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F:\博大新元-亦嘉麒麟赋\"/>
    </mc:Choice>
  </mc:AlternateContent>
  <xr:revisionPtr revIDLastSave="0" documentId="13_ncr:1_{6F59C37B-64DE-4A09-AA4C-8A743FEE2588}" xr6:coauthVersionLast="47" xr6:coauthVersionMax="47" xr10:uidLastSave="{00000000-0000-0000-0000-000000000000}"/>
  <bookViews>
    <workbookView xWindow="-120" yWindow="-120" windowWidth="38640" windowHeight="21240" tabRatio="829" xr2:uid="{00000000-000D-0000-FFFF-FFFF00000000}"/>
  </bookViews>
  <sheets>
    <sheet name="比较法-亦嘉麒麟赋" sheetId="1" r:id="rId1"/>
    <sheet name="成本（静态）" sheetId="5" state="hidden" r:id="rId2"/>
    <sheet name="比较法 (2)" sheetId="40" state="hidden" r:id="rId3"/>
    <sheet name="各小区租金" sheetId="30" state="hidden" r:id="rId4"/>
    <sheet name="汇总" sheetId="34" state="hidden" r:id="rId5"/>
    <sheet name="城研租金数据" sheetId="22" state="hidden" r:id="rId6"/>
    <sheet name="链家案例整理" sheetId="29" r:id="rId7"/>
    <sheet name="中指成交数据" sheetId="17" state="hidden" r:id="rId8"/>
    <sheet name="悦廷" sheetId="6" state="hidden" r:id="rId9"/>
    <sheet name="鹿海园五里" sheetId="11" state="hidden" r:id="rId10"/>
    <sheet name="鹿海园" sheetId="19" state="hidden" r:id="rId11"/>
    <sheet name="南海家园三里" sheetId="21" state="hidden" r:id="rId12"/>
    <sheet name="城研数据" sheetId="8" state="hidden" r:id="rId13"/>
    <sheet name="房源表" sheetId="41" r:id="rId14"/>
    <sheet name="盛华翔伦结果" sheetId="38" r:id="rId15"/>
    <sheet name="X38鹿海园五里房源明细" sheetId="32" state="hidden" r:id="rId16"/>
    <sheet name="房产信息" sheetId="31" state="hidden" r:id="rId17"/>
    <sheet name="系统读取表" sheetId="4"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15" hidden="1">X38鹿海园五里房源明细!$A$2:$F$2355</definedName>
    <definedName name="_xlnm._FilterDatabase" localSheetId="13" hidden="1">房源表!$A$1:$W$305</definedName>
    <definedName name="d">'[1]4（补充）'!$D$17:$D$2351</definedName>
    <definedName name="K">'[2]2（处理）'!A1</definedName>
    <definedName name="NO.1">'[1]4（补充）'!$D$2:$D$16</definedName>
    <definedName name="八级">#REF!</definedName>
    <definedName name="产别">#REF!</definedName>
    <definedName name="产权性质">#REF!</definedName>
    <definedName name="朝向">#REF!</definedName>
    <definedName name="成本分析">#REF!</definedName>
    <definedName name="成本分析1">#REF!</definedName>
    <definedName name="单元" localSheetId="10">#REF!</definedName>
    <definedName name="单元" localSheetId="11">#REF!</definedName>
    <definedName name="单元">#REF!</definedName>
    <definedName name="抵押状况">#REF!</definedName>
    <definedName name="独立使用性分析">#REF!</definedName>
    <definedName name="二级">#REF!</definedName>
    <definedName name="发证日期">#REF!</definedName>
    <definedName name="法定最高土地使用年限">#REF!</definedName>
    <definedName name="房号" localSheetId="10">#REF!</definedName>
    <definedName name="房号" localSheetId="11">#REF!</definedName>
    <definedName name="房号">#REF!</definedName>
    <definedName name="房间" localSheetId="10">#REF!</definedName>
    <definedName name="房间" localSheetId="11">#REF!</definedName>
    <definedName name="房间">#REF!</definedName>
    <definedName name="房间号" localSheetId="10">#REF!</definedName>
    <definedName name="房间号" localSheetId="11">#REF!</definedName>
    <definedName name="房间号">#REF!</definedName>
    <definedName name="房屋产权性质">[3]楼层测算!$N$2:$N$9</definedName>
    <definedName name="房屋朝向">[3]楼层测算!$A$117:$A$126</definedName>
    <definedName name="房屋装修">[3]楼层测算!$K$2:$K$5</definedName>
    <definedName name="估价对象是否为半地下室">#REF!</definedName>
    <definedName name="估价对象所在区县">#REF!</definedName>
    <definedName name="户内部分特殊说明">#REF!</definedName>
    <definedName name="基准地价土地级别">#REF!</definedName>
    <definedName name="季度">[4]基准地价修正!$O$19:$Z$19</definedName>
    <definedName name="建筑结构">[5]楼层测算!$J$2:$J$3</definedName>
    <definedName name="教委" localSheetId="10">#REF!</definedName>
    <definedName name="教委" localSheetId="11">#REF!</definedName>
    <definedName name="教委">#REF!</definedName>
    <definedName name="结构">#REF!</definedName>
    <definedName name="经济寿命">#REF!</definedName>
    <definedName name="九级">#REF!</definedName>
    <definedName name="客商信息">[6]条件!$A:$A</definedName>
    <definedName name="扣缴日期" localSheetId="10">#REF!</definedName>
    <definedName name="扣缴日期" localSheetId="11">#REF!</definedName>
    <definedName name="扣缴日期">#REF!</definedName>
    <definedName name="六级">#REF!</definedName>
    <definedName name="楼栋" localSheetId="10">#REF!</definedName>
    <definedName name="楼栋" localSheetId="11">#REF!</definedName>
    <definedName name="楼栋">#REF!</definedName>
    <definedName name="楼号" localSheetId="10">#REF!</definedName>
    <definedName name="楼号" localSheetId="11">#REF!</definedName>
    <definedName name="楼号">#REF!</definedName>
    <definedName name="配备电梯">[5]楼层测算!$M$2:$M$3</definedName>
    <definedName name="评估方法1">#REF!</definedName>
    <definedName name="评估方法2">#REF!</definedName>
    <definedName name="七级">#REF!</definedName>
    <definedName name="其他权利">#REF!</definedName>
    <definedName name="区县">#REF!</definedName>
    <definedName name="区域成熟度" localSheetId="1">#REF!</definedName>
    <definedName name="区域成熟度" localSheetId="10">#REF!</definedName>
    <definedName name="区域成熟度" localSheetId="9">#REF!</definedName>
    <definedName name="区域成熟度" localSheetId="11">#REF!</definedName>
    <definedName name="区域成熟度" localSheetId="8">#REF!</definedName>
    <definedName name="区域成熟度">#REF!</definedName>
    <definedName name="取值">#REF!</definedName>
    <definedName name="权属特殊说明">#REF!</definedName>
    <definedName name="三级">#REF!</definedName>
    <definedName name="身份证号码" localSheetId="10">#REF!</definedName>
    <definedName name="身份证号码" localSheetId="11">#REF!</definedName>
    <definedName name="身份证号码">#REF!</definedName>
    <definedName name="十二级">#REF!</definedName>
    <definedName name="十级">#REF!</definedName>
    <definedName name="十一级">#REF!</definedName>
    <definedName name="四级">#REF!</definedName>
    <definedName name="所在楼层">[3]楼层测算!$L$2:$L$6</definedName>
    <definedName name="土地用途">#REF!</definedName>
    <definedName name="五级">#REF!</definedName>
    <definedName name="物理结构是否变化">#REF!</definedName>
    <definedName name="小区临近道路级别">#REF!</definedName>
    <definedName name="一级">#REF!</definedName>
    <definedName name="银行">#REF!</definedName>
    <definedName name="优先受偿">#REF!</definedName>
    <definedName name="原件">#REF!</definedName>
    <definedName name="资料来源">#REF!</definedName>
    <definedName name="租户名称" localSheetId="10">#REF!</definedName>
    <definedName name="租户名称" localSheetId="11">#REF!</definedName>
    <definedName name="租户名称">#REF!</definedName>
    <definedName name="租户银行账户" localSheetId="10">#REF!</definedName>
    <definedName name="租户银行账户" localSheetId="11">#REF!</definedName>
    <definedName name="租户银行账户">#REF!</definedName>
  </definedNames>
  <calcPr calcId="181029"/>
</workbook>
</file>

<file path=xl/calcChain.xml><?xml version="1.0" encoding="utf-8"?>
<calcChain xmlns="http://schemas.openxmlformats.org/spreadsheetml/2006/main">
  <c r="L8" i="1" l="1"/>
  <c r="H8" i="1"/>
  <c r="K22" i="1"/>
  <c r="G22" i="1"/>
  <c r="E22" i="1"/>
  <c r="K4" i="1"/>
  <c r="G4" i="1"/>
  <c r="W19" i="1"/>
  <c r="X19" i="1"/>
  <c r="Y19" i="1"/>
  <c r="V19" i="1"/>
  <c r="U19" i="1"/>
  <c r="W18" i="1"/>
  <c r="X18" i="1"/>
  <c r="Y18" i="1"/>
  <c r="V18" i="1"/>
  <c r="U18" i="1"/>
  <c r="X16" i="1"/>
  <c r="Y16" i="1"/>
  <c r="W16" i="1"/>
  <c r="V16" i="1"/>
  <c r="U16" i="1"/>
  <c r="Z21" i="1"/>
  <c r="Z20" i="1"/>
  <c r="Y21" i="1"/>
  <c r="Y20" i="1"/>
  <c r="X21" i="1"/>
  <c r="X20" i="1"/>
  <c r="W21" i="1"/>
  <c r="W20" i="1"/>
  <c r="V21" i="1"/>
  <c r="AB21" i="1" s="1"/>
  <c r="K5" i="1" s="1"/>
  <c r="V20" i="1"/>
  <c r="AB20" i="1" s="1"/>
  <c r="G5" i="1" s="1"/>
  <c r="U21" i="1"/>
  <c r="U20" i="1"/>
  <c r="H13" i="1"/>
  <c r="L13" i="1" s="1"/>
  <c r="H15" i="1"/>
  <c r="L15" i="1" s="1"/>
  <c r="Z19" i="1" l="1"/>
  <c r="AB19" i="1"/>
  <c r="AB18" i="1"/>
  <c r="AB16" i="1"/>
  <c r="E5" i="1" s="1"/>
  <c r="O5" i="1" s="1"/>
  <c r="E4" i="1"/>
  <c r="W54" i="29"/>
  <c r="W43" i="29"/>
  <c r="W49" i="29"/>
  <c r="W50" i="29"/>
  <c r="AG39" i="29"/>
  <c r="AG38" i="29"/>
  <c r="AG37" i="29"/>
  <c r="AG36" i="29"/>
  <c r="AG34" i="29"/>
  <c r="AG33" i="29"/>
  <c r="AG32" i="29"/>
  <c r="AG31" i="29"/>
  <c r="AG30" i="29"/>
  <c r="AG16" i="29"/>
  <c r="AG15" i="29"/>
  <c r="AG14" i="29"/>
  <c r="AG28" i="29"/>
  <c r="AG27" i="29"/>
  <c r="AG26" i="29"/>
  <c r="AG24" i="29"/>
  <c r="AG19" i="29"/>
  <c r="AG20" i="29"/>
  <c r="AG21" i="29"/>
  <c r="AG22" i="29"/>
  <c r="AG23" i="29"/>
  <c r="AG18" i="29"/>
  <c r="AG42" i="29"/>
  <c r="AG43" i="29"/>
  <c r="AG46" i="29"/>
  <c r="AG47" i="29"/>
  <c r="AG48" i="29"/>
  <c r="AG41" i="29"/>
  <c r="W37" i="29"/>
  <c r="W48" i="29"/>
  <c r="W47" i="29"/>
  <c r="W39" i="29"/>
  <c r="W38" i="29"/>
  <c r="W42" i="29"/>
  <c r="W36" i="29"/>
  <c r="W34" i="29"/>
  <c r="W33" i="29"/>
  <c r="W32" i="29"/>
  <c r="W30" i="29"/>
  <c r="W29" i="29"/>
  <c r="W28" i="29"/>
  <c r="W26" i="29"/>
  <c r="W15" i="29"/>
  <c r="W16" i="29"/>
  <c r="W18" i="29"/>
  <c r="W19" i="29"/>
  <c r="W20" i="29"/>
  <c r="W22" i="29"/>
  <c r="W23" i="29"/>
  <c r="W25" i="29"/>
  <c r="W14" i="29"/>
  <c r="M2" i="41"/>
  <c r="Q5" i="41"/>
  <c r="Q6" i="41"/>
  <c r="Q7" i="41"/>
  <c r="Q8" i="41"/>
  <c r="Q4" i="41"/>
  <c r="P5" i="41"/>
  <c r="P6" i="41"/>
  <c r="P7" i="41"/>
  <c r="P8" i="41"/>
  <c r="P4" i="41"/>
  <c r="L22" i="40"/>
  <c r="F22" i="40"/>
  <c r="H22" i="40" s="1"/>
  <c r="L21" i="40"/>
  <c r="H21" i="40"/>
  <c r="F21" i="40"/>
  <c r="K20" i="40"/>
  <c r="H20" i="40"/>
  <c r="L20" i="40" s="1"/>
  <c r="G20" i="40"/>
  <c r="H17" i="40"/>
  <c r="G17" i="40"/>
  <c r="L16" i="40"/>
  <c r="H16" i="40"/>
  <c r="L7" i="40"/>
  <c r="J7" i="40"/>
  <c r="H7" i="40"/>
  <c r="I5" i="40"/>
  <c r="I24" i="40" s="1"/>
  <c r="I25" i="40" s="1"/>
  <c r="K4" i="40"/>
  <c r="I4" i="40"/>
  <c r="G4" i="40"/>
  <c r="E4" i="40"/>
  <c r="O1" i="40"/>
  <c r="H21" i="1"/>
  <c r="L21" i="1" s="1"/>
  <c r="H16" i="1"/>
  <c r="L16" i="1" s="1"/>
  <c r="P9" i="41" l="1"/>
  <c r="Q9" i="41"/>
  <c r="F23" i="4"/>
  <c r="E23" i="4"/>
  <c r="F22" i="4"/>
  <c r="E22" i="4"/>
  <c r="F21" i="4"/>
  <c r="E21" i="4"/>
  <c r="F20" i="4"/>
  <c r="E20" i="4"/>
  <c r="F19" i="4"/>
  <c r="E19" i="4"/>
  <c r="F18" i="4"/>
  <c r="E18" i="4"/>
  <c r="F17" i="4"/>
  <c r="E17" i="4"/>
  <c r="F16" i="4"/>
  <c r="E16" i="4"/>
  <c r="F15" i="4"/>
  <c r="E15" i="4"/>
  <c r="F14" i="4"/>
  <c r="B14" i="4"/>
  <c r="B11" i="4"/>
  <c r="B10" i="4"/>
  <c r="B9" i="4"/>
  <c r="D8" i="4"/>
  <c r="C8" i="4"/>
  <c r="B8" i="4"/>
  <c r="D7" i="4"/>
  <c r="C7" i="4"/>
  <c r="B7" i="4"/>
  <c r="D6" i="4"/>
  <c r="C6" i="4"/>
  <c r="B6" i="4"/>
  <c r="D5" i="4"/>
  <c r="C5" i="4"/>
  <c r="B5" i="4"/>
  <c r="B2" i="4"/>
  <c r="B1" i="4"/>
  <c r="J5" i="31"/>
  <c r="I5" i="31"/>
  <c r="H5" i="31"/>
  <c r="M12" i="32"/>
  <c r="N10" i="32"/>
  <c r="M10" i="32"/>
  <c r="K10" i="32"/>
  <c r="I10" i="32"/>
  <c r="M9" i="32"/>
  <c r="K9" i="32"/>
  <c r="I9" i="32"/>
  <c r="M8" i="32"/>
  <c r="K8" i="32"/>
  <c r="M7" i="32"/>
  <c r="K7" i="32"/>
  <c r="P6" i="32"/>
  <c r="M6" i="32"/>
  <c r="K6" i="32"/>
  <c r="I6" i="32"/>
  <c r="M5" i="32"/>
  <c r="K5" i="32"/>
  <c r="M4" i="32"/>
  <c r="K4" i="32"/>
  <c r="M3" i="32"/>
  <c r="K3" i="32"/>
  <c r="I3" i="32"/>
  <c r="F3" i="32"/>
  <c r="H1" i="32"/>
  <c r="E140" i="21"/>
  <c r="E139" i="21"/>
  <c r="E133" i="21"/>
  <c r="D123" i="21"/>
  <c r="E122" i="21"/>
  <c r="D122" i="21"/>
  <c r="D121" i="21"/>
  <c r="D120" i="21"/>
  <c r="D119" i="21"/>
  <c r="K118" i="21"/>
  <c r="D118" i="21"/>
  <c r="D117" i="21"/>
  <c r="D116" i="21"/>
  <c r="E115" i="21"/>
  <c r="D115" i="21"/>
  <c r="D114" i="21"/>
  <c r="D113" i="21"/>
  <c r="D112" i="21"/>
  <c r="K111" i="21"/>
  <c r="D111" i="21"/>
  <c r="D110" i="21"/>
  <c r="D109" i="21"/>
  <c r="E108" i="21"/>
  <c r="D108" i="21"/>
  <c r="D107" i="21"/>
  <c r="D106" i="21"/>
  <c r="K105" i="21"/>
  <c r="D105" i="21"/>
  <c r="D104" i="21"/>
  <c r="D103" i="21"/>
  <c r="D102" i="21"/>
  <c r="D101" i="21"/>
  <c r="K100" i="21"/>
  <c r="D100" i="21"/>
  <c r="D99" i="21"/>
  <c r="D98" i="21"/>
  <c r="D97" i="21"/>
  <c r="K96" i="21"/>
  <c r="D96" i="21"/>
  <c r="D95" i="21"/>
  <c r="D94" i="21"/>
  <c r="D93" i="21"/>
  <c r="D92" i="21"/>
  <c r="K91" i="21"/>
  <c r="D91" i="21"/>
  <c r="D90" i="21"/>
  <c r="D89" i="21"/>
  <c r="D88" i="21"/>
  <c r="K87" i="21"/>
  <c r="D87" i="21"/>
  <c r="D86" i="21"/>
  <c r="K85" i="21"/>
  <c r="E85" i="21"/>
  <c r="D85" i="21"/>
  <c r="E84" i="21"/>
  <c r="D84" i="21"/>
  <c r="D83" i="21"/>
  <c r="D82" i="21"/>
  <c r="D81" i="21"/>
  <c r="D80" i="21"/>
  <c r="D79" i="21"/>
  <c r="K78" i="21"/>
  <c r="E78" i="21"/>
  <c r="D78" i="21"/>
  <c r="D77" i="21"/>
  <c r="D76" i="21"/>
  <c r="D75" i="21"/>
  <c r="D74" i="21"/>
  <c r="K73" i="21"/>
  <c r="D73" i="21"/>
  <c r="D72" i="21"/>
  <c r="D71" i="21"/>
  <c r="D70" i="21"/>
  <c r="D69" i="21"/>
  <c r="D68" i="21"/>
  <c r="E67" i="21"/>
  <c r="D67" i="21"/>
  <c r="D66" i="21"/>
  <c r="D65" i="21"/>
  <c r="D64" i="21"/>
  <c r="D63" i="21"/>
  <c r="K62" i="21"/>
  <c r="D62" i="21"/>
  <c r="D61" i="21"/>
  <c r="E60" i="21"/>
  <c r="D60" i="21"/>
  <c r="D59" i="21"/>
  <c r="D58" i="21"/>
  <c r="D57" i="21"/>
  <c r="D56" i="21"/>
  <c r="D55" i="21"/>
  <c r="D54" i="21"/>
  <c r="K53" i="21"/>
  <c r="E53" i="21"/>
  <c r="D53" i="21"/>
  <c r="H50" i="21"/>
  <c r="G50" i="21"/>
  <c r="H49" i="21"/>
  <c r="G49" i="21"/>
  <c r="F49" i="21"/>
  <c r="E49" i="21"/>
  <c r="D49" i="21"/>
  <c r="E48" i="21"/>
  <c r="D48" i="21"/>
  <c r="G47" i="21"/>
  <c r="E47" i="21"/>
  <c r="D47" i="21"/>
  <c r="J46" i="21"/>
  <c r="H46" i="21"/>
  <c r="G46" i="21"/>
  <c r="F46" i="21"/>
  <c r="E46" i="21"/>
  <c r="D46" i="21"/>
  <c r="E45" i="21"/>
  <c r="D45" i="21"/>
  <c r="G44" i="21"/>
  <c r="E44" i="21"/>
  <c r="D44" i="21"/>
  <c r="H43" i="21"/>
  <c r="G43" i="21"/>
  <c r="F43" i="21"/>
  <c r="E43" i="21"/>
  <c r="D43" i="21"/>
  <c r="E42" i="21"/>
  <c r="D42" i="21"/>
  <c r="G41" i="21"/>
  <c r="E41" i="21"/>
  <c r="D41" i="21"/>
  <c r="H40" i="21"/>
  <c r="G40" i="21"/>
  <c r="F40" i="21"/>
  <c r="E40" i="21"/>
  <c r="D40" i="21"/>
  <c r="E39" i="21"/>
  <c r="D39" i="21"/>
  <c r="G38" i="21"/>
  <c r="E38" i="21"/>
  <c r="D38" i="21"/>
  <c r="H37" i="21"/>
  <c r="G37" i="21"/>
  <c r="F37" i="21"/>
  <c r="H36" i="21"/>
  <c r="G36" i="21"/>
  <c r="D36" i="21"/>
  <c r="A36" i="21"/>
  <c r="H33" i="21"/>
  <c r="G33" i="21"/>
  <c r="H32" i="21"/>
  <c r="G32" i="21"/>
  <c r="E32" i="21"/>
  <c r="D32" i="21"/>
  <c r="E31" i="21"/>
  <c r="D31" i="21"/>
  <c r="G30" i="21"/>
  <c r="E30" i="21"/>
  <c r="D30" i="21"/>
  <c r="H29" i="21"/>
  <c r="G29" i="21"/>
  <c r="F29" i="21"/>
  <c r="E29" i="21"/>
  <c r="D29" i="21"/>
  <c r="E28" i="21"/>
  <c r="D28" i="21"/>
  <c r="G27" i="21"/>
  <c r="H26" i="21"/>
  <c r="G26" i="21"/>
  <c r="F26" i="21"/>
  <c r="E26" i="21"/>
  <c r="D26" i="21"/>
  <c r="E25" i="21"/>
  <c r="G24" i="21"/>
  <c r="E24" i="21"/>
  <c r="D24" i="21"/>
  <c r="H23" i="21"/>
  <c r="G23" i="21"/>
  <c r="F23" i="21"/>
  <c r="E23" i="21"/>
  <c r="D23" i="21"/>
  <c r="E22" i="21"/>
  <c r="G21" i="21"/>
  <c r="E21" i="21"/>
  <c r="D21" i="21"/>
  <c r="H20" i="21"/>
  <c r="G20" i="21"/>
  <c r="F20" i="21"/>
  <c r="H19" i="21"/>
  <c r="G19" i="21"/>
  <c r="D19" i="21"/>
  <c r="A19" i="21"/>
  <c r="H15" i="21"/>
  <c r="E15" i="21"/>
  <c r="D14" i="21"/>
  <c r="E14" i="21" s="1"/>
  <c r="D13" i="21"/>
  <c r="G13" i="21" s="1"/>
  <c r="D12" i="21"/>
  <c r="E12" i="21" s="1"/>
  <c r="D11" i="21"/>
  <c r="E11" i="21" s="1"/>
  <c r="D10" i="21"/>
  <c r="G9" i="21" s="1"/>
  <c r="E9" i="21"/>
  <c r="D9" i="21"/>
  <c r="D8" i="21"/>
  <c r="E8" i="21" s="1"/>
  <c r="D7" i="21"/>
  <c r="E7" i="21" s="1"/>
  <c r="J6" i="21"/>
  <c r="D6" i="21"/>
  <c r="G6" i="21" s="1"/>
  <c r="J5" i="21"/>
  <c r="D5" i="21"/>
  <c r="E5" i="21" s="1"/>
  <c r="D4" i="21"/>
  <c r="E4" i="21" s="1"/>
  <c r="M3" i="21"/>
  <c r="H2" i="21"/>
  <c r="G2" i="21"/>
  <c r="F2" i="21"/>
  <c r="F36" i="21" s="1"/>
  <c r="D90" i="19"/>
  <c r="D89" i="19"/>
  <c r="D88" i="19"/>
  <c r="E87" i="19"/>
  <c r="D87" i="19"/>
  <c r="D86" i="19"/>
  <c r="D85" i="19"/>
  <c r="D84" i="19"/>
  <c r="E83" i="19"/>
  <c r="D83" i="19"/>
  <c r="E82" i="19"/>
  <c r="D82" i="19"/>
  <c r="D81" i="19"/>
  <c r="D80" i="19"/>
  <c r="D79" i="19"/>
  <c r="E78" i="19"/>
  <c r="D78" i="19"/>
  <c r="E77" i="19"/>
  <c r="D77" i="19"/>
  <c r="E76" i="19"/>
  <c r="D76" i="19"/>
  <c r="E75" i="19"/>
  <c r="D75" i="19"/>
  <c r="D74" i="19"/>
  <c r="D73" i="19"/>
  <c r="D72" i="19"/>
  <c r="D71" i="19"/>
  <c r="D70" i="19"/>
  <c r="E69" i="19"/>
  <c r="D69" i="19"/>
  <c r="D68" i="19"/>
  <c r="D67" i="19"/>
  <c r="E66" i="19"/>
  <c r="D66" i="19"/>
  <c r="D65" i="19"/>
  <c r="D64" i="19"/>
  <c r="D63" i="19"/>
  <c r="E62" i="19"/>
  <c r="D62" i="19"/>
  <c r="E61" i="19"/>
  <c r="D61" i="19"/>
  <c r="D60" i="19"/>
  <c r="D59" i="19"/>
  <c r="D58" i="19"/>
  <c r="E57" i="19"/>
  <c r="D57" i="19"/>
  <c r="F53" i="19"/>
  <c r="F52" i="19"/>
  <c r="E52" i="19"/>
  <c r="D52" i="19"/>
  <c r="D51" i="19"/>
  <c r="D50" i="19"/>
  <c r="F49" i="19"/>
  <c r="E49" i="19"/>
  <c r="D49" i="19"/>
  <c r="D48" i="19"/>
  <c r="D47" i="19"/>
  <c r="F46" i="19"/>
  <c r="E46" i="19"/>
  <c r="D46" i="19"/>
  <c r="D45" i="19"/>
  <c r="D44" i="19"/>
  <c r="I43" i="19"/>
  <c r="F43" i="19"/>
  <c r="E43" i="19"/>
  <c r="D43" i="19"/>
  <c r="D42" i="19"/>
  <c r="D41" i="19"/>
  <c r="F40" i="19"/>
  <c r="E40" i="19"/>
  <c r="F36" i="19"/>
  <c r="F35" i="19"/>
  <c r="E35" i="19"/>
  <c r="D35" i="19"/>
  <c r="F32" i="19"/>
  <c r="D31" i="19"/>
  <c r="D30" i="19"/>
  <c r="F29" i="19"/>
  <c r="E29" i="19"/>
  <c r="D29" i="19"/>
  <c r="D28" i="19"/>
  <c r="D27" i="19"/>
  <c r="F26" i="19"/>
  <c r="E26" i="19"/>
  <c r="D26" i="19"/>
  <c r="D25" i="19"/>
  <c r="F23" i="19"/>
  <c r="E23" i="19"/>
  <c r="D22" i="19"/>
  <c r="D21" i="19"/>
  <c r="F20" i="19"/>
  <c r="E20" i="19"/>
  <c r="E19" i="19"/>
  <c r="D14" i="19"/>
  <c r="D13" i="19"/>
  <c r="D12" i="19"/>
  <c r="F12" i="19" s="1"/>
  <c r="D11" i="19"/>
  <c r="D10" i="19"/>
  <c r="D9" i="19"/>
  <c r="F9" i="19" s="1"/>
  <c r="D8" i="19"/>
  <c r="D7" i="19"/>
  <c r="H6" i="19"/>
  <c r="D6" i="19"/>
  <c r="F6" i="19" s="1"/>
  <c r="D5" i="19"/>
  <c r="D4" i="19"/>
  <c r="D3" i="19"/>
  <c r="F3" i="19" s="1"/>
  <c r="F16" i="19" s="1"/>
  <c r="H4" i="19" s="1"/>
  <c r="E2" i="19"/>
  <c r="E39" i="19" s="1"/>
  <c r="D2" i="19"/>
  <c r="A2" i="19"/>
  <c r="A39" i="19" s="1"/>
  <c r="D86" i="11"/>
  <c r="E85" i="11"/>
  <c r="D85" i="11"/>
  <c r="K84" i="11"/>
  <c r="D84" i="11"/>
  <c r="D83" i="11"/>
  <c r="D82" i="11"/>
  <c r="E81" i="11"/>
  <c r="D81" i="11"/>
  <c r="K80" i="11"/>
  <c r="D80" i="11"/>
  <c r="E79" i="11"/>
  <c r="D79" i="11"/>
  <c r="D78" i="11"/>
  <c r="K77" i="11"/>
  <c r="D77" i="11"/>
  <c r="D76" i="11"/>
  <c r="D75" i="11"/>
  <c r="K74" i="11"/>
  <c r="D74" i="11"/>
  <c r="D73" i="11"/>
  <c r="K72" i="11"/>
  <c r="E72" i="11"/>
  <c r="D72" i="11"/>
  <c r="D71" i="11"/>
  <c r="D70" i="11"/>
  <c r="K69" i="11"/>
  <c r="E69" i="11"/>
  <c r="D69" i="11"/>
  <c r="D68" i="11"/>
  <c r="E67" i="11"/>
  <c r="D67" i="11"/>
  <c r="E66" i="11"/>
  <c r="D66" i="11"/>
  <c r="D65" i="11"/>
  <c r="D64" i="11"/>
  <c r="D63" i="11"/>
  <c r="K62" i="11"/>
  <c r="D62" i="11"/>
  <c r="D61" i="11"/>
  <c r="K60" i="11"/>
  <c r="D60" i="11"/>
  <c r="E59" i="11"/>
  <c r="D59" i="11"/>
  <c r="D58" i="11"/>
  <c r="D57" i="11"/>
  <c r="E56" i="11"/>
  <c r="D56" i="11"/>
  <c r="K55" i="11"/>
  <c r="D55" i="11"/>
  <c r="K54" i="11"/>
  <c r="E54" i="11"/>
  <c r="D54" i="11"/>
  <c r="H50" i="11"/>
  <c r="G50" i="11"/>
  <c r="H49" i="11"/>
  <c r="G49" i="11"/>
  <c r="F49" i="11"/>
  <c r="E49" i="11"/>
  <c r="D49" i="11"/>
  <c r="E48" i="11"/>
  <c r="D48" i="11"/>
  <c r="G47" i="11"/>
  <c r="E47" i="11"/>
  <c r="H46" i="11"/>
  <c r="G46" i="11"/>
  <c r="F46" i="11"/>
  <c r="E46" i="11"/>
  <c r="D46" i="11"/>
  <c r="J45" i="11"/>
  <c r="E45" i="11"/>
  <c r="D45" i="11"/>
  <c r="J44" i="11"/>
  <c r="G44" i="11"/>
  <c r="E44" i="11"/>
  <c r="D44" i="11"/>
  <c r="H43" i="11"/>
  <c r="G43" i="11"/>
  <c r="F43" i="11"/>
  <c r="E43" i="11"/>
  <c r="D43" i="11"/>
  <c r="E42" i="11"/>
  <c r="G41" i="11"/>
  <c r="E41" i="11"/>
  <c r="D41" i="11"/>
  <c r="K40" i="11"/>
  <c r="H40" i="11"/>
  <c r="G40" i="11"/>
  <c r="F40" i="11"/>
  <c r="E40" i="11"/>
  <c r="D40" i="11"/>
  <c r="E39" i="11"/>
  <c r="D39" i="11"/>
  <c r="G38" i="11"/>
  <c r="E38" i="11"/>
  <c r="D38" i="11"/>
  <c r="H37" i="11"/>
  <c r="G37" i="11"/>
  <c r="F37" i="11"/>
  <c r="H36" i="11"/>
  <c r="G36" i="11"/>
  <c r="H33" i="11"/>
  <c r="G33" i="11"/>
  <c r="H32" i="11"/>
  <c r="G32" i="11"/>
  <c r="E32" i="11"/>
  <c r="D32" i="11"/>
  <c r="E31" i="11"/>
  <c r="D31" i="11"/>
  <c r="G30" i="11"/>
  <c r="E30" i="11"/>
  <c r="H29" i="11"/>
  <c r="G29" i="11"/>
  <c r="F29" i="11"/>
  <c r="E29" i="11"/>
  <c r="D29" i="11"/>
  <c r="E28" i="11"/>
  <c r="D28" i="11"/>
  <c r="G27" i="11"/>
  <c r="E27" i="11"/>
  <c r="D27" i="11"/>
  <c r="H26" i="11"/>
  <c r="G26" i="11"/>
  <c r="F26" i="11"/>
  <c r="E26" i="11"/>
  <c r="D26" i="11"/>
  <c r="E25" i="11"/>
  <c r="D25" i="11"/>
  <c r="G24" i="11"/>
  <c r="E24" i="11"/>
  <c r="D24" i="11"/>
  <c r="H23" i="11"/>
  <c r="G23" i="11"/>
  <c r="F23" i="11"/>
  <c r="E23" i="11"/>
  <c r="E22" i="11"/>
  <c r="G21" i="11"/>
  <c r="H20" i="11"/>
  <c r="F20" i="11"/>
  <c r="H19" i="11"/>
  <c r="G19" i="11"/>
  <c r="D19" i="11"/>
  <c r="A19" i="11"/>
  <c r="D14" i="11"/>
  <c r="G13" i="11"/>
  <c r="E13" i="11"/>
  <c r="D13" i="11"/>
  <c r="G12" i="11"/>
  <c r="E12" i="11"/>
  <c r="H12" i="11" s="1"/>
  <c r="D12" i="11"/>
  <c r="D11" i="11"/>
  <c r="E11" i="11" s="1"/>
  <c r="D10" i="11"/>
  <c r="D9" i="11"/>
  <c r="G9" i="11" s="1"/>
  <c r="D8" i="11"/>
  <c r="E8" i="11" s="1"/>
  <c r="D7" i="11"/>
  <c r="J6" i="11"/>
  <c r="D6" i="11"/>
  <c r="E6" i="11" s="1"/>
  <c r="J5" i="11"/>
  <c r="D5" i="11"/>
  <c r="E5" i="11" s="1"/>
  <c r="E4" i="11"/>
  <c r="H3" i="11" s="1"/>
  <c r="H16" i="11" s="1"/>
  <c r="D4" i="11"/>
  <c r="G4" i="11" s="1"/>
  <c r="M3" i="11"/>
  <c r="H2" i="11"/>
  <c r="G2" i="11"/>
  <c r="F2" i="11"/>
  <c r="F36" i="11" s="1"/>
  <c r="A2" i="11"/>
  <c r="A36" i="11" s="1"/>
  <c r="C127" i="6"/>
  <c r="C126" i="6"/>
  <c r="B126" i="6"/>
  <c r="C125" i="6"/>
  <c r="B125" i="6"/>
  <c r="C124" i="6"/>
  <c r="B124" i="6"/>
  <c r="C123" i="6"/>
  <c r="B123" i="6"/>
  <c r="C122" i="6"/>
  <c r="B122" i="6"/>
  <c r="C119" i="6"/>
  <c r="C118" i="6"/>
  <c r="C117" i="6"/>
  <c r="C116" i="6"/>
  <c r="C115" i="6"/>
  <c r="C114" i="6"/>
  <c r="D69" i="6"/>
  <c r="D68" i="6"/>
  <c r="E67" i="6"/>
  <c r="D67" i="6"/>
  <c r="D66" i="6"/>
  <c r="E65" i="6"/>
  <c r="D65" i="6"/>
  <c r="K64" i="6"/>
  <c r="D64" i="6"/>
  <c r="K63" i="6"/>
  <c r="E63" i="6"/>
  <c r="D63" i="6"/>
  <c r="K62" i="6"/>
  <c r="D62" i="6"/>
  <c r="D61" i="6"/>
  <c r="K60" i="6"/>
  <c r="D60" i="6"/>
  <c r="E59" i="6"/>
  <c r="D59" i="6"/>
  <c r="K58" i="6"/>
  <c r="D58" i="6"/>
  <c r="D57" i="6"/>
  <c r="K56" i="6"/>
  <c r="D56" i="6"/>
  <c r="K55" i="6"/>
  <c r="D55" i="6"/>
  <c r="K54" i="6"/>
  <c r="D54" i="6"/>
  <c r="K53" i="6"/>
  <c r="E53" i="6"/>
  <c r="D53" i="6"/>
  <c r="H50" i="6"/>
  <c r="G50" i="6"/>
  <c r="H49" i="6"/>
  <c r="G49" i="6"/>
  <c r="E49" i="6"/>
  <c r="D49" i="6"/>
  <c r="G47" i="6"/>
  <c r="E47" i="6"/>
  <c r="D47" i="6"/>
  <c r="J46" i="6"/>
  <c r="H46" i="6"/>
  <c r="G46" i="6"/>
  <c r="F46" i="6"/>
  <c r="E46" i="6"/>
  <c r="D46" i="6"/>
  <c r="E45" i="6"/>
  <c r="D45" i="6"/>
  <c r="G44" i="6"/>
  <c r="E44" i="6"/>
  <c r="D44" i="6"/>
  <c r="H43" i="6"/>
  <c r="G43" i="6"/>
  <c r="F43" i="6"/>
  <c r="E43" i="6"/>
  <c r="E42" i="6"/>
  <c r="G41" i="6"/>
  <c r="D41" i="6"/>
  <c r="H40" i="6"/>
  <c r="G40" i="6"/>
  <c r="F40" i="6"/>
  <c r="E40" i="6"/>
  <c r="I39" i="6"/>
  <c r="E39" i="6"/>
  <c r="D39" i="6"/>
  <c r="I38" i="6"/>
  <c r="G38" i="6"/>
  <c r="E38" i="6"/>
  <c r="D38" i="6"/>
  <c r="H37" i="6"/>
  <c r="G37" i="6"/>
  <c r="F37" i="6"/>
  <c r="G36" i="6"/>
  <c r="D36" i="6"/>
  <c r="A36" i="6"/>
  <c r="H33" i="6"/>
  <c r="G33" i="6"/>
  <c r="H32" i="6"/>
  <c r="E32" i="6"/>
  <c r="D31" i="6"/>
  <c r="G30" i="6"/>
  <c r="H29" i="6"/>
  <c r="G29" i="6"/>
  <c r="F29" i="6"/>
  <c r="E29" i="6"/>
  <c r="D29" i="6"/>
  <c r="D28" i="6"/>
  <c r="G27" i="6"/>
  <c r="E27" i="6"/>
  <c r="H26" i="6"/>
  <c r="G26" i="6"/>
  <c r="F26" i="6"/>
  <c r="E26" i="6"/>
  <c r="G24" i="6"/>
  <c r="D24" i="6"/>
  <c r="H23" i="6"/>
  <c r="G23" i="6"/>
  <c r="F23" i="6"/>
  <c r="E23" i="6"/>
  <c r="D23" i="6"/>
  <c r="G21" i="6"/>
  <c r="D21" i="6"/>
  <c r="I20" i="6"/>
  <c r="G20" i="6"/>
  <c r="F20" i="6"/>
  <c r="I19" i="6"/>
  <c r="G19" i="6"/>
  <c r="A19" i="6"/>
  <c r="M17" i="6"/>
  <c r="D14" i="6"/>
  <c r="E14" i="6" s="1"/>
  <c r="D13" i="6"/>
  <c r="F12" i="6"/>
  <c r="D12" i="6"/>
  <c r="E12" i="6" s="1"/>
  <c r="H12" i="6" s="1"/>
  <c r="C108" i="6" s="1"/>
  <c r="E11" i="6"/>
  <c r="D11" i="6"/>
  <c r="D10" i="6"/>
  <c r="E10" i="6" s="1"/>
  <c r="F9" i="6"/>
  <c r="E9" i="6"/>
  <c r="D9" i="6"/>
  <c r="D8" i="6"/>
  <c r="E8" i="6" s="1"/>
  <c r="E7" i="6"/>
  <c r="D7" i="6"/>
  <c r="J6" i="6"/>
  <c r="F6" i="6"/>
  <c r="D6" i="6"/>
  <c r="J5" i="6"/>
  <c r="D5" i="6"/>
  <c r="E5" i="6" s="1"/>
  <c r="H3" i="6" s="1"/>
  <c r="D4" i="6"/>
  <c r="F3" i="6"/>
  <c r="G2" i="6"/>
  <c r="F2" i="6"/>
  <c r="F19" i="6" s="1"/>
  <c r="G131" i="17"/>
  <c r="G130" i="17"/>
  <c r="G129" i="17"/>
  <c r="Q54" i="34" s="1"/>
  <c r="G128" i="17"/>
  <c r="G127" i="17"/>
  <c r="G126" i="17"/>
  <c r="G125" i="17"/>
  <c r="Q50" i="34" s="1"/>
  <c r="G124" i="17"/>
  <c r="G123" i="17"/>
  <c r="G122" i="17"/>
  <c r="G121" i="17"/>
  <c r="Q46" i="34" s="1"/>
  <c r="G120" i="17"/>
  <c r="G132" i="17" s="1"/>
  <c r="G118" i="17"/>
  <c r="Q42" i="34" s="1"/>
  <c r="G117" i="17"/>
  <c r="Q41" i="34" s="1"/>
  <c r="G116" i="17"/>
  <c r="G115" i="17"/>
  <c r="G114" i="17"/>
  <c r="Q38" i="34" s="1"/>
  <c r="G113" i="17"/>
  <c r="Q37" i="34" s="1"/>
  <c r="G112" i="17"/>
  <c r="G111" i="17"/>
  <c r="G110" i="17"/>
  <c r="Q34" i="34" s="1"/>
  <c r="G109" i="17"/>
  <c r="Q33" i="34" s="1"/>
  <c r="G108" i="17"/>
  <c r="G107" i="17"/>
  <c r="G119" i="17" s="1"/>
  <c r="G105" i="17"/>
  <c r="G104" i="17"/>
  <c r="G103" i="17"/>
  <c r="G102" i="17"/>
  <c r="Q25" i="34" s="1"/>
  <c r="G101" i="17"/>
  <c r="G100" i="17"/>
  <c r="G99" i="17"/>
  <c r="G98" i="17"/>
  <c r="Q21" i="34" s="1"/>
  <c r="G97" i="17"/>
  <c r="G96" i="17"/>
  <c r="G95" i="17"/>
  <c r="G94" i="17"/>
  <c r="Q17" i="34" s="1"/>
  <c r="Q29" i="34" s="1"/>
  <c r="E63" i="34" s="1"/>
  <c r="G92" i="17"/>
  <c r="G91" i="17"/>
  <c r="G90" i="17"/>
  <c r="Q12" i="34" s="1"/>
  <c r="G89" i="17"/>
  <c r="Q11" i="34" s="1"/>
  <c r="G88" i="17"/>
  <c r="G87" i="17"/>
  <c r="G86" i="17"/>
  <c r="Q8" i="34" s="1"/>
  <c r="G85" i="17"/>
  <c r="Q7" i="34" s="1"/>
  <c r="G84" i="17"/>
  <c r="G83" i="17"/>
  <c r="G82" i="17"/>
  <c r="Q4" i="34" s="1"/>
  <c r="G81" i="17"/>
  <c r="Q3" i="34" s="1"/>
  <c r="Q15" i="34" s="1"/>
  <c r="E62" i="34" s="1"/>
  <c r="K55" i="34"/>
  <c r="K54" i="34"/>
  <c r="K49" i="34"/>
  <c r="K51" i="34"/>
  <c r="K52" i="34"/>
  <c r="K56" i="34"/>
  <c r="K33" i="34"/>
  <c r="K36" i="34"/>
  <c r="K35" i="34"/>
  <c r="K38" i="34"/>
  <c r="K40" i="34"/>
  <c r="K41" i="34"/>
  <c r="K42" i="34"/>
  <c r="K20" i="34"/>
  <c r="K22" i="34"/>
  <c r="K18" i="34"/>
  <c r="K25" i="34"/>
  <c r="K27" i="34"/>
  <c r="K28" i="34"/>
  <c r="K12" i="34"/>
  <c r="K7" i="34"/>
  <c r="K9" i="34"/>
  <c r="K11" i="34"/>
  <c r="K13" i="34"/>
  <c r="X53" i="22"/>
  <c r="X40" i="22"/>
  <c r="X27" i="22"/>
  <c r="X14" i="22"/>
  <c r="AF69" i="34"/>
  <c r="X69" i="34"/>
  <c r="O69" i="34"/>
  <c r="H69" i="34"/>
  <c r="C65" i="34"/>
  <c r="B65" i="34"/>
  <c r="G64" i="34"/>
  <c r="C64" i="34"/>
  <c r="G63" i="34"/>
  <c r="G62" i="34"/>
  <c r="C62" i="34"/>
  <c r="B62" i="34"/>
  <c r="E57" i="34"/>
  <c r="Q56" i="34"/>
  <c r="E56" i="34"/>
  <c r="Q55" i="34"/>
  <c r="E55" i="34"/>
  <c r="E54" i="34"/>
  <c r="Q53" i="34"/>
  <c r="K53" i="34"/>
  <c r="E53" i="34"/>
  <c r="Q52" i="34"/>
  <c r="E52" i="34"/>
  <c r="Q51" i="34"/>
  <c r="E51" i="34"/>
  <c r="K50" i="34"/>
  <c r="E50" i="34"/>
  <c r="Q49" i="34"/>
  <c r="E49" i="34"/>
  <c r="Q48" i="34"/>
  <c r="K48" i="34"/>
  <c r="E48" i="34"/>
  <c r="Q47" i="34"/>
  <c r="K47" i="34"/>
  <c r="E47" i="34"/>
  <c r="E46" i="34"/>
  <c r="Q45" i="34"/>
  <c r="N45" i="34"/>
  <c r="K45" i="34"/>
  <c r="H45" i="34"/>
  <c r="E45" i="34"/>
  <c r="B45" i="34"/>
  <c r="E43" i="34"/>
  <c r="E42" i="34"/>
  <c r="E41" i="34"/>
  <c r="Q40" i="34"/>
  <c r="E40" i="34"/>
  <c r="Q39" i="34"/>
  <c r="K39" i="34"/>
  <c r="E39" i="34"/>
  <c r="E38" i="34"/>
  <c r="K37" i="34"/>
  <c r="E37" i="34"/>
  <c r="Q36" i="34"/>
  <c r="E36" i="34"/>
  <c r="Q35" i="34"/>
  <c r="E35" i="34"/>
  <c r="K34" i="34"/>
  <c r="E34" i="34"/>
  <c r="E33" i="34"/>
  <c r="Q32" i="34"/>
  <c r="K32" i="34"/>
  <c r="E32" i="34"/>
  <c r="Q31" i="34"/>
  <c r="E31" i="34"/>
  <c r="B31" i="34"/>
  <c r="H31" i="34" s="1"/>
  <c r="N31" i="34" s="1"/>
  <c r="E29" i="34"/>
  <c r="C63" i="34" s="1"/>
  <c r="Q28" i="34"/>
  <c r="E28" i="34"/>
  <c r="Q27" i="34"/>
  <c r="E27" i="34"/>
  <c r="Q26" i="34"/>
  <c r="K26" i="34"/>
  <c r="E26" i="34"/>
  <c r="E25" i="34"/>
  <c r="Q24" i="34"/>
  <c r="K24" i="34"/>
  <c r="E24" i="34"/>
  <c r="Q23" i="34"/>
  <c r="K23" i="34"/>
  <c r="E23" i="34"/>
  <c r="Q22" i="34"/>
  <c r="E22" i="34"/>
  <c r="K21" i="34"/>
  <c r="E21" i="34"/>
  <c r="Q20" i="34"/>
  <c r="E20" i="34"/>
  <c r="Q19" i="34"/>
  <c r="K19" i="34"/>
  <c r="E19" i="34"/>
  <c r="Q18" i="34"/>
  <c r="E18" i="34"/>
  <c r="B17" i="34"/>
  <c r="B63" i="34" s="1"/>
  <c r="E15" i="34"/>
  <c r="Q14" i="34"/>
  <c r="K14" i="34"/>
  <c r="E14" i="34"/>
  <c r="Q13" i="34"/>
  <c r="E13" i="34"/>
  <c r="E12" i="34"/>
  <c r="E11" i="34"/>
  <c r="Q10" i="34"/>
  <c r="K10" i="34"/>
  <c r="E10" i="34"/>
  <c r="Q9" i="34"/>
  <c r="E9" i="34"/>
  <c r="K8" i="34"/>
  <c r="E8" i="34"/>
  <c r="E7" i="34"/>
  <c r="Q6" i="34"/>
  <c r="K6" i="34"/>
  <c r="E6" i="34"/>
  <c r="Q5" i="34"/>
  <c r="K5" i="34"/>
  <c r="E5" i="34"/>
  <c r="K4" i="34"/>
  <c r="E4" i="34"/>
  <c r="K3" i="34"/>
  <c r="H3" i="34"/>
  <c r="N3" i="34" s="1"/>
  <c r="E3" i="34"/>
  <c r="B3" i="34"/>
  <c r="O20" i="30"/>
  <c r="O19" i="30"/>
  <c r="N19" i="30"/>
  <c r="L19" i="30"/>
  <c r="H19" i="30"/>
  <c r="O18" i="30"/>
  <c r="H18" i="30" s="1"/>
  <c r="O17" i="30"/>
  <c r="O16" i="30"/>
  <c r="O15" i="30"/>
  <c r="O14" i="30"/>
  <c r="N14" i="30"/>
  <c r="H14" i="30"/>
  <c r="O13" i="30"/>
  <c r="O12" i="30"/>
  <c r="C12" i="30"/>
  <c r="E12" i="30" s="1"/>
  <c r="O11" i="30"/>
  <c r="O10" i="30"/>
  <c r="N10" i="30"/>
  <c r="L10" i="30"/>
  <c r="H10" i="30"/>
  <c r="E10" i="30"/>
  <c r="O9" i="30"/>
  <c r="N9" i="30"/>
  <c r="L9" i="30"/>
  <c r="E9" i="30"/>
  <c r="C9" i="30"/>
  <c r="O8" i="30"/>
  <c r="N8" i="30"/>
  <c r="L8" i="30"/>
  <c r="H8" i="30"/>
  <c r="E8" i="30"/>
  <c r="C8" i="30"/>
  <c r="I8" i="30" s="1"/>
  <c r="N7" i="30"/>
  <c r="L7" i="30"/>
  <c r="J7" i="30"/>
  <c r="H7" i="30"/>
  <c r="M4" i="30"/>
  <c r="K4" i="30"/>
  <c r="I4" i="30"/>
  <c r="G4" i="30"/>
  <c r="E4" i="30"/>
  <c r="P2" i="30" s="1"/>
  <c r="V3" i="30"/>
  <c r="U3" i="30"/>
  <c r="S3" i="30"/>
  <c r="P3" i="30"/>
  <c r="V2" i="30"/>
  <c r="U2" i="30"/>
  <c r="S2" i="30"/>
  <c r="G9" i="5"/>
  <c r="F9" i="5"/>
  <c r="E9" i="5"/>
  <c r="E6" i="5"/>
  <c r="C6" i="5"/>
  <c r="C5" i="5"/>
  <c r="F4" i="5"/>
  <c r="E4" i="5"/>
  <c r="C4" i="5"/>
  <c r="C3" i="5"/>
  <c r="I2" i="5"/>
  <c r="H2" i="5"/>
  <c r="F2" i="5"/>
  <c r="C2" i="5"/>
  <c r="F24" i="1"/>
  <c r="L24" i="1" s="1"/>
  <c r="L23" i="1"/>
  <c r="H23" i="1"/>
  <c r="F23" i="1"/>
  <c r="K21" i="1"/>
  <c r="G21" i="1"/>
  <c r="C10" i="30"/>
  <c r="L7" i="1"/>
  <c r="J7" i="1"/>
  <c r="H7" i="1"/>
  <c r="I5" i="1"/>
  <c r="I26" i="1" s="1"/>
  <c r="I27" i="1" s="1"/>
  <c r="I4" i="1"/>
  <c r="O1" i="1"/>
  <c r="J18" i="30" l="1"/>
  <c r="L18" i="30"/>
  <c r="H24" i="1"/>
  <c r="K15" i="34"/>
  <c r="D62" i="34" s="1"/>
  <c r="F62" i="34" s="1"/>
  <c r="I62" i="34" s="1"/>
  <c r="J62" i="34" s="1"/>
  <c r="K62" i="34" s="1"/>
  <c r="K17" i="34"/>
  <c r="K29" i="34" s="1"/>
  <c r="D63" i="34" s="1"/>
  <c r="F63" i="34" s="1"/>
  <c r="I63" i="34" s="1"/>
  <c r="J63" i="34" s="1"/>
  <c r="K63" i="34" s="1"/>
  <c r="K31" i="34"/>
  <c r="K43" i="34" s="1"/>
  <c r="D64" i="34" s="1"/>
  <c r="K46" i="34"/>
  <c r="K57" i="34" s="1"/>
  <c r="D65" i="34" s="1"/>
  <c r="F36" i="6"/>
  <c r="A19" i="19"/>
  <c r="F19" i="11"/>
  <c r="F19" i="21"/>
  <c r="G9" i="6"/>
  <c r="G16" i="6" s="1"/>
  <c r="J4" i="6" s="1"/>
  <c r="L4" i="6" s="1"/>
  <c r="M4" i="6" s="1"/>
  <c r="G13" i="6"/>
  <c r="G7" i="11"/>
  <c r="G10" i="11"/>
  <c r="H3" i="21"/>
  <c r="E10" i="21"/>
  <c r="G6" i="6"/>
  <c r="H9" i="21"/>
  <c r="G4" i="6"/>
  <c r="G7" i="6"/>
  <c r="G7" i="21"/>
  <c r="C105" i="6"/>
  <c r="H16" i="6"/>
  <c r="H5" i="19"/>
  <c r="J4" i="19"/>
  <c r="Q57" i="34"/>
  <c r="E65" i="34" s="1"/>
  <c r="H9" i="6"/>
  <c r="C107" i="6" s="1"/>
  <c r="Q43" i="34"/>
  <c r="E64" i="34" s="1"/>
  <c r="B64" i="34"/>
  <c r="E6" i="6"/>
  <c r="H6" i="6" s="1"/>
  <c r="C106" i="6" s="1"/>
  <c r="G6" i="11"/>
  <c r="G16" i="11" s="1"/>
  <c r="J4" i="11" s="1"/>
  <c r="L4" i="11" s="1"/>
  <c r="M4" i="11" s="1"/>
  <c r="E7" i="11"/>
  <c r="H6" i="11" s="1"/>
  <c r="E13" i="21"/>
  <c r="H12" i="21" s="1"/>
  <c r="G10" i="6"/>
  <c r="E13" i="6"/>
  <c r="E9" i="11"/>
  <c r="H9" i="11" s="1"/>
  <c r="E10" i="11"/>
  <c r="G4" i="21"/>
  <c r="E6" i="21"/>
  <c r="H6" i="21" s="1"/>
  <c r="G12" i="21"/>
  <c r="G93" i="17"/>
  <c r="H17" i="34"/>
  <c r="N17" i="34" s="1"/>
  <c r="G106" i="17"/>
  <c r="G3" i="21"/>
  <c r="G10" i="21"/>
  <c r="C11" i="30"/>
  <c r="E11" i="30" s="1"/>
  <c r="K8" i="30"/>
  <c r="G8" i="30"/>
  <c r="M8" i="30"/>
  <c r="L14" i="30"/>
  <c r="F65" i="34" l="1"/>
  <c r="I65" i="34" s="1"/>
  <c r="J65" i="34" s="1"/>
  <c r="K65" i="34" s="1"/>
  <c r="F64" i="34"/>
  <c r="I64" i="34" s="1"/>
  <c r="J64" i="34" s="1"/>
  <c r="K64" i="34" s="1"/>
  <c r="E26" i="1"/>
  <c r="E5" i="40"/>
  <c r="H16" i="21"/>
  <c r="G16" i="21"/>
  <c r="J4" i="21" s="1"/>
  <c r="L4" i="21" s="1"/>
  <c r="M4" i="21" s="1"/>
  <c r="K26" i="1" l="1"/>
  <c r="K27" i="1" s="1"/>
  <c r="K30" i="1" s="1"/>
  <c r="K32" i="1" s="1"/>
  <c r="K5" i="40"/>
  <c r="K24" i="40" s="1"/>
  <c r="K25" i="40" s="1"/>
  <c r="K28" i="40" s="1"/>
  <c r="K30" i="40" s="1"/>
  <c r="E24" i="40"/>
  <c r="G26" i="1"/>
  <c r="G27" i="1" s="1"/>
  <c r="G30" i="1" s="1"/>
  <c r="G32" i="1" s="1"/>
  <c r="G5" i="40"/>
  <c r="G24" i="40" s="1"/>
  <c r="G25" i="40" s="1"/>
  <c r="G28" i="40" s="1"/>
  <c r="G30" i="40" s="1"/>
  <c r="E27" i="1"/>
  <c r="N27" i="1" l="1"/>
  <c r="N26" i="1"/>
  <c r="C30" i="1"/>
  <c r="E25" i="40"/>
  <c r="N24" i="40"/>
  <c r="O5" i="40"/>
  <c r="E30" i="1"/>
  <c r="E32" i="1" s="1"/>
  <c r="A28" i="1"/>
  <c r="E28" i="40" l="1"/>
  <c r="E30" i="40" s="1"/>
  <c r="N25" i="40"/>
  <c r="A26" i="40"/>
  <c r="C28" i="40"/>
  <c r="C29" i="40" s="1"/>
  <c r="E14" i="4"/>
  <c r="C31" i="1"/>
  <c r="E5" i="30"/>
  <c r="E8" i="5"/>
  <c r="F8" i="5" s="1"/>
  <c r="C8" i="5" s="1"/>
  <c r="C10" i="5" s="1"/>
  <c r="C7" i="5" s="1"/>
  <c r="C11" i="5" s="1"/>
  <c r="C12" i="5" s="1"/>
  <c r="E22" i="30" l="1"/>
  <c r="E21" i="30"/>
  <c r="G5" i="30"/>
  <c r="G21" i="30" l="1"/>
  <c r="G22" i="30" s="1"/>
  <c r="G25" i="30" s="1"/>
  <c r="G27" i="30" s="1"/>
  <c r="I5" i="30"/>
  <c r="I21" i="30" s="1"/>
  <c r="I22" i="30" s="1"/>
  <c r="I25" i="30" s="1"/>
  <c r="I27" i="30" s="1"/>
  <c r="K5" i="30"/>
  <c r="C27" i="30"/>
  <c r="W2" i="30"/>
  <c r="Z2" i="30" s="1"/>
  <c r="W3" i="30"/>
  <c r="Z3" i="30" s="1"/>
  <c r="E25" i="30"/>
  <c r="E27" i="30" s="1"/>
  <c r="K21" i="30" l="1"/>
  <c r="K22" i="30" s="1"/>
  <c r="A23" i="30" s="1"/>
  <c r="M5" i="30"/>
  <c r="M21" i="30" s="1"/>
  <c r="M22" i="30" s="1"/>
  <c r="M25" i="30" s="1"/>
  <c r="M27" i="30" s="1"/>
  <c r="C25" i="30" l="1"/>
  <c r="K25" i="30"/>
  <c r="K27" i="30" s="1"/>
</calcChain>
</file>

<file path=xl/sharedStrings.xml><?xml version="1.0" encoding="utf-8"?>
<sst xmlns="http://schemas.openxmlformats.org/spreadsheetml/2006/main" count="9060" uniqueCount="1970">
  <si>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</si>
  <si>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</si>
  <si>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</si>
  <si>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</si>
  <si>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</si>
  <si>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</si>
  <si>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</si>
  <si>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</si>
  <si>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</si>
  <si>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</si>
  <si>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</si>
  <si>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</si>
  <si>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</si>
  <si>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</si>
  <si>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</si>
  <si>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</si>
  <si>
    <t>周边有南海家园、亦庄金茂悦、北京城建海梓府、亦城亦景家园、博客雅苑等居住小区，居住小区规模较大，入住率较高，综合评价居住区成熟度较好。</t>
  </si>
  <si>
    <r>
      <rPr>
        <sz val="10"/>
        <rFont val="仿宋_GB2312"/>
        <family val="3"/>
        <charset val="134"/>
      </rPr>
      <t>较好</t>
    </r>
  </si>
  <si>
    <t>交通条件</t>
  </si>
  <si>
    <t>紧邻城市次干道——博兴七路，距南六环路约3.4公里，路网密集度较好；周边有公交车站（鹿海园），停靠线路有573路、580路、599路、665路、兴78路等十余条公交线路，距离地铁亦庄T1线（鹿圈东站）约1000米，道路通达度较好，综合评价交通便捷度较好。</t>
  </si>
  <si>
    <t>紧邻城市次干道——泰河二街，距南六环路约2.1公里，路网密集度较好；周边有公交车站（鹿海园五里东门），停靠线路有578路、580路、兴48路、兴49路、兴59路、专183路、专187路等十余条公交线路，距离地铁亦庄T1线（九号村站）约700米，道路通达度较好，综合评价交通便捷度较好</t>
  </si>
  <si>
    <t>商业设施</t>
  </si>
  <si>
    <r>
      <rPr>
        <sz val="10"/>
        <rFont val="仿宋_GB2312"/>
        <family val="3"/>
        <charset val="134"/>
      </rPr>
      <t>一般</t>
    </r>
  </si>
  <si>
    <t>自然环境</t>
  </si>
  <si>
    <t>周边有南海子公园、亦庄新城滨河公园、凉水河、体育公园等，周边无高等教育学校或博物馆等人文景观，综合评价环境状况一般。</t>
  </si>
  <si>
    <t>公共配套</t>
  </si>
  <si>
    <t>周边2公里范围内有北京农村商业银行、中国建设银行等金融机构；北京瑞海喜盛超市、物美超市等商服设施；周边有中芯学校、亦庄实验中学、亦庄实验小校、亦庄第二中心小学等教育机构；有北京中医药大学东方医院等医疗机构设施。公共配套设施较齐全</t>
  </si>
  <si>
    <r>
      <rPr>
        <sz val="10"/>
        <rFont val="仿宋_GB2312"/>
        <family val="3"/>
        <charset val="134"/>
      </rPr>
      <t>区域内银行、超市、中小学校、餐饮、医院等公共配套设施较齐全</t>
    </r>
  </si>
  <si>
    <r>
      <rPr>
        <sz val="11"/>
        <color theme="1"/>
        <rFont val="仿宋_GB2312"/>
        <family val="3"/>
        <charset val="134"/>
      </rPr>
      <t>实物状况</t>
    </r>
  </si>
  <si>
    <t>物业服务</t>
  </si>
  <si>
    <t>有专业物业公司，物业服务保障较好</t>
  </si>
  <si>
    <t>小区环境</t>
  </si>
  <si>
    <r>
      <rPr>
        <sz val="10"/>
        <rFont val="仿宋_GB2312"/>
        <family val="3"/>
        <charset val="134"/>
      </rPr>
      <t>绿化率约为</t>
    </r>
    <r>
      <rPr>
        <sz val="10"/>
        <rFont val="Arial"/>
        <family val="2"/>
      </rPr>
      <t>30%</t>
    </r>
    <r>
      <rPr>
        <sz val="10"/>
        <rFont val="仿宋_GB2312"/>
        <family val="3"/>
        <charset val="134"/>
      </rPr>
      <t>，较好</t>
    </r>
  </si>
  <si>
    <t>绿化率约为30%，较好</t>
  </si>
  <si>
    <r>
      <t>绿化率约为</t>
    </r>
    <r>
      <rPr>
        <sz val="10"/>
        <rFont val="Arial"/>
        <family val="2"/>
      </rPr>
      <t>30%</t>
    </r>
    <r>
      <rPr>
        <sz val="10"/>
        <rFont val="仿宋_GB2312"/>
        <family val="3"/>
        <charset val="134"/>
      </rPr>
      <t>，较好</t>
    </r>
  </si>
  <si>
    <r>
      <rPr>
        <sz val="10"/>
        <rFont val="仿宋_GB2312"/>
        <family val="3"/>
        <charset val="134"/>
      </rPr>
      <t>该小区装修为基本装修，未对居住产生不良影响，一般</t>
    </r>
  </si>
  <si>
    <r>
      <rPr>
        <sz val="10"/>
        <rFont val="仿宋_GB2312"/>
        <family val="3"/>
        <charset val="134"/>
      </rPr>
      <t>配套设施</t>
    </r>
  </si>
  <si>
    <t>配备活动站、医疗站</t>
  </si>
  <si>
    <r>
      <rPr>
        <sz val="10"/>
        <rFont val="仿宋_GB2312"/>
        <family val="3"/>
        <charset val="134"/>
      </rPr>
      <t>配备活动站、医疗站</t>
    </r>
  </si>
  <si>
    <r>
      <rPr>
        <sz val="10"/>
        <rFont val="仿宋_GB2312"/>
        <family val="3"/>
        <charset val="134"/>
      </rPr>
      <t>朝向较好，能保证较长时间的采光，通风较好，较好</t>
    </r>
  </si>
  <si>
    <t>居住管理</t>
  </si>
  <si>
    <t>配备管理人员，数量充足，居住管理较好</t>
  </si>
  <si>
    <r>
      <rPr>
        <sz val="10"/>
        <rFont val="仿宋_GB2312"/>
        <family val="3"/>
        <charset val="134"/>
      </rPr>
      <t>配备管理人员</t>
    </r>
  </si>
  <si>
    <t>户型</t>
  </si>
  <si>
    <t>主力户型为一居，住宅套型较好</t>
  </si>
  <si>
    <t>主力户型为三居室，住宅套型较大</t>
  </si>
  <si>
    <t>主力户型为二居室，住宅套型较好</t>
  </si>
  <si>
    <t>0-50</t>
  </si>
  <si>
    <t>朝向、采光、通风</t>
  </si>
  <si>
    <t>朝向一般，能保证较长时间的采光，通风较好，综合分析朝向、采光、通风状况一般</t>
  </si>
  <si>
    <t>朝向较好，能保证较长时间的采光，通风较好，较好</t>
  </si>
  <si>
    <t>90-150</t>
  </si>
  <si>
    <t>装修</t>
  </si>
  <si>
    <t>该小区装修为普通装修，公共部分装修效果较好，与居住功能相适用，较好</t>
  </si>
  <si>
    <r>
      <rPr>
        <sz val="10"/>
        <rFont val="仿宋_GB2312"/>
        <family val="3"/>
        <charset val="134"/>
      </rPr>
      <t>空间布局与居住功能适宜；休息、学习与活动空间影响不大，较好</t>
    </r>
  </si>
  <si>
    <t>设备</t>
  </si>
  <si>
    <t>厨房卫生间配备家具家电，程度较新；功能正常，质量有保证，一般</t>
  </si>
  <si>
    <t>配备家具、家电；程度较新；功能正常，质量有保证，较好</t>
  </si>
  <si>
    <r>
      <rPr>
        <sz val="10"/>
        <rFont val="仿宋_GB2312"/>
        <family val="3"/>
        <charset val="134"/>
      </rPr>
      <t>有专业物业公司，物业服务保障好</t>
    </r>
  </si>
  <si>
    <r>
      <rPr>
        <sz val="10"/>
        <rFont val="仿宋_GB2312"/>
        <family val="3"/>
        <charset val="134"/>
      </rPr>
      <t>出租稳定性</t>
    </r>
  </si>
  <si>
    <r>
      <rPr>
        <sz val="10"/>
        <rFont val="仿宋_GB2312"/>
        <family val="3"/>
        <charset val="134"/>
      </rPr>
      <t>出租稳定性好</t>
    </r>
  </si>
  <si>
    <t>出租稳定性一般</t>
  </si>
  <si>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</si>
  <si>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</si>
  <si>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</si>
  <si>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</si>
  <si>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</si>
  <si>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</si>
  <si>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</si>
  <si>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</si>
  <si>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物业费</t>
  </si>
  <si>
    <t>元/平方米/月</t>
  </si>
  <si>
    <t>最终结果</t>
  </si>
  <si>
    <t>东</t>
  </si>
  <si>
    <t>南北</t>
  </si>
  <si>
    <t>西</t>
  </si>
  <si>
    <t>序号</t>
  </si>
  <si>
    <t>项目</t>
  </si>
  <si>
    <t>测算值</t>
  </si>
  <si>
    <t>说明</t>
  </si>
  <si>
    <t>折旧及摊销成本</t>
  </si>
  <si>
    <r>
      <rPr>
        <sz val="10"/>
        <color rgb="FF000000"/>
        <rFont val="宋体"/>
        <family val="3"/>
        <charset val="134"/>
      </rPr>
      <t>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怡景名苑》及</t>
    </r>
    <r>
      <rPr>
        <sz val="10"/>
        <color rgb="FFFF0000"/>
        <rFont val="宋体"/>
        <family val="3"/>
        <charset val="134"/>
      </rPr>
      <t>介绍</t>
    </r>
    <r>
      <rPr>
        <sz val="10"/>
        <color rgb="FF000000"/>
        <rFont val="宋体"/>
        <family val="3"/>
        <charset val="134"/>
      </rPr>
      <t>，该项目总建设费用约为</t>
    </r>
    <r>
      <rPr>
        <sz val="10"/>
        <color rgb="FF000000"/>
        <rFont val="Arial"/>
        <family val="2"/>
      </rPr>
      <t>342254618</t>
    </r>
    <r>
      <rPr>
        <sz val="10"/>
        <color rgb="FF000000"/>
        <rFont val="宋体"/>
        <family val="3"/>
        <charset val="134"/>
      </rPr>
      <t>元。该项目为钢混结构，非生产用房经济耐用年限为</t>
    </r>
    <r>
      <rPr>
        <sz val="10"/>
        <color rgb="FF000000"/>
        <rFont val="Arial"/>
        <family val="2"/>
      </rPr>
      <t xml:space="preserve"> 60 </t>
    </r>
    <r>
      <rPr>
        <sz val="10"/>
        <color rgb="FF000000"/>
        <rFont val="宋体"/>
        <family val="3"/>
        <charset val="134"/>
      </rPr>
      <t>年，将建设成本按直线法折算至每年，即</t>
    </r>
    <r>
      <rPr>
        <sz val="10"/>
        <color rgb="FF000000"/>
        <rFont val="Arial"/>
        <family val="2"/>
      </rPr>
      <t>342254618÷60=5704244</t>
    </r>
    <r>
      <rPr>
        <sz val="10"/>
        <color rgb="FF000000"/>
        <rFont val="宋体"/>
        <family val="3"/>
        <charset val="134"/>
      </rPr>
      <t>元。</t>
    </r>
  </si>
  <si>
    <t>运营费用（元）</t>
  </si>
  <si>
    <t>2=2.1+2.2+2.3</t>
  </si>
  <si>
    <t>维修费（元）</t>
  </si>
  <si>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月，则</t>
    </r>
    <r>
      <rPr>
        <sz val="10"/>
        <rFont val="Arial"/>
        <family val="2"/>
      </rPr>
      <t>1.5×12×101371.62=1824689</t>
    </r>
    <r>
      <rPr>
        <sz val="10"/>
        <rFont val="宋体"/>
        <family val="3"/>
        <charset val="134"/>
      </rPr>
      <t>元。</t>
    </r>
  </si>
  <si>
    <t>998套卖了580套</t>
  </si>
  <si>
    <t>保险费（元）</t>
  </si>
  <si>
    <r>
      <rPr>
        <sz val="10"/>
        <color rgb="FF000000"/>
        <rFont val="宋体"/>
        <family val="3"/>
        <charset val="134"/>
      </rPr>
      <t>指房屋产权人为使自己的房产避免意外损失而向保险公司支付的费用，根据估价委托人提供的《北京市保障性住房建设投资中心财产一切险保险单（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怡景名苑》，保险费用为</t>
    </r>
    <r>
      <rPr>
        <sz val="10"/>
        <color rgb="FF000000"/>
        <rFont val="Arial"/>
        <family val="2"/>
      </rPr>
      <t>25669</t>
    </r>
    <r>
      <rPr>
        <sz val="10"/>
        <color rgb="FF000000"/>
        <rFont val="宋体"/>
        <family val="3"/>
        <charset val="134"/>
      </rPr>
      <t>元。</t>
    </r>
  </si>
  <si>
    <r>
      <rPr>
        <sz val="10"/>
        <color rgb="FF000000"/>
        <rFont val="宋体"/>
        <family val="3"/>
        <charset val="134"/>
      </rPr>
      <t>物业费</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</si>
  <si>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该项目为公租房，根据估价委托人提供的《基础信息台账》，物业费水平为</t>
    </r>
    <r>
      <rPr>
        <sz val="10"/>
        <color rgb="FF000000"/>
        <rFont val="Arial"/>
        <family val="2"/>
      </rPr>
      <t>3.68</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3.68×67922.53×12=4476571</t>
    </r>
    <r>
      <rPr>
        <sz val="10"/>
        <color rgb="FF000000"/>
        <rFont val="宋体"/>
        <family val="3"/>
        <charset val="134"/>
      </rPr>
      <t>元。</t>
    </r>
  </si>
  <si>
    <r>
      <rPr>
        <sz val="10"/>
        <color rgb="FF000000"/>
        <rFont val="宋体"/>
        <family val="3"/>
        <charset val="134"/>
      </rP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</si>
  <si>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</si>
  <si>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</si>
  <si>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rPr>
        <sz val="10"/>
        <color rgb="FF000000"/>
        <rFont val="宋体"/>
        <family val="3"/>
        <charset val="134"/>
      </rP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60822972</t>
    </r>
    <r>
      <rPr>
        <sz val="10"/>
        <color rgb="FF000000"/>
        <rFont val="宋体"/>
        <family val="3"/>
        <charset val="134"/>
      </rPr>
      <t>×</t>
    </r>
    <r>
      <rPr>
        <sz val="10"/>
        <color rgb="FF000000"/>
        <rFont val="Arial"/>
        <family val="2"/>
      </rPr>
      <t>2%=1216459</t>
    </r>
    <r>
      <rPr>
        <sz val="10"/>
        <color rgb="FF000000"/>
        <rFont val="宋体"/>
        <family val="3"/>
        <charset val="134"/>
      </rPr>
      <t>元。</t>
    </r>
  </si>
  <si>
    <r>
      <rPr>
        <sz val="10"/>
        <color rgb="FF000000"/>
        <rFont val="宋体"/>
        <family val="3"/>
        <charset val="134"/>
      </rPr>
      <t>利息</t>
    </r>
    <r>
      <rPr>
        <sz val="10"/>
        <color rgb="FF000000"/>
        <rFont val="Arial"/>
        <family val="2"/>
      </rPr>
      <t>(</t>
    </r>
    <r>
      <rPr>
        <sz val="10"/>
        <color rgb="FF000000"/>
        <rFont val="宋体"/>
        <family val="3"/>
        <charset val="134"/>
      </rPr>
      <t>元</t>
    </r>
    <r>
      <rPr>
        <sz val="10"/>
        <color rgb="FF000000"/>
        <rFont val="Arial"/>
        <family val="2"/>
      </rPr>
      <t>)</t>
    </r>
  </si>
  <si>
    <r>
      <rPr>
        <sz val="10"/>
        <color rgb="FFFF0000"/>
        <rFont val="宋体"/>
        <family val="3"/>
        <charset val="134"/>
      </rPr>
      <t>指新建、改</t>
    </r>
    <r>
      <rPr>
        <sz val="10"/>
        <color rgb="FF000000"/>
        <rFont val="宋体"/>
        <family val="3"/>
        <charset val="134"/>
      </rPr>
      <t>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170699元。</t>
    </r>
  </si>
  <si>
    <r>
      <rPr>
        <sz val="10"/>
        <color rgb="FF000000"/>
        <rFont val="宋体"/>
        <family val="3"/>
        <charset val="134"/>
      </rPr>
      <t>利润</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</si>
  <si>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公共租赁住房项目属于保障性住房，不以获取利润为主要目的，参照保本微利原则记取利润率，以折旧及摊销成本、运营费用</t>
    </r>
    <r>
      <rPr>
        <sz val="10"/>
        <color rgb="FFFF0000"/>
        <rFont val="宋体"/>
        <family val="3"/>
        <charset val="134"/>
      </rPr>
      <t>、管理费用、利息之</t>
    </r>
    <r>
      <rPr>
        <sz val="10"/>
        <color rgb="FF000000"/>
        <rFont val="宋体"/>
        <family val="3"/>
        <charset val="134"/>
      </rPr>
      <t>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(5704244+3188142+815070+170699)×3%=296345</t>
    </r>
    <r>
      <rPr>
        <sz val="10"/>
        <color rgb="FF000000"/>
        <rFont val="宋体"/>
        <family val="3"/>
        <charset val="134"/>
      </rPr>
      <t>元。</t>
    </r>
  </si>
  <si>
    <t>年成本收益（元）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</si>
  <si>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</si>
  <si>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</si>
  <si>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Arial"/>
        <family val="2"/>
      </rP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</si>
  <si>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r>
      <rPr>
        <sz val="12"/>
        <color theme="1"/>
        <rFont val="仿宋_GB2312"/>
        <family val="3"/>
        <charset val="134"/>
      </rPr>
      <t>小区名称</t>
    </r>
  </si>
  <si>
    <r>
      <rPr>
        <sz val="12"/>
        <color theme="1"/>
        <rFont val="仿宋_GB2312"/>
        <family val="3"/>
        <charset val="134"/>
      </rPr>
      <t>户型</t>
    </r>
  </si>
  <si>
    <r>
      <rPr>
        <sz val="12"/>
        <color theme="1"/>
        <rFont val="仿宋_GB2312"/>
        <family val="3"/>
        <charset val="134"/>
      </rPr>
      <t>朝向</t>
    </r>
  </si>
  <si>
    <r>
      <rPr>
        <sz val="12"/>
        <color theme="1"/>
        <rFont val="仿宋_GB2312"/>
        <family val="3"/>
        <charset val="134"/>
      </rPr>
      <t>面积</t>
    </r>
  </si>
  <si>
    <r>
      <rPr>
        <sz val="12"/>
        <color theme="1"/>
        <rFont val="仿宋_GB2312"/>
        <family val="3"/>
        <charset val="134"/>
      </rPr>
      <t>装修</t>
    </r>
  </si>
  <si>
    <r>
      <rPr>
        <sz val="12"/>
        <color theme="1"/>
        <rFont val="仿宋_GB2312"/>
        <family val="3"/>
        <charset val="134"/>
      </rPr>
      <t>套数</t>
    </r>
  </si>
  <si>
    <r>
      <rPr>
        <sz val="12"/>
        <color theme="1"/>
        <rFont val="仿宋_GB2312"/>
        <family val="3"/>
        <charset val="134"/>
      </rPr>
      <t>房源表面积</t>
    </r>
  </si>
  <si>
    <r>
      <rPr>
        <sz val="12"/>
        <color theme="1"/>
        <rFont val="仿宋_GB2312"/>
        <family val="3"/>
        <charset val="134"/>
      </rPr>
      <t>不含物业费、取暖费</t>
    </r>
  </si>
  <si>
    <r>
      <rPr>
        <sz val="12"/>
        <color theme="1"/>
        <rFont val="仿宋_GB2312"/>
        <family val="3"/>
        <charset val="134"/>
      </rPr>
      <t>物业费</t>
    </r>
  </si>
  <si>
    <r>
      <rPr>
        <sz val="12"/>
        <color theme="1"/>
        <rFont val="仿宋_GB2312"/>
        <family val="3"/>
        <charset val="134"/>
      </rPr>
      <t>取暖费</t>
    </r>
  </si>
  <si>
    <r>
      <rPr>
        <sz val="12"/>
        <color theme="1"/>
        <rFont val="仿宋_GB2312"/>
        <family val="3"/>
        <charset val="134"/>
      </rPr>
      <t>含物业费、取暖费</t>
    </r>
  </si>
  <si>
    <t>开间</t>
  </si>
  <si>
    <t>普通装修</t>
  </si>
  <si>
    <t>两居</t>
  </si>
  <si>
    <t>X38鹿海园五里</t>
  </si>
  <si>
    <t>待估</t>
  </si>
  <si>
    <r>
      <rPr>
        <sz val="11"/>
        <color indexed="8"/>
        <rFont val="仿宋_GB2312"/>
        <family val="3"/>
        <charset val="134"/>
      </rPr>
      <t>区域状况</t>
    </r>
  </si>
  <si>
    <t>燕谷嘉苑紧邻城市次干道——平谷大街、附近有平谷客运总站、汽配城，停靠线路有平13路、平22路、平42路、平57路等，周边段道路情况良好，道路通达度较好，综合评价交通便捷度较好。</t>
  </si>
  <si>
    <t>洳苑嘉园紧邻城市支路——平谷体育中心西路、洳河西路，附近有公交车站旭辉小区，停靠线路有平19路、平37路、平46路等，周边段道路情况一般，道路通达度一般，综合评价交通便捷度一般。</t>
  </si>
  <si>
    <t>悦洳汇紧邻城市支路——平谷体育中心西路、洳河西路，附近有公交车站悦洳汇西门，停靠线路有平6路、平19路、平46路等，周边段道路情况一般，道路通达度一般，综合评价交通便捷度一般。</t>
  </si>
  <si>
    <t>燕谷嘉苑位于平谷新城区域，周边商业设施以小区配套为主，且数量一般，综合评价商业设施一般。</t>
  </si>
  <si>
    <t>洳苑嘉园位于平谷新城区域，周边商业设施以小区配套为主，且数量很少，综合评价商业设施较差。</t>
  </si>
  <si>
    <t>悦洳汇位于平谷新城区域，周边商业设施以小区配套为主，且数量很少，综合评价商业设施较差。</t>
  </si>
  <si>
    <t>燕谷嘉苑北侧临近人民公园、平谷湿地公园、东侧临近洳河，周边无高等教育学校或博物馆等人文景观，综合评价环境状况较好。</t>
  </si>
  <si>
    <t>洳苑嘉园北侧临近人民公园、平谷湿地公园、东侧临近洳河，周边无高等教育学校或博物馆等人文景观，综合评价环境状况较好。</t>
  </si>
  <si>
    <t>悦洳汇北侧临近人民公园、平谷湿地公园、东侧临近洳河，周边无高等教育学校或博物馆等人文景观，综合评价环境状况较好。</t>
  </si>
  <si>
    <t>燕谷嘉苑所在区域周边2公里范围内有建设银行、邮政储蓄银行、农商银行等金融机构；香溢万卷生活超市等商服设施；周边有平谷区第五中学（高中部）、平谷区精英未来学校等教育机构；有平谷区医院、京谷友好医院等医疗机构设施。公共配套设施较齐全。</t>
  </si>
  <si>
    <t>洳苑嘉园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</si>
  <si>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t>悦洳汇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</si>
  <si>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r>
      <rPr>
        <sz val="11"/>
        <color indexed="8"/>
        <rFont val="仿宋_GB2312"/>
        <family val="3"/>
        <charset val="134"/>
      </rPr>
      <t>实物状况</t>
    </r>
  </si>
  <si>
    <r>
      <rPr>
        <sz val="10"/>
        <rFont val="仿宋_GB2312"/>
        <family val="3"/>
        <charset val="134"/>
      </rPr>
      <t>绿化率约为</t>
    </r>
    <r>
      <rPr>
        <sz val="10"/>
        <rFont val="Arial"/>
        <family val="2"/>
      </rPr>
      <t>32%</t>
    </r>
    <r>
      <rPr>
        <sz val="10"/>
        <rFont val="仿宋_GB2312"/>
        <family val="3"/>
        <charset val="134"/>
      </rPr>
      <t>，较好</t>
    </r>
  </si>
  <si>
    <t>主力户型为两居，住宅套型较好</t>
  </si>
  <si>
    <t>主力户型为开间，住宅套型较好</t>
  </si>
  <si>
    <t>朝向好，能保证较长时间的采光，通风较好，综合分析朝向、采光、通风状况好</t>
  </si>
  <si>
    <t>朝向较好，能保证较长时间的采光，通风较好，综合分析朝向、采光、通风状况较好</t>
  </si>
  <si>
    <t>该小区装修为普通装修，公共部分装修效果较好，与居住功能相适用，一般</t>
  </si>
  <si>
    <t>南</t>
  </si>
  <si>
    <t>行业主管部门监测数据</t>
  </si>
  <si>
    <t>估价机构市场调查数据</t>
  </si>
  <si>
    <t>估价机构监测数据</t>
  </si>
  <si>
    <t>项目名</t>
  </si>
  <si>
    <t>季度</t>
  </si>
  <si>
    <t>月份</t>
  </si>
  <si>
    <t>租金单价（元/平方米·月）</t>
  </si>
  <si>
    <t>2024年四季度</t>
  </si>
  <si>
    <r>
      <rPr>
        <sz val="11"/>
        <color theme="1"/>
        <rFont val="宋体"/>
        <family val="3"/>
        <charset val="134"/>
        <scheme val="minor"/>
      </rPr>
      <t>2</t>
    </r>
    <r>
      <rPr>
        <sz val="11"/>
        <color theme="1"/>
        <rFont val="宋体"/>
        <family val="3"/>
        <charset val="134"/>
        <scheme val="minor"/>
      </rPr>
      <t>024-10</t>
    </r>
  </si>
  <si>
    <r>
      <rPr>
        <sz val="11"/>
        <color theme="1"/>
        <rFont val="宋体"/>
        <family val="3"/>
        <charset val="134"/>
        <scheme val="minor"/>
      </rPr>
      <t>2</t>
    </r>
    <r>
      <rPr>
        <sz val="11"/>
        <color theme="1"/>
        <rFont val="宋体"/>
        <family val="3"/>
        <charset val="134"/>
        <scheme val="minor"/>
      </rPr>
      <t>024-11</t>
    </r>
  </si>
  <si>
    <t>2024-12</t>
  </si>
  <si>
    <t>2025年一季度</t>
  </si>
  <si>
    <r>
      <rPr>
        <sz val="11"/>
        <color theme="1"/>
        <rFont val="宋体"/>
        <family val="3"/>
        <charset val="134"/>
        <scheme val="minor"/>
      </rPr>
      <t>2</t>
    </r>
    <r>
      <rPr>
        <sz val="11"/>
        <color theme="1"/>
        <rFont val="宋体"/>
        <family val="3"/>
        <charset val="134"/>
        <scheme val="minor"/>
      </rPr>
      <t>025-1</t>
    </r>
  </si>
  <si>
    <r>
      <rPr>
        <sz val="11"/>
        <color theme="1"/>
        <rFont val="宋体"/>
        <family val="3"/>
        <charset val="134"/>
        <scheme val="minor"/>
      </rPr>
      <t>2</t>
    </r>
    <r>
      <rPr>
        <sz val="11"/>
        <color theme="1"/>
        <rFont val="宋体"/>
        <family val="3"/>
        <charset val="134"/>
        <scheme val="minor"/>
      </rPr>
      <t>025-2</t>
    </r>
  </si>
  <si>
    <r>
      <rPr>
        <sz val="11"/>
        <color theme="1"/>
        <rFont val="宋体"/>
        <family val="3"/>
        <charset val="134"/>
        <scheme val="minor"/>
      </rPr>
      <t>2</t>
    </r>
    <r>
      <rPr>
        <sz val="11"/>
        <color theme="1"/>
        <rFont val="宋体"/>
        <family val="3"/>
        <charset val="134"/>
        <scheme val="minor"/>
      </rPr>
      <t>025-3</t>
    </r>
  </si>
  <si>
    <t>2025年二季度</t>
  </si>
  <si>
    <r>
      <rPr>
        <sz val="11"/>
        <color theme="1"/>
        <rFont val="宋体"/>
        <family val="3"/>
        <charset val="134"/>
        <scheme val="minor"/>
      </rPr>
      <t>2</t>
    </r>
    <r>
      <rPr>
        <sz val="11"/>
        <color theme="1"/>
        <rFont val="宋体"/>
        <family val="3"/>
        <charset val="134"/>
        <scheme val="minor"/>
      </rPr>
      <t>025-4</t>
    </r>
  </si>
  <si>
    <r>
      <rPr>
        <sz val="11"/>
        <color theme="1"/>
        <rFont val="宋体"/>
        <family val="3"/>
        <charset val="134"/>
        <scheme val="minor"/>
      </rPr>
      <t>2</t>
    </r>
    <r>
      <rPr>
        <sz val="11"/>
        <color theme="1"/>
        <rFont val="宋体"/>
        <family val="3"/>
        <charset val="134"/>
        <scheme val="minor"/>
      </rPr>
      <t>025-5</t>
    </r>
  </si>
  <si>
    <r>
      <rPr>
        <sz val="11"/>
        <color theme="1"/>
        <rFont val="宋体"/>
        <family val="3"/>
        <charset val="134"/>
        <scheme val="minor"/>
      </rPr>
      <t>2</t>
    </r>
    <r>
      <rPr>
        <sz val="11"/>
        <color theme="1"/>
        <rFont val="宋体"/>
        <family val="3"/>
        <charset val="134"/>
        <scheme val="minor"/>
      </rPr>
      <t>025-6</t>
    </r>
  </si>
  <si>
    <t>2025年三季度</t>
  </si>
  <si>
    <r>
      <rPr>
        <sz val="11"/>
        <color theme="1"/>
        <rFont val="宋体"/>
        <family val="3"/>
        <charset val="134"/>
        <scheme val="minor"/>
      </rPr>
      <t>2</t>
    </r>
    <r>
      <rPr>
        <sz val="11"/>
        <color theme="1"/>
        <rFont val="宋体"/>
        <family val="3"/>
        <charset val="134"/>
        <scheme val="minor"/>
      </rPr>
      <t>025-7</t>
    </r>
  </si>
  <si>
    <r>
      <rPr>
        <sz val="11"/>
        <color theme="1"/>
        <rFont val="宋体"/>
        <family val="3"/>
        <charset val="134"/>
        <scheme val="minor"/>
      </rPr>
      <t>2</t>
    </r>
    <r>
      <rPr>
        <sz val="11"/>
        <color theme="1"/>
        <rFont val="宋体"/>
        <family val="3"/>
        <charset val="134"/>
        <scheme val="minor"/>
      </rPr>
      <t>025-8</t>
    </r>
  </si>
  <si>
    <r>
      <rPr>
        <sz val="11"/>
        <color theme="1"/>
        <rFont val="宋体"/>
        <family val="3"/>
        <charset val="134"/>
        <scheme val="minor"/>
      </rPr>
      <t>2</t>
    </r>
    <r>
      <rPr>
        <sz val="11"/>
        <color theme="1"/>
        <rFont val="宋体"/>
        <family val="3"/>
        <charset val="134"/>
        <scheme val="minor"/>
      </rPr>
      <t>025-9</t>
    </r>
  </si>
  <si>
    <t>均价</t>
  </si>
  <si>
    <t>-</t>
  </si>
  <si>
    <t>案例汇总</t>
  </si>
  <si>
    <t>城研</t>
  </si>
  <si>
    <t>市场</t>
  </si>
  <si>
    <t>中指</t>
  </si>
  <si>
    <t>供暖费</t>
  </si>
  <si>
    <t>不含物业、供暖租金</t>
  </si>
  <si>
    <t>税费</t>
  </si>
  <si>
    <t>不含物业、供暖、税费</t>
  </si>
  <si>
    <r>
      <rPr>
        <sz val="11"/>
        <color theme="1"/>
        <rFont val="宋体"/>
        <family val="3"/>
        <charset val="134"/>
      </rPr>
      <t>元</t>
    </r>
    <r>
      <rPr>
        <sz val="11"/>
        <color theme="1"/>
        <rFont val="Arial"/>
        <family val="2"/>
      </rPr>
      <t>/</t>
    </r>
    <r>
      <rPr>
        <sz val="11"/>
        <color theme="1"/>
        <rFont val="宋体"/>
        <family val="3"/>
        <charset val="134"/>
      </rPr>
      <t>平方米</t>
    </r>
    <r>
      <rPr>
        <sz val="11"/>
        <color theme="1"/>
        <rFont val="Arial"/>
        <family val="2"/>
      </rPr>
      <t>/</t>
    </r>
    <r>
      <rPr>
        <sz val="11"/>
        <color theme="1"/>
        <rFont val="宋体"/>
        <family val="3"/>
        <charset val="134"/>
      </rPr>
      <t>月</t>
    </r>
  </si>
  <si>
    <t>取暖费（集中供暖）</t>
  </si>
  <si>
    <r>
      <rPr>
        <sz val="11"/>
        <color theme="1"/>
        <rFont val="宋体"/>
        <family val="3"/>
        <charset val="134"/>
      </rPr>
      <t>元</t>
    </r>
    <r>
      <rPr>
        <sz val="11"/>
        <color theme="1"/>
        <rFont val="Arial"/>
        <family val="2"/>
      </rPr>
      <t>/</t>
    </r>
    <r>
      <rPr>
        <sz val="11"/>
        <color theme="1"/>
        <rFont val="宋体"/>
        <family val="3"/>
        <charset val="134"/>
      </rPr>
      <t>平方米</t>
    </r>
    <r>
      <rPr>
        <sz val="11"/>
        <color theme="1"/>
        <rFont val="Arial"/>
        <family val="2"/>
      </rPr>
      <t>/</t>
    </r>
    <r>
      <rPr>
        <sz val="11"/>
        <color theme="1"/>
        <rFont val="宋体"/>
        <family val="3"/>
        <charset val="134"/>
      </rPr>
      <t>年</t>
    </r>
  </si>
  <si>
    <t>区县</t>
  </si>
  <si>
    <t>小区名称</t>
  </si>
  <si>
    <t>监测整租租金</t>
  </si>
  <si>
    <t>年</t>
  </si>
  <si>
    <t>租赁起始日期 年</t>
  </si>
  <si>
    <t>租赁起始日期 月</t>
  </si>
  <si>
    <t>整租租金</t>
  </si>
  <si>
    <t>开发区</t>
  </si>
  <si>
    <t>亦庄金茂府</t>
  </si>
  <si>
    <t>April</t>
  </si>
  <si>
    <t>南海家园三里</t>
  </si>
  <si>
    <t>August</t>
  </si>
  <si>
    <t>南海家园四里</t>
  </si>
  <si>
    <t>十二月</t>
  </si>
  <si>
    <t>悦廷</t>
  </si>
  <si>
    <t>十月</t>
  </si>
  <si>
    <t>May</t>
  </si>
  <si>
    <t>October</t>
  </si>
  <si>
    <t>十一月</t>
  </si>
  <si>
    <t>June</t>
  </si>
  <si>
    <t>November</t>
  </si>
  <si>
    <t>July</t>
  </si>
  <si>
    <t>January</t>
  </si>
  <si>
    <t>一月</t>
  </si>
  <si>
    <t>大兴区</t>
  </si>
  <si>
    <t>金茂逸墅</t>
  </si>
  <si>
    <t>March</t>
  </si>
  <si>
    <t>九月</t>
  </si>
  <si>
    <t>二月</t>
  </si>
  <si>
    <t>八月</t>
  </si>
  <si>
    <t>三月</t>
  </si>
  <si>
    <t>七月</t>
  </si>
  <si>
    <t>四月</t>
  </si>
  <si>
    <t>六月</t>
  </si>
  <si>
    <t>五月</t>
  </si>
  <si>
    <t>金域东郡</t>
  </si>
  <si>
    <t>中芯花园</t>
  </si>
  <si>
    <t>September</t>
  </si>
  <si>
    <t>鹿海园五里</t>
  </si>
  <si>
    <t>February</t>
  </si>
  <si>
    <t>December</t>
  </si>
  <si>
    <t>X13、X38案例</t>
  </si>
  <si>
    <t>北京城建海梓府</t>
  </si>
  <si>
    <t>博客雅居</t>
  </si>
  <si>
    <t>鹿海园三里</t>
  </si>
  <si>
    <t>中信新城西区</t>
  </si>
  <si>
    <t>X17、X31案例</t>
  </si>
  <si>
    <t>中信新城</t>
  </si>
  <si>
    <t>瀛海家园</t>
  </si>
  <si>
    <t>富源里</t>
  </si>
  <si>
    <t>莱茵河畔</t>
  </si>
  <si>
    <t>星岛嘉园</t>
  </si>
  <si>
    <t>贵园北里甲区</t>
  </si>
  <si>
    <t>贵园北里戊区</t>
  </si>
  <si>
    <t>X83等6个</t>
  </si>
  <si>
    <t>新康家园</t>
  </si>
  <si>
    <t>林肯公寓</t>
  </si>
  <si>
    <t>林肯公园</t>
  </si>
  <si>
    <t>林肯公园二期</t>
  </si>
  <si>
    <t>林肯公园二期A区</t>
  </si>
  <si>
    <t>金地格林小镇</t>
  </si>
  <si>
    <t>卡尔生活馆</t>
  </si>
  <si>
    <t>定海园二里</t>
  </si>
  <si>
    <t>定海园一里</t>
  </si>
  <si>
    <t>经开汀塘</t>
  </si>
  <si>
    <t>南海家园六里</t>
  </si>
  <si>
    <t>南海家园七里</t>
  </si>
  <si>
    <t>南海家园五里</t>
  </si>
  <si>
    <t>南海家园二里</t>
  </si>
  <si>
    <t>中信新城东区</t>
  </si>
  <si>
    <t>中信新城两限区</t>
  </si>
  <si>
    <t>枫丹壹号</t>
  </si>
  <si>
    <t>棠颂别墅</t>
  </si>
  <si>
    <t>瀛景园</t>
  </si>
  <si>
    <t>广德苑</t>
  </si>
  <si>
    <t>一栋洋房</t>
  </si>
  <si>
    <t>鹿鸣苑</t>
  </si>
  <si>
    <t>天宝家园</t>
  </si>
  <si>
    <t>面积</t>
  </si>
  <si>
    <t>朝向</t>
  </si>
  <si>
    <t>楼层</t>
  </si>
  <si>
    <t>3室2厅2卫</t>
  </si>
  <si>
    <t>泰河园一里一区</t>
  </si>
  <si>
    <t>中/10</t>
  </si>
  <si>
    <t>1室1厅1卫</t>
  </si>
  <si>
    <t>高/6</t>
  </si>
  <si>
    <t>中/11</t>
  </si>
  <si>
    <t>2室1厅1卫</t>
  </si>
  <si>
    <t>中/5</t>
  </si>
  <si>
    <t>高/11</t>
  </si>
  <si>
    <t>低/6</t>
  </si>
  <si>
    <t>3室1厅1卫</t>
  </si>
  <si>
    <t>中/9</t>
  </si>
  <si>
    <t>中/6</t>
  </si>
  <si>
    <t>低/10</t>
  </si>
  <si>
    <t>高/9</t>
  </si>
  <si>
    <t>高/5</t>
  </si>
  <si>
    <t>3室1厅2卫</t>
  </si>
  <si>
    <t>2室1厅2卫</t>
  </si>
  <si>
    <t>中/18</t>
  </si>
  <si>
    <t>高/18</t>
  </si>
  <si>
    <t>低/18</t>
  </si>
  <si>
    <t>东北</t>
  </si>
  <si>
    <t>东南</t>
  </si>
  <si>
    <t>西北</t>
  </si>
  <si>
    <t>3室2厅1卫</t>
  </si>
  <si>
    <t>低/15</t>
  </si>
  <si>
    <t>中/15</t>
  </si>
  <si>
    <t>高/15</t>
  </si>
  <si>
    <t>南西北</t>
  </si>
  <si>
    <t>小区</t>
  </si>
  <si>
    <t>平米租金(元/㎡·月)</t>
  </si>
  <si>
    <t>紫禁壹号院住宅&lt;亦庄&lt;大兴区</t>
  </si>
  <si>
    <t>--</t>
  </si>
  <si>
    <t>金茂逸墅&lt;瀛海&lt;大兴区</t>
  </si>
  <si>
    <t>亦庄金茂府&lt;瀛海&lt;大兴区</t>
  </si>
  <si>
    <t>林肯公寓&lt;亦庄&lt;大兴区</t>
  </si>
  <si>
    <t>亦庄金茂悦&lt;瀛海&lt;大兴区</t>
  </si>
  <si>
    <t>枫丹壹号一期&lt;亦庄&lt;大兴区</t>
  </si>
  <si>
    <t>国融国际&lt;亦庄&lt;大兴区</t>
  </si>
  <si>
    <t>林肯时代&lt;亦庄&lt;大兴区</t>
  </si>
  <si>
    <t>力宝诗礼庭&lt;亦庄&lt;大兴区</t>
  </si>
  <si>
    <t>国锐金嵿&lt;亦庄&lt;大兴区</t>
  </si>
  <si>
    <t>林肯公园C区住宅&lt;亦庄&lt;大兴区</t>
  </si>
  <si>
    <t>林肯公园公寓&lt;亦庄&lt;大兴区</t>
  </si>
  <si>
    <t>金地格林小镇&lt;亦庄&lt;大兴区</t>
  </si>
  <si>
    <t>君安国际公寓&lt;亦庄&lt;大兴区</t>
  </si>
  <si>
    <t>北京城建海梓府&lt;瀛海&lt;大兴区</t>
  </si>
  <si>
    <t>台湖银河湾&lt;台湖&lt;通州区</t>
  </si>
  <si>
    <t>金第万科金域东郡&lt;瀛海&lt;大兴区</t>
  </si>
  <si>
    <t>东晶国际&lt;亦庄&lt;大兴区</t>
  </si>
  <si>
    <t>荣京丽都&lt;亦庄&lt;大兴区</t>
  </si>
  <si>
    <t>通泰国际公馆&lt;台湖&lt;通州区</t>
  </si>
  <si>
    <t>大雄郁金香舍&lt;亦庄&lt;大兴区</t>
  </si>
  <si>
    <t>一品亦庄&lt;亦庄&lt;大兴区</t>
  </si>
  <si>
    <t>天宝家园&lt;亦庄&lt;大兴区</t>
  </si>
  <si>
    <t>中信新城&lt;亦庄&lt;大兴区</t>
  </si>
  <si>
    <t>好景国际&lt;亦庄&lt;大兴区</t>
  </si>
  <si>
    <t>卡尔生活馆公寓&lt;亦庄&lt;大兴区</t>
  </si>
  <si>
    <t>上海沙龙&lt;亦庄&lt;大兴区</t>
  </si>
  <si>
    <t>富源里&lt;亦庄&lt;大兴区</t>
  </si>
  <si>
    <t>新康家园&lt;亦庄&lt;大兴区</t>
  </si>
  <si>
    <t>贵园南里&lt;亦庄&lt;大兴区</t>
  </si>
  <si>
    <t>万科翡翠四季&lt;台湖&lt;通州区</t>
  </si>
  <si>
    <t>润枫领尚&lt;台湖&lt;通州区</t>
  </si>
  <si>
    <t>南海雅苑&lt;亦庄&lt;大兴区</t>
  </si>
  <si>
    <t>定海园&lt;台湖&lt;通州区</t>
  </si>
  <si>
    <t>珠江四季悦城&lt;马驹桥&lt;通州区</t>
  </si>
  <si>
    <t>米拉village&lt;马驹桥&lt;通州区</t>
  </si>
  <si>
    <t>南海家园&lt;瀛海&lt;大兴区</t>
  </si>
  <si>
    <t>融科香雪兰溪&lt;马驹桥&lt;通州区</t>
  </si>
  <si>
    <t>鹿海园&lt;瀛海&lt;大兴区</t>
  </si>
  <si>
    <t>泰河园七里&lt;亦庄&lt;大兴区</t>
  </si>
  <si>
    <t>首开国风美仑&lt;马驹桥&lt;通州区</t>
  </si>
  <si>
    <t>富力尚悦居&lt;马驹桥&lt;通州区</t>
  </si>
  <si>
    <t>合生世界村&lt;马驹桥&lt;通州区</t>
  </si>
  <si>
    <t>东亚印象台湖&lt;台湖&lt;通州区</t>
  </si>
  <si>
    <t>东亚瑞晶苑&lt;马驹桥&lt;通州区</t>
  </si>
  <si>
    <t>金地格林小镇6&lt;马驹桥&lt;通州区</t>
  </si>
  <si>
    <t>合生世界花园&lt;马驹桥&lt;通州区</t>
  </si>
  <si>
    <t>钻石空间&lt;马驹桥&lt;通州区</t>
  </si>
  <si>
    <t>融科钧廷&lt;马驹桥&lt;通州区</t>
  </si>
  <si>
    <t>新海南里&lt;马驹桥&lt;通州区</t>
  </si>
  <si>
    <t>瀛海家园&lt;瀛海&lt;大兴区</t>
  </si>
  <si>
    <t>星悦国际&lt;马驹桥&lt;通州区</t>
  </si>
  <si>
    <t>亲密别墅&lt;马驹桥&lt;通州区</t>
  </si>
  <si>
    <t>兴海园&lt;瀛海&lt;大兴区</t>
  </si>
  <si>
    <t>合生世界村E区&lt;马驹桥&lt;通州区</t>
  </si>
  <si>
    <t>辛屯小区&lt;马驹桥&lt;通州区</t>
  </si>
  <si>
    <t>莲水怡园&lt;马驹桥&lt;通州区</t>
  </si>
  <si>
    <t>珠江逸景家园&lt;马驹桥&lt;通州区</t>
  </si>
  <si>
    <t>宏仁家园&lt;马驹桥&lt;通州区</t>
  </si>
  <si>
    <t>BDA样本&lt;马驹桥&lt;通州区</t>
  </si>
  <si>
    <t>玉璟园&lt;瀛海&lt;大兴区</t>
  </si>
  <si>
    <t>一世情园&lt;马驹桥&lt;通州区</t>
  </si>
  <si>
    <t>永旭嘉园&lt;瀛海&lt;大兴区</t>
  </si>
  <si>
    <t>泰河园三里</t>
  </si>
  <si>
    <t>套均租金(元/套·月)</t>
  </si>
  <si>
    <t>挂牌均价(元/㎡)</t>
  </si>
  <si>
    <t>租售比</t>
  </si>
  <si>
    <t>1:805</t>
  </si>
  <si>
    <t>1:795</t>
  </si>
  <si>
    <t>1:786</t>
  </si>
  <si>
    <t>1:792</t>
  </si>
  <si>
    <t>1:824</t>
  </si>
  <si>
    <t>1:833</t>
  </si>
  <si>
    <t>1:850</t>
  </si>
  <si>
    <t>1:840</t>
  </si>
  <si>
    <t>1:810</t>
  </si>
  <si>
    <t>1:868</t>
  </si>
  <si>
    <t>1:865</t>
  </si>
  <si>
    <t>1:884</t>
  </si>
  <si>
    <t>1:668</t>
  </si>
  <si>
    <t>1:656</t>
  </si>
  <si>
    <t>1:647</t>
  </si>
  <si>
    <t>1:630</t>
  </si>
  <si>
    <t>1:666</t>
  </si>
  <si>
    <t>1:654</t>
  </si>
  <si>
    <t>1:714</t>
  </si>
  <si>
    <t>1:745</t>
  </si>
  <si>
    <t>1:732</t>
  </si>
  <si>
    <t>1:926</t>
  </si>
  <si>
    <t>1:953</t>
  </si>
  <si>
    <t>1:980</t>
  </si>
  <si>
    <t>1:846</t>
  </si>
  <si>
    <t>1:857</t>
  </si>
  <si>
    <t>1:783</t>
  </si>
  <si>
    <t>1:844</t>
  </si>
  <si>
    <t>1:894</t>
  </si>
  <si>
    <t>1:901</t>
  </si>
  <si>
    <t>1:965</t>
  </si>
  <si>
    <t>1:1129</t>
  </si>
  <si>
    <t>1:1022</t>
  </si>
  <si>
    <t>1:998</t>
  </si>
  <si>
    <t>1:787</t>
  </si>
  <si>
    <t>1:811</t>
  </si>
  <si>
    <t>1:778</t>
  </si>
  <si>
    <t>1:872</t>
  </si>
  <si>
    <t>1:853</t>
  </si>
  <si>
    <t>1:801</t>
  </si>
  <si>
    <t>1:889</t>
  </si>
  <si>
    <t>1:854</t>
  </si>
  <si>
    <t>1:843</t>
  </si>
  <si>
    <t>1:882</t>
  </si>
  <si>
    <t>1:910</t>
  </si>
  <si>
    <t>1:921</t>
  </si>
  <si>
    <t>1:918</t>
  </si>
  <si>
    <t>1:919</t>
  </si>
  <si>
    <t>1:916</t>
  </si>
  <si>
    <t>1:902</t>
  </si>
  <si>
    <t>1:914</t>
  </si>
  <si>
    <r>
      <rPr>
        <b/>
        <sz val="11"/>
        <color theme="1"/>
        <rFont val="宋体"/>
        <family val="3"/>
        <charset val="134"/>
      </rPr>
      <t>中指数据</t>
    </r>
  </si>
  <si>
    <t>时间</t>
  </si>
  <si>
    <r>
      <rPr>
        <sz val="11"/>
        <rFont val="宋体"/>
        <family val="3"/>
        <charset val="134"/>
      </rPr>
      <t>时间</t>
    </r>
  </si>
  <si>
    <r>
      <rPr>
        <sz val="11"/>
        <rFont val="宋体"/>
        <family val="3"/>
        <charset val="134"/>
      </rPr>
      <t>样本数量</t>
    </r>
  </si>
  <si>
    <t>含物业费、含供暖费平均租金单价</t>
  </si>
  <si>
    <t>含物业费、不含供暖费平均租金单价</t>
  </si>
  <si>
    <t>含物业费，不含取暖费</t>
  </si>
  <si>
    <r>
      <rPr>
        <sz val="11"/>
        <color theme="1"/>
        <rFont val="Arial"/>
        <family val="2"/>
      </rPr>
      <t>2021</t>
    </r>
    <r>
      <rPr>
        <sz val="11"/>
        <color theme="1"/>
        <rFont val="宋体"/>
        <family val="3"/>
        <charset val="134"/>
      </rPr>
      <t>年三季度（</t>
    </r>
    <r>
      <rPr>
        <sz val="11"/>
        <color theme="1"/>
        <rFont val="Arial"/>
        <family val="2"/>
      </rPr>
      <t>2021</t>
    </r>
    <r>
      <rPr>
        <sz val="11"/>
        <color theme="1"/>
        <rFont val="宋体"/>
        <family val="3"/>
        <charset val="134"/>
      </rPr>
      <t>年</t>
    </r>
    <r>
      <rPr>
        <sz val="11"/>
        <color theme="1"/>
        <rFont val="Arial"/>
        <family val="2"/>
      </rPr>
      <t>7-9</t>
    </r>
    <r>
      <rPr>
        <sz val="11"/>
        <color theme="1"/>
        <rFont val="宋体"/>
        <family val="3"/>
        <charset val="134"/>
      </rPr>
      <t>月）</t>
    </r>
  </si>
  <si>
    <t>——</t>
  </si>
  <si>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</si>
  <si>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</si>
  <si>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</si>
  <si>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t>不含物业费和取暖费</t>
  </si>
  <si>
    <r>
      <rPr>
        <sz val="11"/>
        <color theme="1"/>
        <rFont val="宋体"/>
        <family val="3"/>
        <charset val="134"/>
      </rPr>
      <t>中指</t>
    </r>
  </si>
  <si>
    <r>
      <rPr>
        <sz val="11"/>
        <color theme="1"/>
        <rFont val="宋体"/>
        <family val="3"/>
        <charset val="134"/>
      </rPr>
      <t>城研中心</t>
    </r>
  </si>
  <si>
    <t>2021年四季度（2021年10-12月）</t>
  </si>
  <si>
    <r>
      <rPr>
        <sz val="11"/>
        <color theme="1"/>
        <rFont val="宋体"/>
        <family val="3"/>
        <charset val="134"/>
      </rPr>
      <t>市场数据</t>
    </r>
  </si>
  <si>
    <t>2022年一季度（2022年1-3月）</t>
  </si>
  <si>
    <t>2022年二季度（2022年4-6月）</t>
  </si>
  <si>
    <r>
      <rPr>
        <sz val="11"/>
        <color theme="1"/>
        <rFont val="Arial"/>
        <family val="2"/>
      </rPr>
      <t>2022</t>
    </r>
    <r>
      <rPr>
        <sz val="11"/>
        <color theme="1"/>
        <rFont val="宋体"/>
        <family val="3"/>
        <charset val="134"/>
      </rPr>
      <t>年三季度（</t>
    </r>
    <r>
      <rPr>
        <sz val="11"/>
        <color theme="1"/>
        <rFont val="Arial"/>
        <family val="2"/>
      </rPr>
      <t>2022</t>
    </r>
    <r>
      <rPr>
        <sz val="11"/>
        <color theme="1"/>
        <rFont val="宋体"/>
        <family val="3"/>
        <charset val="134"/>
      </rPr>
      <t>年</t>
    </r>
    <r>
      <rPr>
        <sz val="11"/>
        <color theme="1"/>
        <rFont val="Arial"/>
        <family val="2"/>
      </rPr>
      <t>7</t>
    </r>
    <r>
      <rPr>
        <sz val="11"/>
        <color theme="1"/>
        <rFont val="宋体"/>
        <family val="3"/>
        <charset val="134"/>
      </rPr>
      <t>月）</t>
    </r>
  </si>
  <si>
    <r>
      <rPr>
        <sz val="11"/>
        <rFont val="宋体"/>
        <family val="3"/>
        <charset val="134"/>
      </rPr>
      <t>平均月租金</t>
    </r>
  </si>
  <si>
    <r>
      <rPr>
        <b/>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</si>
  <si>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</si>
  <si>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</si>
  <si>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t xml:space="preserve">    </t>
  </si>
  <si>
    <r>
      <rPr>
        <b/>
        <sz val="11"/>
        <color theme="1"/>
        <rFont val="宋体"/>
        <family val="3"/>
        <charset val="134"/>
      </rPr>
      <t>市场调查数据</t>
    </r>
  </si>
  <si>
    <r>
      <rPr>
        <sz val="11"/>
        <color theme="1"/>
        <rFont val="Arial"/>
        <family val="2"/>
      </rPr>
      <t>2021</t>
    </r>
    <r>
      <rPr>
        <sz val="11"/>
        <color theme="1"/>
        <rFont val="宋体"/>
        <family val="3"/>
        <charset val="134"/>
      </rPr>
      <t>年三季度（</t>
    </r>
    <r>
      <rPr>
        <sz val="11"/>
        <color theme="1"/>
        <rFont val="Arial"/>
        <family val="2"/>
      </rPr>
      <t>2021</t>
    </r>
    <r>
      <rPr>
        <sz val="11"/>
        <color theme="1"/>
        <rFont val="宋体"/>
        <family val="3"/>
        <charset val="134"/>
      </rPr>
      <t>年</t>
    </r>
    <r>
      <rPr>
        <sz val="11"/>
        <color theme="1"/>
        <rFont val="Arial"/>
        <family val="2"/>
      </rPr>
      <t>8-9</t>
    </r>
    <r>
      <rPr>
        <sz val="11"/>
        <color theme="1"/>
        <rFont val="宋体"/>
        <family val="3"/>
        <charset val="134"/>
      </rPr>
      <t>月）</t>
    </r>
  </si>
  <si>
    <t>日期</t>
  </si>
  <si>
    <t>价格</t>
  </si>
  <si>
    <t>单价</t>
  </si>
  <si>
    <t>月均</t>
  </si>
  <si>
    <t>精装修</t>
  </si>
  <si>
    <t>中楼层</t>
  </si>
  <si>
    <t>二居室</t>
  </si>
  <si>
    <t>出租日期</t>
  </si>
  <si>
    <r>
      <rPr>
        <sz val="9"/>
        <color rgb="FF000000"/>
        <rFont val="华文细黑"/>
        <family val="3"/>
        <charset val="134"/>
      </rPr>
      <t>租金（元</t>
    </r>
    <r>
      <rPr>
        <sz val="9"/>
        <color rgb="FF000000"/>
        <rFont val="Arial"/>
        <family val="2"/>
      </rPr>
      <t>/</t>
    </r>
    <r>
      <rPr>
        <sz val="9"/>
        <color rgb="FF000000"/>
        <rFont val="华文细黑"/>
        <family val="3"/>
        <charset val="134"/>
      </rPr>
      <t>㎡</t>
    </r>
    <r>
      <rPr>
        <sz val="9"/>
        <color rgb="FF000000"/>
        <rFont val="Arial"/>
        <family val="2"/>
      </rPr>
      <t>·</t>
    </r>
    <r>
      <rPr>
        <sz val="9"/>
        <color rgb="FF000000"/>
        <rFont val="华文细黑"/>
        <family val="3"/>
        <charset val="134"/>
      </rPr>
      <t>月）</t>
    </r>
  </si>
  <si>
    <t>无照片</t>
  </si>
  <si>
    <t>三居室</t>
  </si>
  <si>
    <r>
      <rPr>
        <sz val="11"/>
        <color theme="1"/>
        <rFont val="宋体"/>
        <family val="3"/>
        <charset val="134"/>
      </rPr>
      <t>低</t>
    </r>
    <r>
      <rPr>
        <sz val="11"/>
        <color theme="1"/>
        <rFont val="Arial"/>
        <family val="2"/>
      </rPr>
      <t>/9</t>
    </r>
  </si>
  <si>
    <r>
      <rPr>
        <sz val="11"/>
        <color theme="1"/>
        <rFont val="宋体"/>
        <family val="3"/>
        <charset val="134"/>
      </rPr>
      <t>中</t>
    </r>
    <r>
      <rPr>
        <sz val="11"/>
        <color theme="1"/>
        <rFont val="Arial"/>
        <family val="2"/>
      </rPr>
      <t>/11</t>
    </r>
  </si>
  <si>
    <r>
      <rPr>
        <sz val="11"/>
        <color theme="1"/>
        <rFont val="宋体"/>
        <family val="3"/>
        <charset val="134"/>
      </rPr>
      <t>中</t>
    </r>
    <r>
      <rPr>
        <sz val="11"/>
        <color theme="1"/>
        <rFont val="Arial"/>
        <family val="2"/>
      </rPr>
      <t>/10</t>
    </r>
  </si>
  <si>
    <r>
      <rPr>
        <sz val="11"/>
        <color theme="1"/>
        <rFont val="宋体"/>
        <family val="3"/>
        <charset val="134"/>
      </rPr>
      <t>高</t>
    </r>
    <r>
      <rPr>
        <sz val="11"/>
        <color theme="1"/>
        <rFont val="Arial"/>
        <family val="2"/>
      </rPr>
      <t>/11</t>
    </r>
  </si>
  <si>
    <r>
      <rPr>
        <sz val="11"/>
        <color theme="1"/>
        <rFont val="宋体"/>
        <family val="3"/>
        <charset val="134"/>
      </rPr>
      <t>低</t>
    </r>
    <r>
      <rPr>
        <sz val="11"/>
        <color theme="1"/>
        <rFont val="Arial"/>
        <family val="2"/>
      </rPr>
      <t>/11</t>
    </r>
  </si>
  <si>
    <r>
      <rPr>
        <sz val="11"/>
        <color theme="1"/>
        <rFont val="宋体"/>
        <family val="3"/>
        <charset val="134"/>
      </rPr>
      <t>中</t>
    </r>
    <r>
      <rPr>
        <sz val="11"/>
        <color theme="1"/>
        <rFont val="Arial"/>
        <family val="2"/>
      </rPr>
      <t>/4</t>
    </r>
  </si>
  <si>
    <r>
      <rPr>
        <sz val="11"/>
        <color theme="1"/>
        <rFont val="宋体"/>
        <family val="3"/>
        <charset val="134"/>
      </rPr>
      <t>低</t>
    </r>
    <r>
      <rPr>
        <sz val="11"/>
        <color theme="1"/>
        <rFont val="Arial"/>
        <family val="2"/>
      </rPr>
      <t>/10</t>
    </r>
  </si>
  <si>
    <r>
      <rPr>
        <sz val="11"/>
        <color theme="1"/>
        <rFont val="宋体"/>
        <family val="3"/>
        <charset val="134"/>
      </rPr>
      <t>高</t>
    </r>
    <r>
      <rPr>
        <sz val="11"/>
        <color theme="1"/>
        <rFont val="Arial"/>
        <family val="2"/>
      </rPr>
      <t>/10</t>
    </r>
  </si>
  <si>
    <t>样本数量</t>
  </si>
  <si>
    <r>
      <rPr>
        <sz val="11"/>
        <color rgb="FF000000"/>
        <rFont val="宋体"/>
        <family val="3"/>
        <charset val="134"/>
      </rPr>
      <t>租金平均单价（元</t>
    </r>
    <r>
      <rPr>
        <sz val="11"/>
        <color rgb="FF000000"/>
        <rFont val="Arial"/>
        <family val="2"/>
      </rPr>
      <t>/</t>
    </r>
    <r>
      <rPr>
        <sz val="11"/>
        <color rgb="FF000000"/>
        <rFont val="宋体"/>
        <family val="3"/>
        <charset val="134"/>
      </rPr>
      <t>平方米</t>
    </r>
    <r>
      <rPr>
        <sz val="11"/>
        <color rgb="FF000000"/>
        <rFont val="Arial"/>
        <family val="2"/>
      </rPr>
      <t>·</t>
    </r>
    <r>
      <rPr>
        <sz val="11"/>
        <color rgb="FF000000"/>
        <rFont val="宋体"/>
        <family val="3"/>
        <charset val="134"/>
      </rPr>
      <t>月）（不含物业费、不含取暖费）</t>
    </r>
  </si>
  <si>
    <r>
      <rPr>
        <sz val="11"/>
        <color rgb="FF000000"/>
        <rFont val="宋体"/>
        <family val="3"/>
        <charset val="134"/>
      </rPr>
      <t>租金平均单价（元</t>
    </r>
    <r>
      <rPr>
        <sz val="11"/>
        <color rgb="FF000000"/>
        <rFont val="Arial"/>
        <family val="2"/>
      </rPr>
      <t>/</t>
    </r>
    <r>
      <rPr>
        <sz val="11"/>
        <color rgb="FF000000"/>
        <rFont val="宋体"/>
        <family val="3"/>
        <charset val="134"/>
      </rPr>
      <t>平方米</t>
    </r>
    <r>
      <rPr>
        <sz val="11"/>
        <color rgb="FF000000"/>
        <rFont val="Arial"/>
        <family val="2"/>
      </rPr>
      <t>·</t>
    </r>
    <r>
      <rPr>
        <sz val="11"/>
        <color rgb="FF000000"/>
        <rFont val="宋体"/>
        <family val="3"/>
        <charset val="134"/>
      </rPr>
      <t>月）（含物业费、不含取暖费）</t>
    </r>
  </si>
  <si>
    <r>
      <rPr>
        <sz val="11"/>
        <color rgb="FF000000"/>
        <rFont val="Arial"/>
        <family val="2"/>
      </rPr>
      <t>2020</t>
    </r>
    <r>
      <rPr>
        <sz val="11"/>
        <color rgb="FF000000"/>
        <rFont val="宋体"/>
        <family val="3"/>
        <charset val="134"/>
      </rPr>
      <t>年三季度</t>
    </r>
  </si>
  <si>
    <r>
      <rPr>
        <sz val="11"/>
        <color rgb="FF000000"/>
        <rFont val="Arial"/>
        <family val="2"/>
      </rPr>
      <t>2020</t>
    </r>
    <r>
      <rPr>
        <sz val="11"/>
        <color rgb="FF000000"/>
        <rFont val="宋体"/>
        <family val="3"/>
        <charset val="134"/>
      </rPr>
      <t>年四季度</t>
    </r>
  </si>
  <si>
    <r>
      <rPr>
        <sz val="11"/>
        <color rgb="FF000000"/>
        <rFont val="Arial"/>
        <family val="2"/>
      </rPr>
      <t>2021</t>
    </r>
    <r>
      <rPr>
        <sz val="11"/>
        <color rgb="FF000000"/>
        <rFont val="宋体"/>
        <family val="3"/>
        <charset val="134"/>
      </rPr>
      <t>年一季度</t>
    </r>
  </si>
  <si>
    <r>
      <rPr>
        <sz val="11"/>
        <color rgb="FF000000"/>
        <rFont val="Arial"/>
        <family val="2"/>
      </rPr>
      <t>202</t>
    </r>
    <r>
      <rPr>
        <sz val="11"/>
        <color rgb="FF000000"/>
        <rFont val="宋体"/>
        <family val="3"/>
        <charset val="134"/>
      </rPr>
      <t>年二季度</t>
    </r>
  </si>
  <si>
    <r>
      <rPr>
        <sz val="11"/>
        <color rgb="FF000000"/>
        <rFont val="Arial"/>
        <family val="2"/>
      </rPr>
      <t>2021</t>
    </r>
    <r>
      <rPr>
        <sz val="11"/>
        <color rgb="FF000000"/>
        <rFont val="宋体"/>
        <family val="3"/>
        <charset val="134"/>
      </rPr>
      <t>年三季度（</t>
    </r>
    <r>
      <rPr>
        <sz val="11"/>
        <color rgb="FF000000"/>
        <rFont val="Arial"/>
        <family val="2"/>
      </rPr>
      <t>7</t>
    </r>
    <r>
      <rPr>
        <sz val="11"/>
        <color rgb="FF000000"/>
        <rFont val="宋体"/>
        <family val="3"/>
        <charset val="134"/>
      </rPr>
      <t>月）</t>
    </r>
  </si>
  <si>
    <t>平均月租金</t>
  </si>
  <si>
    <r>
      <rPr>
        <sz val="9"/>
        <color rgb="FF000000"/>
        <rFont val="华文细黑"/>
        <family val="3"/>
        <charset val="134"/>
      </rPr>
      <t>租金平均单价（元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月）（不含物业费、不含取暖费）</t>
    </r>
  </si>
  <si>
    <r>
      <rPr>
        <sz val="9"/>
        <color rgb="FF000000"/>
        <rFont val="Arial"/>
        <family val="2"/>
      </rPr>
      <t>2020</t>
    </r>
    <r>
      <rPr>
        <sz val="9"/>
        <color rgb="FF000000"/>
        <rFont val="华文细黑"/>
        <family val="3"/>
        <charset val="134"/>
      </rPr>
      <t>年三季度</t>
    </r>
  </si>
  <si>
    <r>
      <rPr>
        <sz val="9"/>
        <color rgb="FF000000"/>
        <rFont val="Arial"/>
        <family val="2"/>
      </rPr>
      <t>2020</t>
    </r>
    <r>
      <rPr>
        <sz val="9"/>
        <color rgb="FF000000"/>
        <rFont val="华文细黑"/>
        <family val="3"/>
        <charset val="134"/>
      </rPr>
      <t>年四季度</t>
    </r>
  </si>
  <si>
    <r>
      <rPr>
        <sz val="9"/>
        <color rgb="FF000000"/>
        <rFont val="Arial"/>
        <family val="2"/>
      </rPr>
      <t>2021</t>
    </r>
    <r>
      <rPr>
        <sz val="9"/>
        <color rgb="FF000000"/>
        <rFont val="华文细黑"/>
        <family val="3"/>
        <charset val="134"/>
      </rPr>
      <t>年一季度</t>
    </r>
  </si>
  <si>
    <r>
      <rPr>
        <sz val="9"/>
        <color rgb="FF000000"/>
        <rFont val="Arial"/>
        <family val="2"/>
      </rPr>
      <t>202</t>
    </r>
    <r>
      <rPr>
        <sz val="9"/>
        <color rgb="FF000000"/>
        <rFont val="华文细黑"/>
        <family val="3"/>
        <charset val="134"/>
      </rPr>
      <t>年二季度</t>
    </r>
  </si>
  <si>
    <r>
      <rPr>
        <sz val="9"/>
        <color rgb="FF000000"/>
        <rFont val="Arial"/>
        <family val="2"/>
      </rPr>
      <t>2021</t>
    </r>
    <r>
      <rPr>
        <sz val="9"/>
        <color rgb="FF000000"/>
        <rFont val="华文细黑"/>
        <family val="3"/>
        <charset val="134"/>
      </rPr>
      <t>年三季度（</t>
    </r>
    <r>
      <rPr>
        <sz val="9"/>
        <color rgb="FF000000"/>
        <rFont val="Arial"/>
        <family val="2"/>
      </rPr>
      <t>7</t>
    </r>
    <r>
      <rPr>
        <sz val="9"/>
        <color rgb="FF000000"/>
        <rFont val="华文细黑"/>
        <family val="3"/>
        <charset val="134"/>
      </rPr>
      <t>月）</t>
    </r>
  </si>
  <si>
    <r>
      <rPr>
        <sz val="11"/>
        <color rgb="FF000000"/>
        <rFont val="宋体"/>
        <family val="3"/>
        <charset val="134"/>
      </rPr>
      <t>租金平均单价（元</t>
    </r>
    <r>
      <rPr>
        <sz val="11"/>
        <color rgb="FF000000"/>
        <rFont val="Arial"/>
        <family val="2"/>
      </rPr>
      <t>/</t>
    </r>
    <r>
      <rPr>
        <sz val="11"/>
        <color rgb="FF000000"/>
        <rFont val="宋体"/>
        <family val="3"/>
        <charset val="134"/>
      </rPr>
      <t>平方米</t>
    </r>
    <r>
      <rPr>
        <sz val="11"/>
        <color rgb="FF000000"/>
        <rFont val="Arial"/>
        <family val="2"/>
      </rPr>
      <t>·</t>
    </r>
    <r>
      <rPr>
        <sz val="11"/>
        <color rgb="FF000000"/>
        <rFont val="宋体"/>
        <family val="3"/>
        <charset val="134"/>
      </rPr>
      <t>月）（含物业费、含取暖费）</t>
    </r>
  </si>
  <si>
    <t>一居室</t>
  </si>
  <si>
    <r>
      <rPr>
        <sz val="11"/>
        <color theme="1"/>
        <rFont val="Arial"/>
        <family val="2"/>
      </rPr>
      <t>2020</t>
    </r>
    <r>
      <rPr>
        <sz val="11"/>
        <color theme="1"/>
        <rFont val="宋体"/>
        <family val="3"/>
        <charset val="134"/>
      </rPr>
      <t>年三季度</t>
    </r>
  </si>
  <si>
    <r>
      <rPr>
        <sz val="11"/>
        <color theme="1"/>
        <rFont val="Arial"/>
        <family val="2"/>
      </rPr>
      <t>2020</t>
    </r>
    <r>
      <rPr>
        <sz val="11"/>
        <color theme="1"/>
        <rFont val="宋体"/>
        <family val="3"/>
        <charset val="134"/>
      </rPr>
      <t>年四季度</t>
    </r>
  </si>
  <si>
    <r>
      <rPr>
        <sz val="11"/>
        <color theme="1"/>
        <rFont val="Arial"/>
        <family val="2"/>
      </rPr>
      <t>2021</t>
    </r>
    <r>
      <rPr>
        <sz val="11"/>
        <color theme="1"/>
        <rFont val="宋体"/>
        <family val="3"/>
        <charset val="134"/>
      </rPr>
      <t>年一季度</t>
    </r>
  </si>
  <si>
    <r>
      <rPr>
        <sz val="11"/>
        <color theme="1"/>
        <rFont val="Arial"/>
        <family val="2"/>
      </rPr>
      <t>2021</t>
    </r>
    <r>
      <rPr>
        <sz val="11"/>
        <color theme="1"/>
        <rFont val="宋体"/>
        <family val="3"/>
        <charset val="134"/>
      </rPr>
      <t>年二季度</t>
    </r>
  </si>
  <si>
    <r>
      <rPr>
        <sz val="11"/>
        <color theme="1"/>
        <rFont val="Arial"/>
        <family val="2"/>
      </rPr>
      <t>2021</t>
    </r>
    <r>
      <rPr>
        <sz val="11"/>
        <color theme="1"/>
        <rFont val="宋体"/>
        <family val="3"/>
        <charset val="134"/>
      </rPr>
      <t>年三季度（</t>
    </r>
    <r>
      <rPr>
        <sz val="11"/>
        <color theme="1"/>
        <rFont val="Arial"/>
        <family val="2"/>
      </rPr>
      <t>7</t>
    </r>
    <r>
      <rPr>
        <sz val="11"/>
        <color theme="1"/>
        <rFont val="宋体"/>
        <family val="3"/>
        <charset val="134"/>
      </rPr>
      <t>月）</t>
    </r>
  </si>
  <si>
    <r>
      <rPr>
        <sz val="11"/>
        <color theme="1"/>
        <rFont val="宋体"/>
        <family val="3"/>
        <charset val="134"/>
      </rPr>
      <t>不含供暖费平均租金单价</t>
    </r>
  </si>
  <si>
    <r>
      <rPr>
        <sz val="11"/>
        <color theme="1"/>
        <rFont val="Arial"/>
        <family val="2"/>
      </rPr>
      <t>2020</t>
    </r>
    <r>
      <rPr>
        <sz val="11"/>
        <color theme="1"/>
        <rFont val="宋体"/>
        <family val="3"/>
        <charset val="134"/>
      </rPr>
      <t>年二季度</t>
    </r>
  </si>
  <si>
    <t>不含物业费、不含供暖费平均租金单价</t>
  </si>
  <si>
    <t>取暖费</t>
  </si>
  <si>
    <r>
      <rPr>
        <sz val="11"/>
        <color theme="1"/>
        <rFont val="宋体"/>
        <family val="3"/>
        <charset val="134"/>
      </rPr>
      <t>低</t>
    </r>
    <r>
      <rPr>
        <sz val="11"/>
        <color theme="1"/>
        <rFont val="Arial"/>
        <family val="2"/>
      </rPr>
      <t>/6</t>
    </r>
  </si>
  <si>
    <r>
      <rPr>
        <sz val="11"/>
        <color theme="1"/>
        <rFont val="宋体"/>
        <family val="3"/>
        <charset val="134"/>
      </rPr>
      <t>中</t>
    </r>
    <r>
      <rPr>
        <sz val="11"/>
        <color theme="1"/>
        <rFont val="Arial"/>
        <family val="2"/>
      </rPr>
      <t>/6</t>
    </r>
  </si>
  <si>
    <r>
      <rPr>
        <sz val="11"/>
        <color theme="1"/>
        <rFont val="宋体"/>
        <family val="3"/>
        <charset val="134"/>
      </rPr>
      <t>高</t>
    </r>
    <r>
      <rPr>
        <sz val="11"/>
        <color theme="1"/>
        <rFont val="Arial"/>
        <family val="2"/>
      </rPr>
      <t>/6</t>
    </r>
  </si>
  <si>
    <r>
      <rPr>
        <sz val="11"/>
        <color theme="1"/>
        <rFont val="宋体"/>
        <family val="3"/>
        <charset val="134"/>
      </rPr>
      <t>中</t>
    </r>
    <r>
      <rPr>
        <sz val="11"/>
        <color theme="1"/>
        <rFont val="Arial"/>
        <family val="2"/>
      </rPr>
      <t>/5</t>
    </r>
  </si>
  <si>
    <t>北</t>
  </si>
  <si>
    <t>监测租金</t>
  </si>
  <si>
    <t>海淀区</t>
  </si>
  <si>
    <t>顺义区</t>
  </si>
  <si>
    <t>昌平区</t>
  </si>
  <si>
    <t>众数</t>
  </si>
  <si>
    <t>建筑面积</t>
  </si>
  <si>
    <t>备注</t>
  </si>
  <si>
    <t>套数</t>
  </si>
  <si>
    <t>面积区间</t>
  </si>
  <si>
    <t>总面积</t>
  </si>
  <si>
    <t>典型户型</t>
  </si>
  <si>
    <t>1-1-202</t>
  </si>
  <si>
    <t>1-1-204</t>
  </si>
  <si>
    <t>1-1-205</t>
  </si>
  <si>
    <t>1-1-207</t>
  </si>
  <si>
    <t>1-1-208</t>
  </si>
  <si>
    <t>1-1-302</t>
  </si>
  <si>
    <t>1-1-304</t>
  </si>
  <si>
    <t>1-1-305</t>
  </si>
  <si>
    <t>1-1-306</t>
  </si>
  <si>
    <t>1-1-307</t>
  </si>
  <si>
    <t>1-1-308</t>
  </si>
  <si>
    <t>1-1-402</t>
  </si>
  <si>
    <t>1-1-403</t>
  </si>
  <si>
    <t>1-1-404</t>
  </si>
  <si>
    <t>1-1-405</t>
  </si>
  <si>
    <t>1-1-407</t>
  </si>
  <si>
    <t>1-1-502</t>
  </si>
  <si>
    <t>1-1-503</t>
  </si>
  <si>
    <t>1-1-504</t>
  </si>
  <si>
    <t>1-1-506</t>
  </si>
  <si>
    <t>1-1-507</t>
  </si>
  <si>
    <t>1-1-508</t>
  </si>
  <si>
    <t>1-1-605</t>
  </si>
  <si>
    <t>1-1-606</t>
  </si>
  <si>
    <t>1-1-607</t>
  </si>
  <si>
    <t>1-1-704</t>
  </si>
  <si>
    <t>1-1-706</t>
  </si>
  <si>
    <t>1-1-708</t>
  </si>
  <si>
    <t>1-1-804</t>
  </si>
  <si>
    <t>1-1-806</t>
  </si>
  <si>
    <t>1-1-904</t>
  </si>
  <si>
    <t>1-1-906</t>
  </si>
  <si>
    <t>1-1-1004</t>
  </si>
  <si>
    <t>1-1-1005</t>
  </si>
  <si>
    <t>1-1-1006</t>
  </si>
  <si>
    <t>1-1-1104</t>
  </si>
  <si>
    <t>1-1-1106</t>
  </si>
  <si>
    <t>1-1-1108</t>
  </si>
  <si>
    <t>1-1-1204</t>
  </si>
  <si>
    <t>1-1-1205</t>
  </si>
  <si>
    <t>1-1-1206</t>
  </si>
  <si>
    <t>1-1-1303</t>
  </si>
  <si>
    <t>1-1-1305</t>
  </si>
  <si>
    <t>1-1-1306</t>
  </si>
  <si>
    <t>1-1-1308</t>
  </si>
  <si>
    <t>1-1-1403</t>
  </si>
  <si>
    <t>1-1-1404</t>
  </si>
  <si>
    <t>1-1-1405</t>
  </si>
  <si>
    <t>1-1-1406</t>
  </si>
  <si>
    <t>1-1-1408</t>
  </si>
  <si>
    <t>1-1-1503</t>
  </si>
  <si>
    <t>1-1-1505</t>
  </si>
  <si>
    <t>1-1-1506</t>
  </si>
  <si>
    <t>1-1-1508</t>
  </si>
  <si>
    <t>1-1-1603</t>
  </si>
  <si>
    <t>1-1-1605</t>
  </si>
  <si>
    <t>1-1-1606</t>
  </si>
  <si>
    <t>1-1-1608</t>
  </si>
  <si>
    <t>2-1-201</t>
  </si>
  <si>
    <t>2-1-304</t>
  </si>
  <si>
    <t>2-1-404</t>
  </si>
  <si>
    <t>2-1-501</t>
  </si>
  <si>
    <t>2-1-604</t>
  </si>
  <si>
    <t>2-1-704</t>
  </si>
  <si>
    <t>2-1-804</t>
  </si>
  <si>
    <t>2-1-1004</t>
  </si>
  <si>
    <t>2-1-1103</t>
  </si>
  <si>
    <t>2-1-1104</t>
  </si>
  <si>
    <t>2-1-1203</t>
  </si>
  <si>
    <t>2-1-1204</t>
  </si>
  <si>
    <t>2-1-1304</t>
  </si>
  <si>
    <t>2-1-1401</t>
  </si>
  <si>
    <t>2-1-1404</t>
  </si>
  <si>
    <t>2-1-1503</t>
  </si>
  <si>
    <t>2-1-1504</t>
  </si>
  <si>
    <t>2-1-1603</t>
  </si>
  <si>
    <t>2-1-1604</t>
  </si>
  <si>
    <t>3-1-201</t>
  </si>
  <si>
    <t>3-1-202</t>
  </si>
  <si>
    <t>3-1-203</t>
  </si>
  <si>
    <t>3-1-204</t>
  </si>
  <si>
    <t>3-1-303</t>
  </si>
  <si>
    <t>3-1-304</t>
  </si>
  <si>
    <t>3-1-401</t>
  </si>
  <si>
    <t>3-1-604</t>
  </si>
  <si>
    <t>3-1-704</t>
  </si>
  <si>
    <t>3-1-804</t>
  </si>
  <si>
    <t>3-1-904</t>
  </si>
  <si>
    <t>3-1-1103</t>
  </si>
  <si>
    <t>3-1-1104</t>
  </si>
  <si>
    <t>3-1-1204</t>
  </si>
  <si>
    <t>3-1-1301</t>
  </si>
  <si>
    <t>3-1-1304</t>
  </si>
  <si>
    <t>3-1-1401</t>
  </si>
  <si>
    <t>3-1-1404</t>
  </si>
  <si>
    <t>3-1-1503</t>
  </si>
  <si>
    <t>3-1-1504</t>
  </si>
  <si>
    <t>3-1-1603</t>
  </si>
  <si>
    <t>3-1-1604</t>
  </si>
  <si>
    <t>4-1-303</t>
  </si>
  <si>
    <t>4-1-306</t>
  </si>
  <si>
    <t>4-1-403</t>
  </si>
  <si>
    <t>4-1-406</t>
  </si>
  <si>
    <t>4-1-503</t>
  </si>
  <si>
    <t>4-1-603</t>
  </si>
  <si>
    <t>4-1-703</t>
  </si>
  <si>
    <t>4-1-803</t>
  </si>
  <si>
    <t>4-1-1103</t>
  </si>
  <si>
    <t>4-1-1203</t>
  </si>
  <si>
    <t>4-1-1303</t>
  </si>
  <si>
    <t>4-1-1403</t>
  </si>
  <si>
    <t>4-1-1503</t>
  </si>
  <si>
    <t>4-1-1504</t>
  </si>
  <si>
    <t>4-1-1603</t>
  </si>
  <si>
    <t>4-1-1604</t>
  </si>
  <si>
    <t>5-1-1102</t>
  </si>
  <si>
    <t>5-1-1203</t>
  </si>
  <si>
    <t>5-1-1302</t>
  </si>
  <si>
    <t>5-1-1402</t>
  </si>
  <si>
    <t>5-1-1403</t>
  </si>
  <si>
    <t>5-1-1404</t>
  </si>
  <si>
    <t>X38鹿海园五里房源明细</t>
  </si>
  <si>
    <t>房号</t>
  </si>
  <si>
    <t>8-3-1401</t>
  </si>
  <si>
    <t>南北向</t>
  </si>
  <si>
    <t>东向</t>
  </si>
  <si>
    <t>51.15-71.3</t>
  </si>
  <si>
    <t>8-3-1301</t>
  </si>
  <si>
    <t>南向</t>
  </si>
  <si>
    <t>70-71.05</t>
  </si>
  <si>
    <t>8-3-1201</t>
  </si>
  <si>
    <t>西向</t>
  </si>
  <si>
    <t>51.14-71.3</t>
  </si>
  <si>
    <t>8-3-1101</t>
  </si>
  <si>
    <t>北向</t>
  </si>
  <si>
    <t>98.27-98.36</t>
  </si>
  <si>
    <t>8-3-1001</t>
  </si>
  <si>
    <t>94.39-110.57</t>
  </si>
  <si>
    <t>8-3-901</t>
  </si>
  <si>
    <t>91.83-92.52</t>
  </si>
  <si>
    <t>8-3-801</t>
  </si>
  <si>
    <t>123.14-131.57</t>
  </si>
  <si>
    <t>8-3-1402</t>
  </si>
  <si>
    <t>8-3-1302</t>
  </si>
  <si>
    <t>8-3-1202</t>
  </si>
  <si>
    <t>8-3-1102</t>
  </si>
  <si>
    <t>8-3-1002</t>
  </si>
  <si>
    <t>8-3-902</t>
  </si>
  <si>
    <t>8-3-802</t>
  </si>
  <si>
    <t>8-3-702</t>
  </si>
  <si>
    <t>8-4-1401</t>
  </si>
  <si>
    <t>8-4-1301</t>
  </si>
  <si>
    <t>8-4-1201</t>
  </si>
  <si>
    <t>8-4-1101</t>
  </si>
  <si>
    <t>8-4-1001</t>
  </si>
  <si>
    <t>8-4-901</t>
  </si>
  <si>
    <t>8-4-801</t>
  </si>
  <si>
    <t>8-4-701</t>
  </si>
  <si>
    <t>8-4-601</t>
  </si>
  <si>
    <t>8-4-501</t>
  </si>
  <si>
    <t>8-4-401</t>
  </si>
  <si>
    <t>8-4-301</t>
  </si>
  <si>
    <t>8-4-201</t>
  </si>
  <si>
    <t>8-4-101</t>
  </si>
  <si>
    <t>8-4-1402</t>
  </si>
  <si>
    <t>8-4-1302</t>
  </si>
  <si>
    <t>8-4-1202</t>
  </si>
  <si>
    <t>8-4-1102</t>
  </si>
  <si>
    <t>8-4-1002</t>
  </si>
  <si>
    <t>8-4-902</t>
  </si>
  <si>
    <t>8-4-802</t>
  </si>
  <si>
    <t>8-4-702</t>
  </si>
  <si>
    <t>8-4-602</t>
  </si>
  <si>
    <t>8-4-502</t>
  </si>
  <si>
    <t>8-4-402</t>
  </si>
  <si>
    <t>8-4-302</t>
  </si>
  <si>
    <t>8-4-202</t>
  </si>
  <si>
    <t>8-4-102</t>
  </si>
  <si>
    <t>6-1-1101</t>
  </si>
  <si>
    <t>6-1-103</t>
  </si>
  <si>
    <t>6-1-1603</t>
  </si>
  <si>
    <t>2-2-1403</t>
  </si>
  <si>
    <t>2-2-1803</t>
  </si>
  <si>
    <t>2-2-1701</t>
  </si>
  <si>
    <t>2-2-1702</t>
  </si>
  <si>
    <t>2-2-1703</t>
  </si>
  <si>
    <t>2-2-1704</t>
  </si>
  <si>
    <t>2-2-1801</t>
  </si>
  <si>
    <t>2-2-1304</t>
  </si>
  <si>
    <t>5-3-1401</t>
  </si>
  <si>
    <t>2-2-1301</t>
  </si>
  <si>
    <t>12-2-801</t>
  </si>
  <si>
    <t>12-2-901</t>
  </si>
  <si>
    <t>12-2-701</t>
  </si>
  <si>
    <t>12-2-202</t>
  </si>
  <si>
    <t>13-2-1602</t>
  </si>
  <si>
    <t>13-2-1402</t>
  </si>
  <si>
    <t>13-2-501</t>
  </si>
  <si>
    <t>12-1-201</t>
  </si>
  <si>
    <t>13-2-1502</t>
  </si>
  <si>
    <t>13-2-301</t>
  </si>
  <si>
    <t>13-2-1702</t>
  </si>
  <si>
    <t>13-2-401</t>
  </si>
  <si>
    <t>13-2-601</t>
  </si>
  <si>
    <t>12-2-402</t>
  </si>
  <si>
    <t>12-1-101</t>
  </si>
  <si>
    <t>12-2-601</t>
  </si>
  <si>
    <t>6-1-1107</t>
  </si>
  <si>
    <t>6-1-1807</t>
  </si>
  <si>
    <t>6-1-1907</t>
  </si>
  <si>
    <t>6-1-1302</t>
  </si>
  <si>
    <t>6-1-1407</t>
  </si>
  <si>
    <t>6-1-1502</t>
  </si>
  <si>
    <t>6-1-1507</t>
  </si>
  <si>
    <t>6-1-1902</t>
  </si>
  <si>
    <t>6-1-307</t>
  </si>
  <si>
    <t>6-1-902</t>
  </si>
  <si>
    <t>6-1-1005</t>
  </si>
  <si>
    <t>6-1-1405</t>
  </si>
  <si>
    <t>6-1-504</t>
  </si>
  <si>
    <t>6-1-904</t>
  </si>
  <si>
    <t>6-1-905</t>
  </si>
  <si>
    <t>9-1-102</t>
  </si>
  <si>
    <t>9-1-104</t>
  </si>
  <si>
    <t>9-1-106</t>
  </si>
  <si>
    <t>9-1-107</t>
  </si>
  <si>
    <t>9-1-1002</t>
  </si>
  <si>
    <t>9-1-1003</t>
  </si>
  <si>
    <t>9-1-1004</t>
  </si>
  <si>
    <t>9-1-1005</t>
  </si>
  <si>
    <t>9-1-1006</t>
  </si>
  <si>
    <t>9-1-1007</t>
  </si>
  <si>
    <t>9-1-1008</t>
  </si>
  <si>
    <t>9-1-1101</t>
  </si>
  <si>
    <t>9-1-1102</t>
  </si>
  <si>
    <t>9-1-1104</t>
  </si>
  <si>
    <t>9-1-1105</t>
  </si>
  <si>
    <t>9-1-1106</t>
  </si>
  <si>
    <t>9-1-1107</t>
  </si>
  <si>
    <t>9-1-1202</t>
  </si>
  <si>
    <t>9-1-1203</t>
  </si>
  <si>
    <t>9-1-1204</t>
  </si>
  <si>
    <t>9-1-1205</t>
  </si>
  <si>
    <t>9-1-1206</t>
  </si>
  <si>
    <t>9-1-1207</t>
  </si>
  <si>
    <t>9-1-1208</t>
  </si>
  <si>
    <t>9-1-1301</t>
  </si>
  <si>
    <t>9-1-1302</t>
  </si>
  <si>
    <t>9-1-1303</t>
  </si>
  <si>
    <t>9-1-1304</t>
  </si>
  <si>
    <t>9-1-1305</t>
  </si>
  <si>
    <t>9-1-1306</t>
  </si>
  <si>
    <t>9-1-1307</t>
  </si>
  <si>
    <t>9-1-1502</t>
  </si>
  <si>
    <t>9-1-1503</t>
  </si>
  <si>
    <t>9-1-1504</t>
  </si>
  <si>
    <t>9-1-1505</t>
  </si>
  <si>
    <t>9-1-1506</t>
  </si>
  <si>
    <t>9-1-1507</t>
  </si>
  <si>
    <t>9-1-1602</t>
  </si>
  <si>
    <t>9-1-1603</t>
  </si>
  <si>
    <t>9-1-1605</t>
  </si>
  <si>
    <t>9-1-1606</t>
  </si>
  <si>
    <t>9-1-1607</t>
  </si>
  <si>
    <t>1-1-1703</t>
  </si>
  <si>
    <t>1-1-1705</t>
  </si>
  <si>
    <t>1-1-1706</t>
  </si>
  <si>
    <t>4-1-1706</t>
  </si>
  <si>
    <t>9-1-1701</t>
  </si>
  <si>
    <t>9-1-1702</t>
  </si>
  <si>
    <t>9-1-1703</t>
  </si>
  <si>
    <t>9-1-1704</t>
  </si>
  <si>
    <t>9-1-1705</t>
  </si>
  <si>
    <t>9-1-1707</t>
  </si>
  <si>
    <t>1-1-1804</t>
  </si>
  <si>
    <t>1-1-1805</t>
  </si>
  <si>
    <t>1-1-1806</t>
  </si>
  <si>
    <t>4-1-1803</t>
  </si>
  <si>
    <t>4-1-1804</t>
  </si>
  <si>
    <t>4-1-1806</t>
  </si>
  <si>
    <t>9-1-1802</t>
  </si>
  <si>
    <t>9-1-1803</t>
  </si>
  <si>
    <t>9-1-1804</t>
  </si>
  <si>
    <t>9-1-1805</t>
  </si>
  <si>
    <t>9-1-1807</t>
  </si>
  <si>
    <t>1-1-1903</t>
  </si>
  <si>
    <t>1-1-1904</t>
  </si>
  <si>
    <t>1-1-1905</t>
  </si>
  <si>
    <t>1-1-1906</t>
  </si>
  <si>
    <t>1-1-1907</t>
  </si>
  <si>
    <t>4-1-1903</t>
  </si>
  <si>
    <t>4-1-1904</t>
  </si>
  <si>
    <t>4-1-1906</t>
  </si>
  <si>
    <t>4-1-1907</t>
  </si>
  <si>
    <t>9-1-1901</t>
  </si>
  <si>
    <t>9-1-1902</t>
  </si>
  <si>
    <t>9-1-1903</t>
  </si>
  <si>
    <t>9-1-1904</t>
  </si>
  <si>
    <t>9-1-1905</t>
  </si>
  <si>
    <t>9-1-1906</t>
  </si>
  <si>
    <t>9-1-1907</t>
  </si>
  <si>
    <t>9-1-201</t>
  </si>
  <si>
    <t>9-1-202</t>
  </si>
  <si>
    <t>9-1-203</t>
  </si>
  <si>
    <t>9-1-204</t>
  </si>
  <si>
    <t>9-1-205</t>
  </si>
  <si>
    <t>9-1-206</t>
  </si>
  <si>
    <t>9-1-207</t>
  </si>
  <si>
    <t>1-1-2003</t>
  </si>
  <si>
    <t>1-1-2004</t>
  </si>
  <si>
    <t>1-1-2005</t>
  </si>
  <si>
    <t>1-1-2006</t>
  </si>
  <si>
    <t>4-1-2003</t>
  </si>
  <si>
    <t>4-1-2005</t>
  </si>
  <si>
    <t>4-1-2006</t>
  </si>
  <si>
    <t>9-1-2004</t>
  </si>
  <si>
    <t>9-1-2005</t>
  </si>
  <si>
    <t>9-1-2007</t>
  </si>
  <si>
    <t>9-1-301</t>
  </si>
  <si>
    <t>9-1-302</t>
  </si>
  <si>
    <t>9-1-303</t>
  </si>
  <si>
    <t>9-1-304</t>
  </si>
  <si>
    <t>9-1-305</t>
  </si>
  <si>
    <t>9-1-307</t>
  </si>
  <si>
    <t>9-1-402</t>
  </si>
  <si>
    <t>9-1-403</t>
  </si>
  <si>
    <t>9-1-406</t>
  </si>
  <si>
    <t>9-1-407</t>
  </si>
  <si>
    <t>9-1-504</t>
  </si>
  <si>
    <t>9-1-506</t>
  </si>
  <si>
    <t>9-1-507</t>
  </si>
  <si>
    <t>9-1-602</t>
  </si>
  <si>
    <t>9-1-603</t>
  </si>
  <si>
    <t>9-1-605</t>
  </si>
  <si>
    <t>9-1-606</t>
  </si>
  <si>
    <t>9-1-607</t>
  </si>
  <si>
    <t>9-1-702</t>
  </si>
  <si>
    <t>9-1-703</t>
  </si>
  <si>
    <t>9-1-704</t>
  </si>
  <si>
    <t>9-1-705</t>
  </si>
  <si>
    <t>9-1-706</t>
  </si>
  <si>
    <t>9-1-707</t>
  </si>
  <si>
    <t>9-1-802</t>
  </si>
  <si>
    <t>9-1-804</t>
  </si>
  <si>
    <t>9-1-805</t>
  </si>
  <si>
    <t>9-1-806</t>
  </si>
  <si>
    <t>9-1-807</t>
  </si>
  <si>
    <t>9-1-808</t>
  </si>
  <si>
    <t>9-1-902</t>
  </si>
  <si>
    <t>9-1-903</t>
  </si>
  <si>
    <t>9-1-905</t>
  </si>
  <si>
    <t>9-1-906</t>
  </si>
  <si>
    <t>9-1-907</t>
  </si>
  <si>
    <t>1-1-1708</t>
  </si>
  <si>
    <t>1-1-2001</t>
  </si>
  <si>
    <t>1-1-2008</t>
  </si>
  <si>
    <t>4-1-2001</t>
  </si>
  <si>
    <t>7-2-1201</t>
  </si>
  <si>
    <t>7-2-1101</t>
  </si>
  <si>
    <t>7-2-1001</t>
  </si>
  <si>
    <t>7-2-901</t>
  </si>
  <si>
    <t>7-2-801</t>
  </si>
  <si>
    <t>7-2-701</t>
  </si>
  <si>
    <t>7-2-601</t>
  </si>
  <si>
    <t>7-2-501</t>
  </si>
  <si>
    <t>7-2-401</t>
  </si>
  <si>
    <t>7-2-301</t>
  </si>
  <si>
    <t>7-2-201</t>
  </si>
  <si>
    <t>7-2-101</t>
  </si>
  <si>
    <t>7-2-1402</t>
  </si>
  <si>
    <t>7-2-1302</t>
  </si>
  <si>
    <t>7-2-1202</t>
  </si>
  <si>
    <t>7-2-1102</t>
  </si>
  <si>
    <t>7-2-1002</t>
  </si>
  <si>
    <t>7-2-902</t>
  </si>
  <si>
    <t>7-2-802</t>
  </si>
  <si>
    <t>7-2-702</t>
  </si>
  <si>
    <t>7-1-1401</t>
  </si>
  <si>
    <t>7-1-1301</t>
  </si>
  <si>
    <t>7-1-1201</t>
  </si>
  <si>
    <t>7-1-1101</t>
  </si>
  <si>
    <t>7-1-1001</t>
  </si>
  <si>
    <t>7-1-901</t>
  </si>
  <si>
    <t>7-1-801</t>
  </si>
  <si>
    <t>7-1-701</t>
  </si>
  <si>
    <t>7-1-601</t>
  </si>
  <si>
    <t>7-1-501</t>
  </si>
  <si>
    <t>7-1-401</t>
  </si>
  <si>
    <t>7-1-301</t>
  </si>
  <si>
    <t>7-1-201</t>
  </si>
  <si>
    <t>7-1-101</t>
  </si>
  <si>
    <t>7-1-1402</t>
  </si>
  <si>
    <t>7-1-1302</t>
  </si>
  <si>
    <t>7-1-1202</t>
  </si>
  <si>
    <t>7-1-1102</t>
  </si>
  <si>
    <t>7-1-1002</t>
  </si>
  <si>
    <t>7-1-902</t>
  </si>
  <si>
    <t>7-1-802</t>
  </si>
  <si>
    <t>7-1-702</t>
  </si>
  <si>
    <t>7-1-602</t>
  </si>
  <si>
    <t>7-1-502</t>
  </si>
  <si>
    <t>7-1-402</t>
  </si>
  <si>
    <t>7-1-302</t>
  </si>
  <si>
    <t>7-1-202</t>
  </si>
  <si>
    <t>7-1-102</t>
  </si>
  <si>
    <t>7-2-1401</t>
  </si>
  <si>
    <t>7-2-1301</t>
  </si>
  <si>
    <t>9-1-1001</t>
  </si>
  <si>
    <t>9-1-1103</t>
  </si>
  <si>
    <t>9-1-1201</t>
  </si>
  <si>
    <t>9-1-1308</t>
  </si>
  <si>
    <t>9-1-1401</t>
  </si>
  <si>
    <t>9-1-1403</t>
  </si>
  <si>
    <t>9-1-1404</t>
  </si>
  <si>
    <t>9-1-1405</t>
  </si>
  <si>
    <t>9-1-1406</t>
  </si>
  <si>
    <t>9-1-1501</t>
  </si>
  <si>
    <t>9-1-1508</t>
  </si>
  <si>
    <t>9-1-1601</t>
  </si>
  <si>
    <t>9-1-1604</t>
  </si>
  <si>
    <t>9-1-1706</t>
  </si>
  <si>
    <t>9-1-1708</t>
  </si>
  <si>
    <t>9-1-1801</t>
  </si>
  <si>
    <t>9-1-1806</t>
  </si>
  <si>
    <t>9-1-1808</t>
  </si>
  <si>
    <t>9-1-1908</t>
  </si>
  <si>
    <t>9-1-2001</t>
  </si>
  <si>
    <t>9-1-2003</t>
  </si>
  <si>
    <t>9-1-2006</t>
  </si>
  <si>
    <t>9-1-2008</t>
  </si>
  <si>
    <t>9-1-405</t>
  </si>
  <si>
    <t>9-1-503</t>
  </si>
  <si>
    <t>9-1-505</t>
  </si>
  <si>
    <t>9-1-604</t>
  </si>
  <si>
    <t>9-1-608</t>
  </si>
  <si>
    <t>9-1-701</t>
  </si>
  <si>
    <t>9-1-708</t>
  </si>
  <si>
    <t>9-1-801</t>
  </si>
  <si>
    <t>9-1-803</t>
  </si>
  <si>
    <t>9-1-901</t>
  </si>
  <si>
    <t>9-1-904</t>
  </si>
  <si>
    <t>9-1-908</t>
  </si>
  <si>
    <t>6-1-1002</t>
  </si>
  <si>
    <t>6-1-1003</t>
  </si>
  <si>
    <t>6-1-1004</t>
  </si>
  <si>
    <t>6-1-1006</t>
  </si>
  <si>
    <t>6-1-1007</t>
  </si>
  <si>
    <t>6-1-602</t>
  </si>
  <si>
    <t>6-1-603</t>
  </si>
  <si>
    <t>6-1-604</t>
  </si>
  <si>
    <t>6-1-605</t>
  </si>
  <si>
    <t>6-1-606</t>
  </si>
  <si>
    <t>6-1-607</t>
  </si>
  <si>
    <t>6-1-702</t>
  </si>
  <si>
    <t>6-1-703</t>
  </si>
  <si>
    <t>6-1-704</t>
  </si>
  <si>
    <t>6-1-705</t>
  </si>
  <si>
    <t>6-1-706</t>
  </si>
  <si>
    <t>6-1-707</t>
  </si>
  <si>
    <t>6-1-802</t>
  </si>
  <si>
    <t>6-1-803</t>
  </si>
  <si>
    <t>6-1-804</t>
  </si>
  <si>
    <t>6-1-805</t>
  </si>
  <si>
    <t>6-1-807</t>
  </si>
  <si>
    <t>6-1-903</t>
  </si>
  <si>
    <t>6-1-906</t>
  </si>
  <si>
    <t>6-1-907</t>
  </si>
  <si>
    <t>6-1-1202</t>
  </si>
  <si>
    <t>6-1-1207</t>
  </si>
  <si>
    <t>6-1-1702</t>
  </si>
  <si>
    <t>6-1-101</t>
  </si>
  <si>
    <t>6-1-108</t>
  </si>
  <si>
    <t>6-1-1001</t>
  </si>
  <si>
    <t>6-1-1008</t>
  </si>
  <si>
    <t>6-1-1103</t>
  </si>
  <si>
    <t>6-1-1104</t>
  </si>
  <si>
    <t>6-1-1201</t>
  </si>
  <si>
    <t>6-1-1208</t>
  </si>
  <si>
    <t>6-1-1301</t>
  </si>
  <si>
    <t>6-1-1308</t>
  </si>
  <si>
    <t>6-1-1401</t>
  </si>
  <si>
    <t>6-1-1403</t>
  </si>
  <si>
    <t>6-1-1606</t>
  </si>
  <si>
    <t>6-1-1706</t>
  </si>
  <si>
    <t>6-1-1803</t>
  </si>
  <si>
    <t>6-1-1808</t>
  </si>
  <si>
    <t>6-1-1901</t>
  </si>
  <si>
    <t>6-1-1908</t>
  </si>
  <si>
    <t>6-1-208</t>
  </si>
  <si>
    <t>6-1-2001</t>
  </si>
  <si>
    <t>6-1-301</t>
  </si>
  <si>
    <t>6-1-308</t>
  </si>
  <si>
    <t>6-1-401</t>
  </si>
  <si>
    <t>6-1-403</t>
  </si>
  <si>
    <t>6-1-601</t>
  </si>
  <si>
    <t>6-1-608</t>
  </si>
  <si>
    <t>6-1-908</t>
  </si>
  <si>
    <t>6-1-408</t>
  </si>
  <si>
    <t>9-1-1408</t>
  </si>
  <si>
    <t>1-1-1808</t>
  </si>
  <si>
    <t>4-1-1908</t>
  </si>
  <si>
    <t>6-1-104</t>
  </si>
  <si>
    <t>6-1-105</t>
  </si>
  <si>
    <t>6-1-1406</t>
  </si>
  <si>
    <t>9-1-101</t>
  </si>
  <si>
    <t>9-1-108</t>
  </si>
  <si>
    <t>9-1-308</t>
  </si>
  <si>
    <t>9-1-404</t>
  </si>
  <si>
    <t>9-1-408</t>
  </si>
  <si>
    <t>9-1-501</t>
  </si>
  <si>
    <t>9-1-508</t>
  </si>
  <si>
    <t>9-1-601</t>
  </si>
  <si>
    <t>6-1-402</t>
  </si>
  <si>
    <t>6-1-407</t>
  </si>
  <si>
    <t>6-1-502</t>
  </si>
  <si>
    <t>6-1-1504</t>
  </si>
  <si>
    <t>6-1-1804</t>
  </si>
  <si>
    <t>6-1-205</t>
  </si>
  <si>
    <t>6-1-305</t>
  </si>
  <si>
    <t>6-1-405</t>
  </si>
  <si>
    <t>6-1-1203</t>
  </si>
  <si>
    <t>6-1-1206</t>
  </si>
  <si>
    <t>6-1-1303</t>
  </si>
  <si>
    <t>6-1-1306</t>
  </si>
  <si>
    <t>6-1-1806</t>
  </si>
  <si>
    <t>6-1-506</t>
  </si>
  <si>
    <t>6-1-1601</t>
  </si>
  <si>
    <t>6-1-2008</t>
  </si>
  <si>
    <t>6-1-801</t>
  </si>
  <si>
    <t>6-1-901</t>
  </si>
  <si>
    <t>6-1-207</t>
  </si>
  <si>
    <t>4-1-2008</t>
  </si>
  <si>
    <t>1-1-1908</t>
  </si>
  <si>
    <t>6-1-1602</t>
  </si>
  <si>
    <t>6-1-1801</t>
  </si>
  <si>
    <t>6-1-1102</t>
  </si>
  <si>
    <t>6-1-1307</t>
  </si>
  <si>
    <t>6-1-1402</t>
  </si>
  <si>
    <t>6-1-1802</t>
  </si>
  <si>
    <t>6-1-202</t>
  </si>
  <si>
    <t>6-1-302</t>
  </si>
  <si>
    <t>6-1-507</t>
  </si>
  <si>
    <t>6-1-1105</t>
  </si>
  <si>
    <t>6-1-1204</t>
  </si>
  <si>
    <t>6-1-1205</t>
  </si>
  <si>
    <t>6-1-1304</t>
  </si>
  <si>
    <t>6-1-1305</t>
  </si>
  <si>
    <t>6-1-1404</t>
  </si>
  <si>
    <t>6-1-1505</t>
  </si>
  <si>
    <t>6-1-1605</t>
  </si>
  <si>
    <t>6-1-1704</t>
  </si>
  <si>
    <t>6-1-1705</t>
  </si>
  <si>
    <t>6-1-1805</t>
  </si>
  <si>
    <t>6-1-1904</t>
  </si>
  <si>
    <t>6-1-204</t>
  </si>
  <si>
    <t>6-1-304</t>
  </si>
  <si>
    <t>6-1-404</t>
  </si>
  <si>
    <t>6-1-505</t>
  </si>
  <si>
    <t>6-1-1106</t>
  </si>
  <si>
    <t>6-1-1506</t>
  </si>
  <si>
    <t>6-1-1703</t>
  </si>
  <si>
    <t>6-1-203</t>
  </si>
  <si>
    <t>6-1-303</t>
  </si>
  <si>
    <t>6-1-503</t>
  </si>
  <si>
    <t>6-1-1108</t>
  </si>
  <si>
    <t>6-1-1408</t>
  </si>
  <si>
    <t>6-1-1501</t>
  </si>
  <si>
    <t>6-1-1508</t>
  </si>
  <si>
    <t>6-1-1608</t>
  </si>
  <si>
    <t>6-1-1701</t>
  </si>
  <si>
    <t>6-1-1708</t>
  </si>
  <si>
    <t>6-1-201</t>
  </si>
  <si>
    <t>6-1-501</t>
  </si>
  <si>
    <t>6-1-508</t>
  </si>
  <si>
    <t>6-1-708</t>
  </si>
  <si>
    <t>6-1-808</t>
  </si>
  <si>
    <t>6-1-1604</t>
  </si>
  <si>
    <t>6-1-1905</t>
  </si>
  <si>
    <t>6-1-701</t>
  </si>
  <si>
    <t>6-1-1903</t>
  </si>
  <si>
    <t>9-1-103</t>
  </si>
  <si>
    <t>9-1-105</t>
  </si>
  <si>
    <t>9-1-1108</t>
  </si>
  <si>
    <t>9-1-1402</t>
  </si>
  <si>
    <t>9-1-1407</t>
  </si>
  <si>
    <t>9-1-1608</t>
  </si>
  <si>
    <t>4-1-1703</t>
  </si>
  <si>
    <t>4-1-1704</t>
  </si>
  <si>
    <t>1-1-1803</t>
  </si>
  <si>
    <t>9-1-208</t>
  </si>
  <si>
    <t>9-1-2002</t>
  </si>
  <si>
    <t>9-1-306</t>
  </si>
  <si>
    <t>9-1-401</t>
  </si>
  <si>
    <t>9-1-502</t>
  </si>
  <si>
    <t>6-1-107</t>
  </si>
  <si>
    <t>6-1-2004</t>
  </si>
  <si>
    <t>6-1-2006</t>
  </si>
  <si>
    <t>6-1-1707</t>
  </si>
  <si>
    <t>6-1-102</t>
  </si>
  <si>
    <t>6-1-106</t>
  </si>
  <si>
    <t>6-1-1607</t>
  </si>
  <si>
    <t>6-1-1906</t>
  </si>
  <si>
    <t>6-1-206</t>
  </si>
  <si>
    <t>6-1-2002</t>
  </si>
  <si>
    <t>6-1-2005</t>
  </si>
  <si>
    <t>6-1-2007</t>
  </si>
  <si>
    <t>6-1-306</t>
  </si>
  <si>
    <t>6-1-406</t>
  </si>
  <si>
    <t>6-1-806</t>
  </si>
  <si>
    <t>7-2-502</t>
  </si>
  <si>
    <t>7-2-402</t>
  </si>
  <si>
    <t>7-2-302</t>
  </si>
  <si>
    <t>7-2-202</t>
  </si>
  <si>
    <t>7-2-102</t>
  </si>
  <si>
    <t>7-3-1401</t>
  </si>
  <si>
    <t>7-3-1301</t>
  </si>
  <si>
    <t>7-3-1201</t>
  </si>
  <si>
    <t>7-3-1101</t>
  </si>
  <si>
    <t>7-3-1001</t>
  </si>
  <si>
    <t>7-3-901</t>
  </si>
  <si>
    <t>7-3-801</t>
  </si>
  <si>
    <t>7-3-701</t>
  </si>
  <si>
    <t>7-3-601</t>
  </si>
  <si>
    <t>7-3-501</t>
  </si>
  <si>
    <t>7-3-401</t>
  </si>
  <si>
    <t>7-3-301</t>
  </si>
  <si>
    <t>7-3-201</t>
  </si>
  <si>
    <t>7-3-101</t>
  </si>
  <si>
    <t>7-3-1402</t>
  </si>
  <si>
    <t>7-3-1302</t>
  </si>
  <si>
    <t>7-3-1202</t>
  </si>
  <si>
    <t>7-3-1102</t>
  </si>
  <si>
    <t>7-3-1002</t>
  </si>
  <si>
    <t>7-3-902</t>
  </si>
  <si>
    <t>7-3-802</t>
  </si>
  <si>
    <t>7-3-702</t>
  </si>
  <si>
    <t>7-3-602</t>
  </si>
  <si>
    <t>7-3-502</t>
  </si>
  <si>
    <t>7-3-402</t>
  </si>
  <si>
    <t>7-3-302</t>
  </si>
  <si>
    <t>7-3-202</t>
  </si>
  <si>
    <t>7-3-102</t>
  </si>
  <si>
    <t>7-4-1401</t>
  </si>
  <si>
    <t>7-4-1301</t>
  </si>
  <si>
    <t>7-4-1201</t>
  </si>
  <si>
    <t>7-4-1101</t>
  </si>
  <si>
    <t>7-4-1001</t>
  </si>
  <si>
    <t>7-4-901</t>
  </si>
  <si>
    <t>7-4-801</t>
  </si>
  <si>
    <t>7-4-701</t>
  </si>
  <si>
    <t>7-4-601</t>
  </si>
  <si>
    <t>7-4-501</t>
  </si>
  <si>
    <t>7-4-401</t>
  </si>
  <si>
    <t>7-4-301</t>
  </si>
  <si>
    <t>7-4-201</t>
  </si>
  <si>
    <t>7-4-101</t>
  </si>
  <si>
    <t>7-4-1402</t>
  </si>
  <si>
    <t>7-4-1302</t>
  </si>
  <si>
    <t>7-4-1202</t>
  </si>
  <si>
    <t>7-4-1102</t>
  </si>
  <si>
    <t>7-4-1002</t>
  </si>
  <si>
    <t>7-4-902</t>
  </si>
  <si>
    <t>7-4-802</t>
  </si>
  <si>
    <t>7-4-702</t>
  </si>
  <si>
    <t>7-4-602</t>
  </si>
  <si>
    <t>7-4-502</t>
  </si>
  <si>
    <t>7-4-402</t>
  </si>
  <si>
    <t>7-4-302</t>
  </si>
  <si>
    <t>7-4-202</t>
  </si>
  <si>
    <t>7-4-102</t>
  </si>
  <si>
    <t>8-1-1401</t>
  </si>
  <si>
    <t>8-1-1301</t>
  </si>
  <si>
    <t>8-1-1201</t>
  </si>
  <si>
    <t>8-1-1101</t>
  </si>
  <si>
    <t>8-1-1001</t>
  </si>
  <si>
    <t>8-1-901</t>
  </si>
  <si>
    <t>8-1-801</t>
  </si>
  <si>
    <t>8-1-701</t>
  </si>
  <si>
    <t>8-1-601</t>
  </si>
  <si>
    <t>8-1-501</t>
  </si>
  <si>
    <t>8-1-401</t>
  </si>
  <si>
    <t>8-1-301</t>
  </si>
  <si>
    <t>8-1-201</t>
  </si>
  <si>
    <t>8-1-101</t>
  </si>
  <si>
    <t>8-1-1402</t>
  </si>
  <si>
    <t>8-1-1302</t>
  </si>
  <si>
    <t>8-1-1202</t>
  </si>
  <si>
    <t>8-1-1102</t>
  </si>
  <si>
    <t>8-1-1002</t>
  </si>
  <si>
    <t>8-1-902</t>
  </si>
  <si>
    <t>8-1-802</t>
  </si>
  <si>
    <t>8-1-702</t>
  </si>
  <si>
    <t>8-1-602</t>
  </si>
  <si>
    <t>8-1-502</t>
  </si>
  <si>
    <t>8-1-402</t>
  </si>
  <si>
    <t>8-1-302</t>
  </si>
  <si>
    <t>8-1-202</t>
  </si>
  <si>
    <t>8-1-102</t>
  </si>
  <si>
    <t>8-2-1401</t>
  </si>
  <si>
    <t>8-2-1301</t>
  </si>
  <si>
    <t>8-2-1201</t>
  </si>
  <si>
    <t>8-2-1101</t>
  </si>
  <si>
    <t>8-2-1001</t>
  </si>
  <si>
    <t>8-2-901</t>
  </si>
  <si>
    <t>8-2-801</t>
  </si>
  <si>
    <t>8-2-701</t>
  </si>
  <si>
    <t>8-2-601</t>
  </si>
  <si>
    <t>8-2-501</t>
  </si>
  <si>
    <t>8-2-401</t>
  </si>
  <si>
    <t>8-2-301</t>
  </si>
  <si>
    <t>8-2-201</t>
  </si>
  <si>
    <t>8-2-101</t>
  </si>
  <si>
    <t>8-2-1402</t>
  </si>
  <si>
    <t>8-2-1302</t>
  </si>
  <si>
    <t>8-2-1202</t>
  </si>
  <si>
    <t>8-2-1102</t>
  </si>
  <si>
    <t>8-2-1002</t>
  </si>
  <si>
    <t>8-2-902</t>
  </si>
  <si>
    <t>8-2-802</t>
  </si>
  <si>
    <t>8-2-702</t>
  </si>
  <si>
    <t>8-2-602</t>
  </si>
  <si>
    <t>8-2-502</t>
  </si>
  <si>
    <t>8-2-402</t>
  </si>
  <si>
    <t>8-2-302</t>
  </si>
  <si>
    <t>8-2-202</t>
  </si>
  <si>
    <t>8-2-102</t>
  </si>
  <si>
    <t>8-3-701</t>
  </si>
  <si>
    <t>8-3-601</t>
  </si>
  <si>
    <t>8-3-501</t>
  </si>
  <si>
    <t>8-3-401</t>
  </si>
  <si>
    <t>8-3-301</t>
  </si>
  <si>
    <t>8-3-201</t>
  </si>
  <si>
    <t>8-3-101</t>
  </si>
  <si>
    <t>8-3-602</t>
  </si>
  <si>
    <t>8-3-502</t>
  </si>
  <si>
    <t>8-3-402</t>
  </si>
  <si>
    <t>8-3-302</t>
  </si>
  <si>
    <t>8-3-202</t>
  </si>
  <si>
    <t>8-3-102</t>
  </si>
  <si>
    <t>6-1-1503</t>
  </si>
  <si>
    <t>6-1-2003</t>
  </si>
  <si>
    <t>11-1-701</t>
  </si>
  <si>
    <t>11-1-501</t>
  </si>
  <si>
    <t>12-2-1001</t>
  </si>
  <si>
    <t>12-1-1102</t>
  </si>
  <si>
    <t>12-1-1202</t>
  </si>
  <si>
    <t>11-2-1002</t>
  </si>
  <si>
    <t>11-2-1102</t>
  </si>
  <si>
    <t>11-2-702</t>
  </si>
  <si>
    <t>11-2-802</t>
  </si>
  <si>
    <t>11-2-902</t>
  </si>
  <si>
    <t>10-2-901</t>
  </si>
  <si>
    <t>10-2-701</t>
  </si>
  <si>
    <t>10-2-601</t>
  </si>
  <si>
    <t>10-2-501</t>
  </si>
  <si>
    <t>10-2-401</t>
  </si>
  <si>
    <t>10-2-301</t>
  </si>
  <si>
    <t>10-2-201</t>
  </si>
  <si>
    <t>10-2-101</t>
  </si>
  <si>
    <t>10-2-1802</t>
  </si>
  <si>
    <t>10-2-602</t>
  </si>
  <si>
    <t>10-3-1801</t>
  </si>
  <si>
    <t>10-3-1001</t>
  </si>
  <si>
    <t>12-3-101</t>
  </si>
  <si>
    <t>13-2-1701</t>
  </si>
  <si>
    <t>13-2-1801</t>
  </si>
  <si>
    <t>3-1-1701</t>
  </si>
  <si>
    <t>2-3-1804</t>
  </si>
  <si>
    <t>3-1-1801</t>
  </si>
  <si>
    <t>3-1-1802</t>
  </si>
  <si>
    <t>3-1-1803</t>
  </si>
  <si>
    <t>3-3-1004</t>
  </si>
  <si>
    <t>3-3-1104</t>
  </si>
  <si>
    <t>3-3-1604</t>
  </si>
  <si>
    <t>3-3-1703</t>
  </si>
  <si>
    <t>3-3-1704</t>
  </si>
  <si>
    <t>3-3-1804</t>
  </si>
  <si>
    <t>3-3-203</t>
  </si>
  <si>
    <t>3-3-303</t>
  </si>
  <si>
    <t>3-3-304</t>
  </si>
  <si>
    <t>3-3-404</t>
  </si>
  <si>
    <t>3-3-704</t>
  </si>
  <si>
    <t>3-3-804</t>
  </si>
  <si>
    <t>3-3-904</t>
  </si>
  <si>
    <t>10-1-1001</t>
  </si>
  <si>
    <t>10-1-1101</t>
  </si>
  <si>
    <t>10-1-1201</t>
  </si>
  <si>
    <t>10-1-1301</t>
  </si>
  <si>
    <t>10-1-1401</t>
  </si>
  <si>
    <t>10-1-401</t>
  </si>
  <si>
    <t>10-1-501</t>
  </si>
  <si>
    <t>10-1-601</t>
  </si>
  <si>
    <t>10-1-701</t>
  </si>
  <si>
    <t>10-1-801</t>
  </si>
  <si>
    <t>10-1-901</t>
  </si>
  <si>
    <t>10-1-102</t>
  </si>
  <si>
    <t>10-1-1002</t>
  </si>
  <si>
    <t>10-1-202</t>
  </si>
  <si>
    <t>10-1-302</t>
  </si>
  <si>
    <t>10-1-402</t>
  </si>
  <si>
    <t>10-1-502</t>
  </si>
  <si>
    <t>10-1-602</t>
  </si>
  <si>
    <t>10-1-702</t>
  </si>
  <si>
    <t>10-1-802</t>
  </si>
  <si>
    <t>10-1-902</t>
  </si>
  <si>
    <t>10-2-1001</t>
  </si>
  <si>
    <t>10-2-1101</t>
  </si>
  <si>
    <t>10-2-1201</t>
  </si>
  <si>
    <t>10-2-1301</t>
  </si>
  <si>
    <t>10-2-1401</t>
  </si>
  <si>
    <t>10-2-1501</t>
  </si>
  <si>
    <t>10-2-1601</t>
  </si>
  <si>
    <t>10-2-1701</t>
  </si>
  <si>
    <t>10-2-1801</t>
  </si>
  <si>
    <t>10-2-1102</t>
  </si>
  <si>
    <t>10-2-1202</t>
  </si>
  <si>
    <t>10-2-1302</t>
  </si>
  <si>
    <t>10-2-1402</t>
  </si>
  <si>
    <t>10-2-1502</t>
  </si>
  <si>
    <t>10-2-1602</t>
  </si>
  <si>
    <t>10-2-1702</t>
  </si>
  <si>
    <t>10-3-101</t>
  </si>
  <si>
    <t>10-3-1702</t>
  </si>
  <si>
    <t>10-3-1802</t>
  </si>
  <si>
    <t>10-3-201</t>
  </si>
  <si>
    <t>10-3-301</t>
  </si>
  <si>
    <t>10-3-401</t>
  </si>
  <si>
    <t>10-3-501</t>
  </si>
  <si>
    <t>10-3-1002</t>
  </si>
  <si>
    <t>10-3-1102</t>
  </si>
  <si>
    <t>10-3-1202</t>
  </si>
  <si>
    <t>10-3-1302</t>
  </si>
  <si>
    <t>10-3-1402</t>
  </si>
  <si>
    <t>10-3-1502</t>
  </si>
  <si>
    <t>10-3-1602</t>
  </si>
  <si>
    <t>10-3-302</t>
  </si>
  <si>
    <t>10-3-402</t>
  </si>
  <si>
    <t>10-3-502</t>
  </si>
  <si>
    <t>10-3-602</t>
  </si>
  <si>
    <t>10-3-702</t>
  </si>
  <si>
    <t>10-3-802</t>
  </si>
  <si>
    <t>10-3-902</t>
  </si>
  <si>
    <t>10-3-102</t>
  </si>
  <si>
    <t>11-1-1001</t>
  </si>
  <si>
    <t>11-1-1101</t>
  </si>
  <si>
    <t>11-1-1201</t>
  </si>
  <si>
    <t>10-3-202</t>
  </si>
  <si>
    <t>11-1-801</t>
  </si>
  <si>
    <t>11-1-901</t>
  </si>
  <si>
    <t>11-1-102</t>
  </si>
  <si>
    <t>11-2-1201</t>
  </si>
  <si>
    <t>11-1-202</t>
  </si>
  <si>
    <t>11-1-302</t>
  </si>
  <si>
    <t>11-1-402</t>
  </si>
  <si>
    <t>11-1-502</t>
  </si>
  <si>
    <t>11-2-1001</t>
  </si>
  <si>
    <t>11-2-1101</t>
  </si>
  <si>
    <t>11-2-601</t>
  </si>
  <si>
    <t>11-2-701</t>
  </si>
  <si>
    <t>11-2-801</t>
  </si>
  <si>
    <t>11-2-901</t>
  </si>
  <si>
    <t>11-2-202</t>
  </si>
  <si>
    <t>11-2-302</t>
  </si>
  <si>
    <t>11-2-402</t>
  </si>
  <si>
    <t>11-2-502</t>
  </si>
  <si>
    <t>11-2-602</t>
  </si>
  <si>
    <t>11-3-401</t>
  </si>
  <si>
    <t>11-3-501</t>
  </si>
  <si>
    <t>11-3-601</t>
  </si>
  <si>
    <t>11-3-701</t>
  </si>
  <si>
    <t>11-3-801</t>
  </si>
  <si>
    <t>11-3-101</t>
  </si>
  <si>
    <t>11-3-1102</t>
  </si>
  <si>
    <t>11-3-1202</t>
  </si>
  <si>
    <t>11-3-201</t>
  </si>
  <si>
    <t>11-3-301</t>
  </si>
  <si>
    <t>11-3-1002</t>
  </si>
  <si>
    <t>11-3-702</t>
  </si>
  <si>
    <t>11-3-802</t>
  </si>
  <si>
    <t>11-3-902</t>
  </si>
  <si>
    <t>11-3-302</t>
  </si>
  <si>
    <t>11-3-402</t>
  </si>
  <si>
    <t>11-3-502</t>
  </si>
  <si>
    <t>11-3-602</t>
  </si>
  <si>
    <t>11-3-102</t>
  </si>
  <si>
    <t>12-1-1101</t>
  </si>
  <si>
    <t>12-1-1201</t>
  </si>
  <si>
    <t>11-3-202</t>
  </si>
  <si>
    <t>12-1-1001</t>
  </si>
  <si>
    <t>12-1-701</t>
  </si>
  <si>
    <t>12-1-801</t>
  </si>
  <si>
    <t>12-1-901</t>
  </si>
  <si>
    <t>12-1-301</t>
  </si>
  <si>
    <t>12-1-401</t>
  </si>
  <si>
    <t>12-1-501</t>
  </si>
  <si>
    <t>12-1-601</t>
  </si>
  <si>
    <t>12-1-1002</t>
  </si>
  <si>
    <t>12-1-802</t>
  </si>
  <si>
    <t>12-1-902</t>
  </si>
  <si>
    <t>12-1-502</t>
  </si>
  <si>
    <t>12-1-602</t>
  </si>
  <si>
    <t>12-1-702</t>
  </si>
  <si>
    <t>12-1-202</t>
  </si>
  <si>
    <t>12-1-302</t>
  </si>
  <si>
    <t>12-1-402</t>
  </si>
  <si>
    <t>12-1-102</t>
  </si>
  <si>
    <t>12-2-1101</t>
  </si>
  <si>
    <t>12-2-1201</t>
  </si>
  <si>
    <t>12-2-201</t>
  </si>
  <si>
    <t>12-2-301</t>
  </si>
  <si>
    <t>12-2-401</t>
  </si>
  <si>
    <t>12-2-1102</t>
  </si>
  <si>
    <t>12-2-1002</t>
  </si>
  <si>
    <t>12-2-802</t>
  </si>
  <si>
    <t>12-2-902</t>
  </si>
  <si>
    <t>12-2-302</t>
  </si>
  <si>
    <t>12-2-102</t>
  </si>
  <si>
    <t>12-3-1101</t>
  </si>
  <si>
    <t>12-3-1201</t>
  </si>
  <si>
    <t>12-3-1001</t>
  </si>
  <si>
    <t>12-3-801</t>
  </si>
  <si>
    <t>12-3-901</t>
  </si>
  <si>
    <t>12-3-501</t>
  </si>
  <si>
    <t>12-3-601</t>
  </si>
  <si>
    <t>12-3-701</t>
  </si>
  <si>
    <t>12-3-301</t>
  </si>
  <si>
    <t>12-3-401</t>
  </si>
  <si>
    <t>12-3-201</t>
  </si>
  <si>
    <t>12-3-1102</t>
  </si>
  <si>
    <t>12-3-1202</t>
  </si>
  <si>
    <t>12-3-1002</t>
  </si>
  <si>
    <t>12-3-902</t>
  </si>
  <si>
    <t>12-3-502</t>
  </si>
  <si>
    <t>12-3-602</t>
  </si>
  <si>
    <t>12-3-302</t>
  </si>
  <si>
    <t>12-3-402</t>
  </si>
  <si>
    <t>12-3-102</t>
  </si>
  <si>
    <t>12-3-202</t>
  </si>
  <si>
    <t>13-2-1501</t>
  </si>
  <si>
    <t>13-2-1601</t>
  </si>
  <si>
    <t>13-2-1401</t>
  </si>
  <si>
    <t>13-2-1001</t>
  </si>
  <si>
    <t>13-2-1101</t>
  </si>
  <si>
    <t>13-2-1201</t>
  </si>
  <si>
    <t>13-2-1301</t>
  </si>
  <si>
    <t>13-2-701</t>
  </si>
  <si>
    <t>13-2-801</t>
  </si>
  <si>
    <t>13-2-901</t>
  </si>
  <si>
    <t>13-2-1002</t>
  </si>
  <si>
    <t>13-2-1102</t>
  </si>
  <si>
    <t>13-2-1202</t>
  </si>
  <si>
    <t>13-2-1302</t>
  </si>
  <si>
    <t>13-2-802</t>
  </si>
  <si>
    <t>13-2-902</t>
  </si>
  <si>
    <t>2-1-1701</t>
  </si>
  <si>
    <t>2-1-1702</t>
  </si>
  <si>
    <t>2-1-1703</t>
  </si>
  <si>
    <t>2-1-1704</t>
  </si>
  <si>
    <t>2-1-1801</t>
  </si>
  <si>
    <t>2-1-1802</t>
  </si>
  <si>
    <t>2-1-1803</t>
  </si>
  <si>
    <t>2-1-1804</t>
  </si>
  <si>
    <t>2-2-203</t>
  </si>
  <si>
    <t>2-2-204</t>
  </si>
  <si>
    <t>2-2-304</t>
  </si>
  <si>
    <t>2-2-401</t>
  </si>
  <si>
    <t>2-2-403</t>
  </si>
  <si>
    <t>2-2-404</t>
  </si>
  <si>
    <t>2-2-501</t>
  </si>
  <si>
    <t>2-2-604</t>
  </si>
  <si>
    <t>2-2-704</t>
  </si>
  <si>
    <t>2-2-804</t>
  </si>
  <si>
    <t>2-2-1004</t>
  </si>
  <si>
    <t>2-2-1104</t>
  </si>
  <si>
    <t>2-2-1401</t>
  </si>
  <si>
    <t>2-2-1404</t>
  </si>
  <si>
    <t>2-2-1501</t>
  </si>
  <si>
    <t>2-2-1503</t>
  </si>
  <si>
    <t>2-2-1504</t>
  </si>
  <si>
    <t>2-2-1601</t>
  </si>
  <si>
    <t>2-2-901</t>
  </si>
  <si>
    <t>2-2-904</t>
  </si>
  <si>
    <t>2-3-1001</t>
  </si>
  <si>
    <t>2-3-701</t>
  </si>
  <si>
    <t>2-3-704</t>
  </si>
  <si>
    <t>2-3-1203</t>
  </si>
  <si>
    <t>2-3-1204</t>
  </si>
  <si>
    <t>2-3-1501</t>
  </si>
  <si>
    <t>2-3-1503</t>
  </si>
  <si>
    <t>2-3-1602</t>
  </si>
  <si>
    <t>3-2-1301</t>
  </si>
  <si>
    <t>3-2-1401</t>
  </si>
  <si>
    <t>3-2-1501</t>
  </si>
  <si>
    <t>3-2-1601</t>
  </si>
  <si>
    <t>3-1-1703</t>
  </si>
  <si>
    <t>3-1-1704</t>
  </si>
  <si>
    <t>3-2-1701</t>
  </si>
  <si>
    <t>3-2-1702</t>
  </si>
  <si>
    <t>3-1-1804</t>
  </si>
  <si>
    <t>3-2-1801</t>
  </si>
  <si>
    <t>3-2-1802</t>
  </si>
  <si>
    <t>3-2-1803</t>
  </si>
  <si>
    <t>3-2-201</t>
  </si>
  <si>
    <t>3-2-203</t>
  </si>
  <si>
    <t>3-2-1004</t>
  </si>
  <si>
    <t>3-2-1104</t>
  </si>
  <si>
    <t>3-2-1204</t>
  </si>
  <si>
    <t>3-3-1501</t>
  </si>
  <si>
    <t>3-3-1601</t>
  </si>
  <si>
    <t>3-3-1701</t>
  </si>
  <si>
    <t>3-2-1804</t>
  </si>
  <si>
    <t>3-3-1801</t>
  </si>
  <si>
    <t>3-2-204</t>
  </si>
  <si>
    <t>3-2-304</t>
  </si>
  <si>
    <t>3-2-404</t>
  </si>
  <si>
    <t>3-2-504</t>
  </si>
  <si>
    <t>3-2-604</t>
  </si>
  <si>
    <t>3-2-704</t>
  </si>
  <si>
    <t>3-3-1101</t>
  </si>
  <si>
    <t>3-3-1201</t>
  </si>
  <si>
    <t>3-3-1301</t>
  </si>
  <si>
    <t>3-3-1401</t>
  </si>
  <si>
    <t>3-3-1702</t>
  </si>
  <si>
    <t>3-3-901</t>
  </si>
  <si>
    <t>10-1-101</t>
  </si>
  <si>
    <t>10-1-1102</t>
  </si>
  <si>
    <t>10-1-1202</t>
  </si>
  <si>
    <t>10-1-1302</t>
  </si>
  <si>
    <t>10-1-1402</t>
  </si>
  <si>
    <t>10-1-1502</t>
  </si>
  <si>
    <t>10-1-1602</t>
  </si>
  <si>
    <t>10-1-1702</t>
  </si>
  <si>
    <t>10-1-1802</t>
  </si>
  <si>
    <t>10-1-201</t>
  </si>
  <si>
    <t>10-1-301</t>
  </si>
  <si>
    <t>10-2-801</t>
  </si>
  <si>
    <t>10-2-1002</t>
  </si>
  <si>
    <t>10-2-802</t>
  </si>
  <si>
    <t>10-3-1301</t>
  </si>
  <si>
    <t>10-3-1401</t>
  </si>
  <si>
    <t>10-3-1501</t>
  </si>
  <si>
    <t>10-3-1601</t>
  </si>
  <si>
    <t>10-3-1701</t>
  </si>
  <si>
    <t>10-3-601</t>
  </si>
  <si>
    <t>10-3-701</t>
  </si>
  <si>
    <t>11-1-1002</t>
  </si>
  <si>
    <t>11-1-1102</t>
  </si>
  <si>
    <t>11-1-1202</t>
  </si>
  <si>
    <t>11-1-602</t>
  </si>
  <si>
    <t>11-1-702</t>
  </si>
  <si>
    <t>11-1-802</t>
  </si>
  <si>
    <t>11-1-902</t>
  </si>
  <si>
    <t>11-2-101</t>
  </si>
  <si>
    <t>11-2-1202</t>
  </si>
  <si>
    <t>11-2-301</t>
  </si>
  <si>
    <t>11-2-401</t>
  </si>
  <si>
    <t>11-2-501</t>
  </si>
  <si>
    <t>12-2-501</t>
  </si>
  <si>
    <t>12-3-702</t>
  </si>
  <si>
    <t>12-3-802</t>
  </si>
  <si>
    <t>13-2-702</t>
  </si>
  <si>
    <t>13-2-102</t>
  </si>
  <si>
    <t>13-3-1001</t>
  </si>
  <si>
    <t>13-3-1101</t>
  </si>
  <si>
    <t>13-3-1201</t>
  </si>
  <si>
    <t>13-3-1301</t>
  </si>
  <si>
    <t>13-3-1401</t>
  </si>
  <si>
    <t>13-3-1501</t>
  </si>
  <si>
    <t>13-3-1601</t>
  </si>
  <si>
    <t>13-3-1701</t>
  </si>
  <si>
    <t>13-3-1801</t>
  </si>
  <si>
    <t>13-2-202</t>
  </si>
  <si>
    <t>13-2-302</t>
  </si>
  <si>
    <t>13-2-402</t>
  </si>
  <si>
    <t>13-3-401</t>
  </si>
  <si>
    <t>13-2-502</t>
  </si>
  <si>
    <t>13-3-501</t>
  </si>
  <si>
    <t>13-3-601</t>
  </si>
  <si>
    <t>13-3-701</t>
  </si>
  <si>
    <t>13-3-801</t>
  </si>
  <si>
    <t>13-3-901</t>
  </si>
  <si>
    <t>5-3-1102</t>
  </si>
  <si>
    <t>5-3-1103</t>
  </si>
  <si>
    <t>5-3-1403</t>
  </si>
  <si>
    <t>5-4-1402</t>
  </si>
  <si>
    <t>5-4-1403</t>
  </si>
  <si>
    <t>5-4-1404</t>
  </si>
  <si>
    <t>5-3-303</t>
  </si>
  <si>
    <t>5-3-402</t>
  </si>
  <si>
    <t>5-3-403</t>
  </si>
  <si>
    <t>5-3-503</t>
  </si>
  <si>
    <t>5-4-502</t>
  </si>
  <si>
    <t>5-3-802</t>
  </si>
  <si>
    <t>10-2-102</t>
  </si>
  <si>
    <t>10-2-202</t>
  </si>
  <si>
    <t>13-1-101</t>
  </si>
  <si>
    <t>13-1-102</t>
  </si>
  <si>
    <t>13-3-102</t>
  </si>
  <si>
    <t>13-1-1001</t>
  </si>
  <si>
    <t>13-1-1002</t>
  </si>
  <si>
    <t>13-1-1101</t>
  </si>
  <si>
    <t>13-1-1102</t>
  </si>
  <si>
    <t>13-1-1201</t>
  </si>
  <si>
    <t>13-1-1202</t>
  </si>
  <si>
    <t>13-1-1301</t>
  </si>
  <si>
    <t>13-1-1302</t>
  </si>
  <si>
    <t>13-1-1401</t>
  </si>
  <si>
    <t>13-1-1402</t>
  </si>
  <si>
    <t>13-1-1501</t>
  </si>
  <si>
    <t>13-1-1502</t>
  </si>
  <si>
    <t>13-1-1601</t>
  </si>
  <si>
    <t>13-1-1602</t>
  </si>
  <si>
    <t>13-1-1701</t>
  </si>
  <si>
    <t>13-1-1702</t>
  </si>
  <si>
    <t>13-1-1801</t>
  </si>
  <si>
    <t>13-1-1802</t>
  </si>
  <si>
    <t>13-1-201</t>
  </si>
  <si>
    <t>13-1-202</t>
  </si>
  <si>
    <t>13-3-202</t>
  </si>
  <si>
    <t>13-1-301</t>
  </si>
  <si>
    <t>13-1-302</t>
  </si>
  <si>
    <t>13-1-401</t>
  </si>
  <si>
    <t>13-1-402</t>
  </si>
  <si>
    <t>13-1-501</t>
  </si>
  <si>
    <t>13-1-502</t>
  </si>
  <si>
    <t>13-1-601</t>
  </si>
  <si>
    <t>13-1-602</t>
  </si>
  <si>
    <t>13-1-701</t>
  </si>
  <si>
    <t>13-1-702</t>
  </si>
  <si>
    <t>13-1-801</t>
  </si>
  <si>
    <t>13-1-802</t>
  </si>
  <si>
    <t>13-1-901</t>
  </si>
  <si>
    <t>13-1-902</t>
  </si>
  <si>
    <t>10-3-1101</t>
  </si>
  <si>
    <t>10-3-1201</t>
  </si>
  <si>
    <t>10-2-302</t>
  </si>
  <si>
    <t>10-2-402</t>
  </si>
  <si>
    <t>10-2-502</t>
  </si>
  <si>
    <t>10-2-702</t>
  </si>
  <si>
    <t>10-2-902</t>
  </si>
  <si>
    <t>12-2-1202</t>
  </si>
  <si>
    <t>12-2-502</t>
  </si>
  <si>
    <t>12-2-602</t>
  </si>
  <si>
    <t>12-2-702</t>
  </si>
  <si>
    <t>11-1-401</t>
  </si>
  <si>
    <t>11-1-601</t>
  </si>
  <si>
    <t>13-3-702</t>
  </si>
  <si>
    <t>13-3-802</t>
  </si>
  <si>
    <t>2-3-1303</t>
  </si>
  <si>
    <t>2-3-1304</t>
  </si>
  <si>
    <t>2-3-1401</t>
  </si>
  <si>
    <t>2-3-1403</t>
  </si>
  <si>
    <t>2-3-1404</t>
  </si>
  <si>
    <t>2-3-1504</t>
  </si>
  <si>
    <t>2-3-1601</t>
  </si>
  <si>
    <t>2-3-1603</t>
  </si>
  <si>
    <t>2-3-1604</t>
  </si>
  <si>
    <t>2-3-1701</t>
  </si>
  <si>
    <t>2-3-1702</t>
  </si>
  <si>
    <t>2-3-1703</t>
  </si>
  <si>
    <t>2-3-1704</t>
  </si>
  <si>
    <t>2-2-1804</t>
  </si>
  <si>
    <t>10-3-901</t>
  </si>
  <si>
    <t>13-3-502</t>
  </si>
  <si>
    <t>13-3-602</t>
  </si>
  <si>
    <t>11-1-101</t>
  </si>
  <si>
    <t>11-1-201</t>
  </si>
  <si>
    <t>11-2-201</t>
  </si>
  <si>
    <t>11-1-301</t>
  </si>
  <si>
    <t>13-3-1302</t>
  </si>
  <si>
    <t>13-3-1402</t>
  </si>
  <si>
    <t>2-3-1103</t>
  </si>
  <si>
    <t>2-3-1104</t>
  </si>
  <si>
    <t>2-3-1301</t>
  </si>
  <si>
    <t>2-3-201</t>
  </si>
  <si>
    <t>2-3-202</t>
  </si>
  <si>
    <t>2-3-203</t>
  </si>
  <si>
    <t>2-3-204</t>
  </si>
  <si>
    <t>2-3-304</t>
  </si>
  <si>
    <t>2-3-401</t>
  </si>
  <si>
    <t>2-3-404</t>
  </si>
  <si>
    <t>2-3-501</t>
  </si>
  <si>
    <t>2-3-504</t>
  </si>
  <si>
    <t>2-3-601</t>
  </si>
  <si>
    <t>2-3-604</t>
  </si>
  <si>
    <t>2-3-801</t>
  </si>
  <si>
    <t>2-3-804</t>
  </si>
  <si>
    <t>2-3-901</t>
  </si>
  <si>
    <t>2-3-904</t>
  </si>
  <si>
    <t>5-4-1003</t>
  </si>
  <si>
    <t>5-3-1404</t>
  </si>
  <si>
    <t>5-5-1401</t>
  </si>
  <si>
    <t>5-4-203</t>
  </si>
  <si>
    <t>5-4-603</t>
  </si>
  <si>
    <t>13-3-101</t>
  </si>
  <si>
    <t>13-3-1702</t>
  </si>
  <si>
    <t>13-3-1802</t>
  </si>
  <si>
    <t>13-3-1502</t>
  </si>
  <si>
    <t>13-3-1602</t>
  </si>
  <si>
    <t>10-3-801</t>
  </si>
  <si>
    <t>11-3-901</t>
  </si>
  <si>
    <t>13-3-1102</t>
  </si>
  <si>
    <t>13-3-1202</t>
  </si>
  <si>
    <t>10-1-1501</t>
  </si>
  <si>
    <t>10-1-1601</t>
  </si>
  <si>
    <t>10-1-1701</t>
  </si>
  <si>
    <t>2-2-1603</t>
  </si>
  <si>
    <t>2-2-1604</t>
  </si>
  <si>
    <t>2-3-1801</t>
  </si>
  <si>
    <t>2-3-1802</t>
  </si>
  <si>
    <t>2-3-1803</t>
  </si>
  <si>
    <t>3-3-1802</t>
  </si>
  <si>
    <t>3-3-1803</t>
  </si>
  <si>
    <t>3-3-201</t>
  </si>
  <si>
    <t>3-3-202</t>
  </si>
  <si>
    <t>3-3-301</t>
  </si>
  <si>
    <t>3-3-401</t>
  </si>
  <si>
    <t>3-3-501</t>
  </si>
  <si>
    <t>3-3-701</t>
  </si>
  <si>
    <t>11-2-102</t>
  </si>
  <si>
    <t>11-3-1001</t>
  </si>
  <si>
    <t>11-3-1101</t>
  </si>
  <si>
    <t>11-3-1201</t>
  </si>
  <si>
    <t>5-5-1003</t>
  </si>
  <si>
    <t>5-5-1302</t>
  </si>
  <si>
    <t>5-5-1403</t>
  </si>
  <si>
    <t>10-1-1801</t>
  </si>
  <si>
    <t>13-3-1002</t>
  </si>
  <si>
    <t>13-3-902</t>
  </si>
  <si>
    <t>13-2-101</t>
  </si>
  <si>
    <t>13-2-1802</t>
  </si>
  <si>
    <t>13-2-201</t>
  </si>
  <si>
    <t>13-3-201</t>
  </si>
  <si>
    <t>13-3-301</t>
  </si>
  <si>
    <t>13-2-602</t>
  </si>
  <si>
    <t>2-2-1802</t>
  </si>
  <si>
    <t>3-3-204</t>
  </si>
  <si>
    <t>5-2-1402</t>
  </si>
  <si>
    <t>5-2-1403</t>
  </si>
  <si>
    <t>5-2-1404</t>
  </si>
  <si>
    <t>5-2-302</t>
  </si>
  <si>
    <t>13-3-302</t>
  </si>
  <si>
    <t>13-3-402</t>
  </si>
  <si>
    <t>12-2-101</t>
  </si>
  <si>
    <t>7-2-602</t>
  </si>
  <si>
    <t>保障房各项目基本情况统计表</t>
  </si>
  <si>
    <t>项目名称</t>
  </si>
  <si>
    <t>现用名</t>
  </si>
  <si>
    <t>性质</t>
  </si>
  <si>
    <t>项目详细地址</t>
  </si>
  <si>
    <t>权利人</t>
  </si>
  <si>
    <t>房产证号</t>
  </si>
  <si>
    <t>房源表面积</t>
  </si>
  <si>
    <t>项目范围</t>
  </si>
  <si>
    <t>占地面积
（平方米）</t>
  </si>
  <si>
    <t>开发建设单位</t>
  </si>
  <si>
    <t>物业费单价
（元/月/平）</t>
  </si>
  <si>
    <t>物业单位</t>
  </si>
  <si>
    <t>供暖费单价
（元/季/平）</t>
  </si>
  <si>
    <t>X13</t>
  </si>
  <si>
    <t>海棠苑</t>
  </si>
  <si>
    <t>回购</t>
  </si>
  <si>
    <t>北京经济技术开发区博兴九路19号院一区1至5号楼</t>
  </si>
  <si>
    <t>北京博大新元房地产开发有限公司</t>
  </si>
  <si>
    <t>房屋收购协议</t>
  </si>
  <si>
    <t>东至：博兴九路，西至博兴十路，南至：泰河路，北至：凉水河二街</t>
  </si>
  <si>
    <t>北京首开住总房地产开发有限公司</t>
  </si>
  <si>
    <t>北京亦庄置业有限公司楼宇物业管理分公司</t>
  </si>
  <si>
    <t>X38</t>
  </si>
  <si>
    <t>划拨</t>
  </si>
  <si>
    <t>北京经济技术开发区鹿海园五里</t>
  </si>
  <si>
    <t>房屋交接书</t>
  </si>
  <si>
    <t>东至：博兴七路，西至：博兴八路，南至：泰河三街，北至：泰河二街</t>
  </si>
  <si>
    <t>北京博大经开建设有限公司</t>
  </si>
  <si>
    <t>北京瀛海尚志益民物业管理中心</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</si>
  <si>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</si>
  <si>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</si>
  <si>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</si>
  <si>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</si>
  <si>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</si>
  <si>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</si>
  <si>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</si>
  <si>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</si>
  <si>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</si>
  <si>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</si>
  <si>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</si>
  <si>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</si>
  <si>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</si>
  <si>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</si>
  <si>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</si>
  <si>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</si>
  <si>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</si>
  <si>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</si>
  <si>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</si>
  <si>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</si>
  <si>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</si>
  <si>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</si>
  <si>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</si>
  <si>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</si>
  <si>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</si>
  <si>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</si>
  <si>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</si>
  <si>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</si>
  <si>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周边有观海苑、泰河园小区、中芯花园、鹿海园、南海家园、博客雅苑等居住小区，居住小区规模较大，入住率较高，综合评价居住区成熟度较好。</t>
    <phoneticPr fontId="60" type="noConversion"/>
  </si>
  <si>
    <t>周边有贵园南里、中信新城、赢海庄园等居住小区，居住小区规模较大，入住率较高，综合评价居住区成熟度较好</t>
    <phoneticPr fontId="60" type="noConversion"/>
  </si>
  <si>
    <t>周边有公交车站（怡景名苑、枫丹壹号小区），停靠线路有599路、兴42路、兴59路、兴72路等十余条公交线路，距地铁亦庄线（亦庄桥站）约1700米，综合评价交通便捷度一般</t>
    <phoneticPr fontId="60" type="noConversion"/>
  </si>
  <si>
    <t>周边有南海子公园、亦庄文化广场等，绿化面积较大，自然与人环境较好</t>
    <phoneticPr fontId="60" type="noConversion"/>
  </si>
  <si>
    <t>周边有亦庄镇第六幼儿园、北京小学大兴分校亦庄校区、北京二中亦庄分校、人大附中北京经济技术开发区学校、亦庄中心小学、开发区实验学校等教育设施；同仁医院亦庄分院、大兴区亦庄医院、国家康复辅具研究中心附属康复医院等医疗设施；、中信银行、北京农商银行、中国建设银行等配套设施，公共配套设施较齐全</t>
    <phoneticPr fontId="60" type="noConversion"/>
  </si>
  <si>
    <t>周边有临街商铺等，商业设施以小区配套为主，且数量一般，综合评价商业设施一般。</t>
    <phoneticPr fontId="60" type="noConversion"/>
  </si>
  <si>
    <t>朝向好（南北），能保证较长时间的采光，通风好，综合分析朝向、采光、通风状况好</t>
    <phoneticPr fontId="60" type="noConversion"/>
  </si>
  <si>
    <t>周边有中亦亿家生活广场、首航超市等，商业设施以小区配套为主，且数量一般，综合评价商业设施一般。</t>
  </si>
  <si>
    <t>周边有物美超市、世纪华联超市、大雄商业中心等，商业设施以小区配套为主，且数量一般，综合评价商业设施一般。</t>
    <phoneticPr fontId="60" type="noConversion"/>
  </si>
  <si>
    <t>X13海棠苑</t>
    <phoneticPr fontId="60" type="noConversion"/>
  </si>
  <si>
    <t>周边有南海子公园、亦庄文化广场等，绿化面积较大，自然与人环境较好</t>
  </si>
  <si>
    <t>周边有亦庄镇第六幼儿园、北京小学大兴分校亦庄校区、北京二中亦庄分校、人大附中北京经济技术开发区学校、亦庄中心小学、开发区实验学校等教育设施；同仁医院亦庄分院、大兴区亦庄医院、国家康复辅具研究中心附属康复医院等医疗设施；、中信银行、北京农商银行、中国建设银行等配套设施，公共配套设施较齐全</t>
  </si>
  <si>
    <t>周边有观海苑、泰河园小区、中芯花园、悦廷、鹿海园、南海家园、博客雅苑等居住小区，居住小区规模较大，入住率较高，综合评价居住区成熟度较好。</t>
    <phoneticPr fontId="60" type="noConversion"/>
  </si>
  <si>
    <t>紧邻城市次干道——博兴七路，距南六环路约3.4公里，路网密集度较好；周边有公交车站（鹿海园），停靠线路有573路、580路、599路、665路、兴78路等十余条公交线路，距离地铁亦庄T1线（鹿圈东站）约1800米，道路通达度较好，综合评价交通便捷度一般。</t>
    <phoneticPr fontId="60" type="noConversion"/>
  </si>
  <si>
    <t>配备家具、家电；程度较新；功能正常，质量有保证，较好</t>
    <phoneticPr fontId="60" type="noConversion"/>
  </si>
  <si>
    <t>配备管理人员，数量充足，居住管理较好</t>
    <phoneticPr fontId="60" type="noConversion"/>
  </si>
  <si>
    <t>楼号</t>
  </si>
  <si>
    <t>单元</t>
  </si>
  <si>
    <t>层 次</t>
  </si>
  <si>
    <t>建筑面积（平方米）</t>
  </si>
  <si>
    <t>户内朝向</t>
  </si>
  <si>
    <t>卧室</t>
  </si>
  <si>
    <t>起居厅</t>
  </si>
  <si>
    <t>厨房</t>
  </si>
  <si>
    <t>卫生间</t>
  </si>
  <si>
    <t xml:space="preserve">1#楼
（13层）
</t>
  </si>
  <si>
    <t>一个单元</t>
  </si>
  <si>
    <t>1层</t>
  </si>
  <si>
    <t>平层</t>
  </si>
  <si>
    <t>南北朝向</t>
  </si>
  <si>
    <t>2层</t>
  </si>
  <si>
    <t>3层</t>
  </si>
  <si>
    <t>4层</t>
  </si>
  <si>
    <t>5层</t>
  </si>
  <si>
    <t>6层</t>
  </si>
  <si>
    <t>7层</t>
  </si>
  <si>
    <t>8层</t>
  </si>
  <si>
    <t>9层</t>
  </si>
  <si>
    <t>10层</t>
  </si>
  <si>
    <t>11层</t>
  </si>
  <si>
    <t>12层</t>
  </si>
  <si>
    <t>13层</t>
  </si>
  <si>
    <t xml:space="preserve">2#楼(6F)              
</t>
  </si>
  <si>
    <t>一单元</t>
  </si>
  <si>
    <t>洋房</t>
  </si>
  <si>
    <t>二单元</t>
  </si>
  <si>
    <t xml:space="preserve">3#楼(6F)              </t>
  </si>
  <si>
    <t xml:space="preserve">4#楼(13F)
</t>
  </si>
  <si>
    <t xml:space="preserve">5#楼
(5F)
</t>
  </si>
  <si>
    <t>叠拼复式</t>
  </si>
  <si>
    <t>叠拼平层</t>
  </si>
  <si>
    <t>三单元</t>
  </si>
  <si>
    <t>四单元</t>
  </si>
  <si>
    <t xml:space="preserve">6#楼(6F)
</t>
  </si>
  <si>
    <t>大平层</t>
  </si>
  <si>
    <t xml:space="preserve">7#楼
(5F)
</t>
  </si>
  <si>
    <t xml:space="preserve">8#楼(10F)
</t>
  </si>
  <si>
    <t xml:space="preserve">9#楼
(5F)
</t>
  </si>
  <si>
    <t xml:space="preserve">10#
(5F)
</t>
  </si>
  <si>
    <t xml:space="preserve">11#楼(10F)
</t>
  </si>
  <si>
    <t xml:space="preserve">12#楼(10F)
</t>
  </si>
  <si>
    <t xml:space="preserve">13#楼(4F)
</t>
  </si>
  <si>
    <t xml:space="preserve">14#楼(4F)
</t>
  </si>
  <si>
    <t xml:space="preserve">15#楼(10F)
</t>
  </si>
  <si>
    <t xml:space="preserve">16#楼
</t>
  </si>
  <si>
    <t>商业</t>
  </si>
  <si>
    <t>房屋用途</t>
  </si>
  <si>
    <t xml:space="preserve">17#楼
</t>
  </si>
  <si>
    <t>配电室</t>
  </si>
  <si>
    <t>物业服务用房</t>
  </si>
  <si>
    <t>小型商服</t>
  </si>
  <si>
    <t>大平层</t>
    <phoneticPr fontId="60" type="noConversion"/>
  </si>
  <si>
    <t>叠拼复式</t>
    <phoneticPr fontId="60" type="noConversion"/>
  </si>
  <si>
    <t>叠拼平层</t>
    <phoneticPr fontId="60" type="noConversion"/>
  </si>
  <si>
    <t>平层</t>
    <phoneticPr fontId="60" type="noConversion"/>
  </si>
  <si>
    <t>洋房</t>
    <phoneticPr fontId="60" type="noConversion"/>
  </si>
  <si>
    <t>254.58-265.69</t>
    <phoneticPr fontId="60" type="noConversion"/>
  </si>
  <si>
    <t>238.91-248.36</t>
    <phoneticPr fontId="60" type="noConversion"/>
  </si>
  <si>
    <t>184.79-186.24</t>
    <phoneticPr fontId="60" type="noConversion"/>
  </si>
  <si>
    <t>124.09-171.29</t>
    <phoneticPr fontId="60" type="noConversion"/>
  </si>
  <si>
    <t>179.71-208.66</t>
    <phoneticPr fontId="60" type="noConversion"/>
  </si>
  <si>
    <t>中铁华侨城和园</t>
    <phoneticPr fontId="60" type="noConversion"/>
  </si>
  <si>
    <t>中国铁建花语金郡</t>
    <phoneticPr fontId="60" type="noConversion"/>
  </si>
  <si>
    <t>合生me悦</t>
    <phoneticPr fontId="60" type="noConversion"/>
  </si>
  <si>
    <t>首开龙湖天琅</t>
    <phoneticPr fontId="60" type="noConversion"/>
  </si>
  <si>
    <t>万和斐丽</t>
    <phoneticPr fontId="60" type="noConversion"/>
  </si>
  <si>
    <t>中海寰宇时代</t>
    <phoneticPr fontId="60" type="noConversion"/>
  </si>
  <si>
    <t>亦庄金茂悦</t>
    <phoneticPr fontId="60" type="noConversion"/>
  </si>
  <si>
    <t>金茂逸墅</t>
    <phoneticPr fontId="60" type="noConversion"/>
  </si>
  <si>
    <t>亦庄金茂府</t>
    <phoneticPr fontId="60" type="noConversion"/>
  </si>
  <si>
    <t>南北</t>
    <phoneticPr fontId="60" type="noConversion"/>
  </si>
  <si>
    <r>
      <t>低/</t>
    </r>
    <r>
      <rPr>
        <sz val="11"/>
        <color theme="1"/>
        <rFont val="宋体"/>
        <family val="3"/>
        <charset val="134"/>
        <scheme val="minor"/>
      </rPr>
      <t>19</t>
    </r>
    <phoneticPr fontId="60" type="noConversion"/>
  </si>
  <si>
    <t>普通装修</t>
    <phoneticPr fontId="60" type="noConversion"/>
  </si>
  <si>
    <r>
      <t>中/</t>
    </r>
    <r>
      <rPr>
        <sz val="11"/>
        <color theme="1"/>
        <rFont val="宋体"/>
        <family val="3"/>
        <charset val="134"/>
        <scheme val="minor"/>
      </rPr>
      <t>17</t>
    </r>
    <phoneticPr fontId="60" type="noConversion"/>
  </si>
  <si>
    <t>精装修</t>
    <phoneticPr fontId="60" type="noConversion"/>
  </si>
  <si>
    <r>
      <t>高/</t>
    </r>
    <r>
      <rPr>
        <sz val="11"/>
        <color theme="1"/>
        <rFont val="宋体"/>
        <family val="3"/>
        <charset val="134"/>
        <scheme val="minor"/>
      </rPr>
      <t>19</t>
    </r>
    <phoneticPr fontId="60" type="noConversion"/>
  </si>
  <si>
    <r>
      <t>2</t>
    </r>
    <r>
      <rPr>
        <sz val="11"/>
        <color theme="1"/>
        <rFont val="宋体"/>
        <family val="3"/>
        <charset val="134"/>
        <scheme val="minor"/>
      </rPr>
      <t>0215-7-10</t>
    </r>
    <phoneticPr fontId="60" type="noConversion"/>
  </si>
  <si>
    <t>西</t>
    <phoneticPr fontId="60" type="noConversion"/>
  </si>
  <si>
    <r>
      <t>中/</t>
    </r>
    <r>
      <rPr>
        <sz val="11"/>
        <color theme="1"/>
        <rFont val="宋体"/>
        <family val="3"/>
        <charset val="134"/>
        <scheme val="minor"/>
      </rPr>
      <t>20</t>
    </r>
    <phoneticPr fontId="60" type="noConversion"/>
  </si>
  <si>
    <r>
      <t>高/</t>
    </r>
    <r>
      <rPr>
        <sz val="11"/>
        <color theme="1"/>
        <rFont val="宋体"/>
        <family val="3"/>
        <charset val="134"/>
        <scheme val="minor"/>
      </rPr>
      <t>18</t>
    </r>
    <phoneticPr fontId="60" type="noConversion"/>
  </si>
  <si>
    <r>
      <t>低/</t>
    </r>
    <r>
      <rPr>
        <sz val="11"/>
        <color theme="1"/>
        <rFont val="宋体"/>
        <family val="3"/>
        <charset val="134"/>
        <scheme val="minor"/>
      </rPr>
      <t>6</t>
    </r>
    <phoneticPr fontId="60" type="noConversion"/>
  </si>
  <si>
    <r>
      <t>低/</t>
    </r>
    <r>
      <rPr>
        <sz val="11"/>
        <color theme="1"/>
        <rFont val="宋体"/>
        <family val="3"/>
        <charset val="134"/>
        <scheme val="minor"/>
      </rPr>
      <t>9</t>
    </r>
    <phoneticPr fontId="60" type="noConversion"/>
  </si>
  <si>
    <t>南</t>
    <phoneticPr fontId="60" type="noConversion"/>
  </si>
  <si>
    <r>
      <t>高/</t>
    </r>
    <r>
      <rPr>
        <sz val="11"/>
        <color theme="1"/>
        <rFont val="宋体"/>
        <family val="3"/>
        <charset val="134"/>
        <scheme val="minor"/>
      </rPr>
      <t>15</t>
    </r>
    <phoneticPr fontId="60" type="noConversion"/>
  </si>
  <si>
    <r>
      <t>低/</t>
    </r>
    <r>
      <rPr>
        <sz val="11"/>
        <color theme="1"/>
        <rFont val="宋体"/>
        <family val="3"/>
        <charset val="134"/>
        <scheme val="minor"/>
      </rPr>
      <t>15</t>
    </r>
    <phoneticPr fontId="60" type="noConversion"/>
  </si>
  <si>
    <r>
      <t>中/</t>
    </r>
    <r>
      <rPr>
        <sz val="11"/>
        <color theme="1"/>
        <rFont val="宋体"/>
        <family val="3"/>
        <charset val="134"/>
        <scheme val="minor"/>
      </rPr>
      <t>15</t>
    </r>
    <phoneticPr fontId="60" type="noConversion"/>
  </si>
  <si>
    <t>东西</t>
    <phoneticPr fontId="60" type="noConversion"/>
  </si>
  <si>
    <r>
      <t>中/</t>
    </r>
    <r>
      <rPr>
        <sz val="11"/>
        <color theme="1"/>
        <rFont val="宋体"/>
        <family val="3"/>
        <charset val="134"/>
        <scheme val="minor"/>
      </rPr>
      <t>12</t>
    </r>
    <phoneticPr fontId="60" type="noConversion"/>
  </si>
  <si>
    <r>
      <t>高/</t>
    </r>
    <r>
      <rPr>
        <sz val="11"/>
        <color theme="1"/>
        <rFont val="宋体"/>
        <family val="3"/>
        <charset val="134"/>
        <scheme val="minor"/>
      </rPr>
      <t>17</t>
    </r>
    <phoneticPr fontId="60" type="noConversion"/>
  </si>
  <si>
    <r>
      <t>低/</t>
    </r>
    <r>
      <rPr>
        <sz val="11"/>
        <color theme="1"/>
        <rFont val="宋体"/>
        <family val="3"/>
        <charset val="134"/>
        <scheme val="minor"/>
      </rPr>
      <t>17</t>
    </r>
    <phoneticPr fontId="60" type="noConversion"/>
  </si>
  <si>
    <r>
      <t>高/</t>
    </r>
    <r>
      <rPr>
        <sz val="11"/>
        <color theme="1"/>
        <rFont val="宋体"/>
        <family val="3"/>
        <charset val="134"/>
        <scheme val="minor"/>
      </rPr>
      <t>16</t>
    </r>
    <phoneticPr fontId="60" type="noConversion"/>
  </si>
  <si>
    <r>
      <t>中/</t>
    </r>
    <r>
      <rPr>
        <sz val="11"/>
        <color theme="1"/>
        <rFont val="宋体"/>
        <family val="3"/>
        <charset val="134"/>
        <scheme val="minor"/>
      </rPr>
      <t>16</t>
    </r>
    <phoneticPr fontId="60" type="noConversion"/>
  </si>
  <si>
    <r>
      <t>中/</t>
    </r>
    <r>
      <rPr>
        <sz val="11"/>
        <color theme="1"/>
        <rFont val="宋体"/>
        <family val="3"/>
        <charset val="134"/>
        <scheme val="minor"/>
      </rPr>
      <t>18</t>
    </r>
    <phoneticPr fontId="60" type="noConversion"/>
  </si>
  <si>
    <r>
      <t>低/</t>
    </r>
    <r>
      <rPr>
        <sz val="11"/>
        <color theme="1"/>
        <rFont val="宋体"/>
        <family val="3"/>
        <charset val="134"/>
        <scheme val="minor"/>
      </rPr>
      <t>18</t>
    </r>
    <phoneticPr fontId="60" type="noConversion"/>
  </si>
  <si>
    <t>南西北</t>
    <phoneticPr fontId="60" type="noConversion"/>
  </si>
  <si>
    <t>旭辉一合相</t>
    <phoneticPr fontId="60" type="noConversion"/>
  </si>
  <si>
    <r>
      <t>低/</t>
    </r>
    <r>
      <rPr>
        <sz val="11"/>
        <color theme="1"/>
        <rFont val="宋体"/>
        <family val="3"/>
        <charset val="134"/>
        <scheme val="minor"/>
      </rPr>
      <t>4</t>
    </r>
    <phoneticPr fontId="60" type="noConversion"/>
  </si>
  <si>
    <t>复式</t>
    <phoneticPr fontId="60" type="noConversion"/>
  </si>
  <si>
    <r>
      <t>中/</t>
    </r>
    <r>
      <rPr>
        <sz val="11"/>
        <color theme="1"/>
        <rFont val="宋体"/>
        <family val="3"/>
        <charset val="134"/>
        <scheme val="minor"/>
      </rPr>
      <t>14</t>
    </r>
    <phoneticPr fontId="60" type="noConversion"/>
  </si>
  <si>
    <t>跃层</t>
    <phoneticPr fontId="60" type="noConversion"/>
  </si>
  <si>
    <r>
      <t>中/</t>
    </r>
    <r>
      <rPr>
        <sz val="11"/>
        <color theme="1"/>
        <rFont val="宋体"/>
        <family val="3"/>
        <charset val="134"/>
        <scheme val="minor"/>
      </rPr>
      <t>6</t>
    </r>
    <phoneticPr fontId="60" type="noConversion"/>
  </si>
  <si>
    <r>
      <t>高/</t>
    </r>
    <r>
      <rPr>
        <sz val="11"/>
        <color theme="1"/>
        <rFont val="宋体"/>
        <family val="3"/>
        <charset val="134"/>
        <scheme val="minor"/>
      </rPr>
      <t>6</t>
    </r>
    <phoneticPr fontId="60" type="noConversion"/>
  </si>
  <si>
    <r>
      <t>高/</t>
    </r>
    <r>
      <rPr>
        <sz val="11"/>
        <color theme="1"/>
        <rFont val="宋体"/>
        <family val="3"/>
        <charset val="134"/>
        <scheme val="minor"/>
      </rPr>
      <t>11</t>
    </r>
    <phoneticPr fontId="60" type="noConversion"/>
  </si>
  <si>
    <r>
      <t>低/</t>
    </r>
    <r>
      <rPr>
        <sz val="11"/>
        <color theme="1"/>
        <rFont val="宋体"/>
        <family val="3"/>
        <charset val="134"/>
        <scheme val="minor"/>
      </rPr>
      <t>11</t>
    </r>
    <phoneticPr fontId="60" type="noConversion"/>
  </si>
  <si>
    <r>
      <t>高/</t>
    </r>
    <r>
      <rPr>
        <sz val="11"/>
        <color theme="1"/>
        <rFont val="宋体"/>
        <family val="3"/>
        <charset val="134"/>
        <scheme val="minor"/>
      </rPr>
      <t>10</t>
    </r>
    <phoneticPr fontId="60" type="noConversion"/>
  </si>
  <si>
    <t>南北东</t>
    <phoneticPr fontId="60" type="noConversion"/>
  </si>
  <si>
    <r>
      <t>中/</t>
    </r>
    <r>
      <rPr>
        <sz val="11"/>
        <color theme="1"/>
        <rFont val="宋体"/>
        <family val="3"/>
        <charset val="134"/>
        <scheme val="minor"/>
      </rPr>
      <t>19</t>
    </r>
    <phoneticPr fontId="60" type="noConversion"/>
  </si>
  <si>
    <t>南北西</t>
    <phoneticPr fontId="60" type="noConversion"/>
  </si>
  <si>
    <t>高/18</t>
    <phoneticPr fontId="60" type="noConversion"/>
  </si>
  <si>
    <r>
      <t>低/</t>
    </r>
    <r>
      <rPr>
        <sz val="11"/>
        <color theme="1"/>
        <rFont val="宋体"/>
        <family val="3"/>
        <charset val="134"/>
        <scheme val="minor"/>
      </rPr>
      <t>16</t>
    </r>
    <phoneticPr fontId="60" type="noConversion"/>
  </si>
  <si>
    <t>1、4、8、11、12、15</t>
    <phoneticPr fontId="60" type="noConversion"/>
  </si>
  <si>
    <t>2、3、13、14</t>
    <phoneticPr fontId="60" type="noConversion"/>
  </si>
  <si>
    <t>5、7、9、10</t>
    <phoneticPr fontId="60" type="noConversion"/>
  </si>
  <si>
    <t>亦嘉麒麟赋</t>
    <phoneticPr fontId="60" type="noConversion"/>
  </si>
  <si>
    <t>面积</t>
    <phoneticPr fontId="60" type="noConversion"/>
  </si>
  <si>
    <t>月租金</t>
    <phoneticPr fontId="60" type="noConversion"/>
  </si>
  <si>
    <t>朝向</t>
    <phoneticPr fontId="60" type="noConversion"/>
  </si>
  <si>
    <t>楼层</t>
    <phoneticPr fontId="60" type="noConversion"/>
  </si>
  <si>
    <t>装修</t>
    <phoneticPr fontId="60" type="noConversion"/>
  </si>
  <si>
    <t>户型</t>
    <phoneticPr fontId="60" type="noConversion"/>
  </si>
  <si>
    <t>物业费</t>
    <phoneticPr fontId="60" type="noConversion"/>
  </si>
  <si>
    <t>服务费</t>
    <phoneticPr fontId="60" type="noConversion"/>
  </si>
  <si>
    <t>最终结果（含服务费）</t>
    <phoneticPr fontId="60" type="noConversion"/>
  </si>
  <si>
    <t>朝向好（南北），能保证较长时间的采光，通风较好，综合分析朝向、采光、通风状况较好</t>
    <phoneticPr fontId="60" type="noConversion"/>
  </si>
  <si>
    <t>该小区装修为精装修，公共部分装修效果较好，与居住功能相适用，较好</t>
    <phoneticPr fontId="60" type="noConversion"/>
  </si>
  <si>
    <t>配备活动站、医疗站、健身房、会客室、停车位</t>
    <phoneticPr fontId="60" type="noConversion"/>
  </si>
  <si>
    <t>配备室外活动器材</t>
    <phoneticPr fontId="60" type="noConversion"/>
  </si>
  <si>
    <t>有专业物业公司，物业服务保障好</t>
    <phoneticPr fontId="60" type="noConversion"/>
  </si>
  <si>
    <t>有普通物业公司，物业服务保障较好</t>
    <phoneticPr fontId="60" type="noConversion"/>
  </si>
  <si>
    <t>配备全套智能设备，全新家具家电；功能正常，质量有保证，好</t>
    <phoneticPr fontId="60" type="noConversion"/>
  </si>
  <si>
    <t>紧邻城市次干道——三海子东路、兴海路等，有兴31路、兴47路、573路、581等多条线路在附近设站，距离地铁T1线九号村站约1.8km，周边段道路情况良好，道路通达度较好，综合评价交通便捷度一般。</t>
    <phoneticPr fontId="60" type="noConversion"/>
  </si>
  <si>
    <t>周边有金茂悦公园、体育公园等，周边无高等教育学校或博物馆等人文景观，综合评价环境状况一般。</t>
    <phoneticPr fontId="60" type="noConversion"/>
  </si>
  <si>
    <t>周边2公里范围内有北京农村商业银行、中国光大银行等金融机构；物美超市等商服设施；周边有人大附中亦庄新城学校、亦庄实验学校、亦庄第二中心小学等教育机构；有北京中医药大学东方医院等医疗机构设施。公共配套设施较齐全。</t>
    <phoneticPr fontId="60" type="noConversion"/>
  </si>
  <si>
    <t>估价对象周边有永旭嘉园小区、瀛海家园小区、兴盛嘉苑小区、龙湖天琅小区、中海瀛海府等居住社区，居住小区规模较大，入住率较高，综合评价居住区成熟度较好。</t>
    <phoneticPr fontId="60" type="noConversion"/>
  </si>
  <si>
    <t>估价对象周边有瀛海休闲公园等自然景观，绿化面积适中，自然与人环境一般。</t>
    <phoneticPr fontId="60" type="noConversion"/>
  </si>
  <si>
    <r>
      <t>估价对象所属项目东侧紧邻城市支路——灜坤路，距地铁</t>
    </r>
    <r>
      <rPr>
        <sz val="10"/>
        <color rgb="FF000000"/>
        <rFont val="仿宋_GB2312"/>
        <family val="3"/>
        <charset val="134"/>
      </rPr>
      <t>8号线（瀛海站）距离约2公里，周边有526路、573路、兴31路、兴38路、兴75路等多条公交线路并设有站点，综合评价交通便捷度一般。</t>
    </r>
    <phoneticPr fontId="60" type="noConversion"/>
  </si>
  <si>
    <r>
      <t>估价对象所在区域周边</t>
    </r>
    <r>
      <rPr>
        <sz val="10"/>
        <color rgb="FF000000"/>
        <rFont val="仿宋_GB2312"/>
        <family val="3"/>
        <charset val="134"/>
      </rPr>
      <t>2公里范围内有北京瀛海环宇坊、京鲜生超市等商业场所；有北京大兴精华学校、瀛海第四幼儿园等教育设施；有北京市大兴区中西医结合医院、瀛海社区卫生服务中心等医疗卫生机构；有中国邮政储蓄银行、北京农商银行等金融服务机构，公共配套设施状况较好。</t>
    </r>
    <phoneticPr fontId="60" type="noConversion"/>
  </si>
  <si>
    <t>周边有亦庄金茂府、金茂逸墅、京华雅郡、亦城亦景、南海家园、金隅学府等居住小区，居住小区规模较大，入住率较高，综合评价居住社区成熟度较好。</t>
    <phoneticPr fontId="60" type="noConversion"/>
  </si>
  <si>
    <t>2、3</t>
    <phoneticPr fontId="60" type="noConversion"/>
  </si>
  <si>
    <t>楼号分布</t>
    <phoneticPr fontId="60" type="noConversion"/>
  </si>
  <si>
    <t>户型</t>
    <phoneticPr fontId="60" type="noConversion"/>
  </si>
  <si>
    <t>66+66</t>
    <phoneticPr fontId="60" type="noConversion"/>
  </si>
  <si>
    <t>16+64</t>
    <phoneticPr fontId="60" type="noConversion"/>
  </si>
  <si>
    <t>主力户型为平层三居，住宅套型较好</t>
    <phoneticPr fontId="60" type="noConversion"/>
  </si>
  <si>
    <t>建筑类型</t>
    <phoneticPr fontId="60" type="noConversion"/>
  </si>
  <si>
    <t>多层板楼</t>
    <phoneticPr fontId="60" type="noConversion"/>
  </si>
  <si>
    <t>高层板楼</t>
    <phoneticPr fontId="60" type="noConversion"/>
  </si>
  <si>
    <t>估价对象周边有龙湖北京亦庄天街等商业设施，商业设施齐备度较好。</t>
    <phoneticPr fontId="60" type="noConversion"/>
  </si>
  <si>
    <t>估价对象周边2公里内有北京瀛海环宇坊、京鲜生超市等商业设施，商业设施齐备度较好。</t>
    <phoneticPr fontId="60" type="noConversion"/>
  </si>
  <si>
    <t>估价对象周边500米内有龙湖北京亦庄天街等商业设施，商业设施齐备度较好。</t>
    <phoneticPr fontId="60" type="noConversion"/>
  </si>
  <si>
    <t>装修为精装修，公共部分装修效果较好，与居住功能相适用，较好</t>
    <phoneticPr fontId="60" type="noConversion"/>
  </si>
  <si>
    <t>该小区装修为普通装修，公共部分装修效果较好，与居住功能相适用，一般</t>
    <phoneticPr fontId="6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</si>
</sst>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F400]h:mm:ss\ AM/PM"/>
    <numFmt numFmtId="177" formatCode="0.00_ "/>
    <numFmt numFmtId="178" formatCode="0.00_);[Red]\(0.00\)"/>
    <numFmt numFmtId="179" formatCode="yyyy&quot;年&quot;m&quot;月&quot;;@"/>
    <numFmt numFmtId="180" formatCode="0.0_ "/>
    <numFmt numFmtId="181" formatCode="yyyy&quot;年&quot;m&quot;月&quot;d&quot;日&quot;;@"/>
    <numFmt numFmtId="182" formatCode="0.0%"/>
    <numFmt numFmtId="183" formatCode="0_ "/>
  </numFmts>
  <fonts count="66">
    <font>
      <sz val="11"/>
      <color theme="1"/>
      <name val="宋体"/>
      <charset val="134"/>
      <scheme val="minor"/>
    </font>
    <font>
      <sz val="11"/>
      <color rgb="FF666666"/>
      <name val="微软雅黑"/>
      <family val="2"/>
      <charset val="134"/>
    </font>
    <font>
      <sz val="10.5"/>
      <color theme="1"/>
      <name val="Arial"/>
      <family val="2"/>
    </font>
    <font>
      <sz val="20"/>
      <color theme="1"/>
      <name val="微软雅黑"/>
      <family val="2"/>
      <charset val="134"/>
    </font>
    <font>
      <sz val="12"/>
      <color theme="1"/>
      <name val="宋体"/>
      <family val="3"/>
      <charset val="134"/>
      <scheme val="minor"/>
    </font>
    <font>
      <b/>
      <sz val="12"/>
      <color indexed="8"/>
      <name val="微软雅黑"/>
      <family val="2"/>
      <charset val="134"/>
    </font>
    <font>
      <sz val="12"/>
      <name val="微软雅黑"/>
      <family val="2"/>
      <charset val="134"/>
    </font>
    <font>
      <sz val="12"/>
      <color rgb="FFFF0000"/>
      <name val="微软雅黑"/>
      <family val="2"/>
      <charset val="134"/>
    </font>
    <font>
      <sz val="12"/>
      <color theme="1"/>
      <name val="微软雅黑"/>
      <family val="2"/>
      <charset val="134"/>
    </font>
    <font>
      <b/>
      <sz val="12"/>
      <color rgb="FFFF0000"/>
      <name val="宋体"/>
      <family val="3"/>
      <charset val="134"/>
      <scheme val="minor"/>
    </font>
    <font>
      <b/>
      <sz val="11"/>
      <color theme="1"/>
      <name val="微软雅黑"/>
      <family val="2"/>
      <charset val="134"/>
    </font>
    <font>
      <sz val="11"/>
      <color theme="1"/>
      <name val="微软雅黑"/>
      <family val="2"/>
      <charset val="134"/>
    </font>
    <font>
      <sz val="10"/>
      <name val="微软雅黑"/>
      <family val="2"/>
      <charset val="134"/>
    </font>
    <font>
      <sz val="10"/>
      <color theme="1"/>
      <name val="宋体"/>
      <family val="3"/>
      <charset val="134"/>
      <scheme val="minor"/>
    </font>
    <font>
      <b/>
      <sz val="14"/>
      <color theme="1"/>
      <name val="宋体"/>
      <family val="3"/>
      <charset val="134"/>
      <scheme val="minor"/>
    </font>
    <font>
      <b/>
      <sz val="10"/>
      <color theme="1"/>
      <name val="宋体"/>
      <family val="3"/>
      <charset val="134"/>
      <scheme val="minor"/>
    </font>
    <font>
      <sz val="10"/>
      <name val="宋体"/>
      <family val="3"/>
      <charset val="134"/>
      <scheme val="minor"/>
    </font>
    <font>
      <sz val="11"/>
      <color rgb="FFFF0000"/>
      <name val="宋体"/>
      <family val="3"/>
      <charset val="134"/>
      <scheme val="minor"/>
    </font>
    <font>
      <sz val="11"/>
      <color theme="1"/>
      <name val="Arial"/>
      <family val="2"/>
    </font>
    <font>
      <b/>
      <sz val="11"/>
      <color theme="1"/>
      <name val="Arial"/>
      <family val="2"/>
    </font>
    <font>
      <sz val="11"/>
      <color theme="1"/>
      <name val="宋体"/>
      <family val="3"/>
      <charset val="134"/>
    </font>
    <font>
      <sz val="11"/>
      <name val="Arial"/>
      <family val="2"/>
    </font>
    <font>
      <sz val="10"/>
      <name val="Arial"/>
      <family val="2"/>
    </font>
    <font>
      <sz val="11"/>
      <name val="宋体"/>
      <family val="3"/>
      <charset val="134"/>
      <scheme val="minor"/>
    </font>
    <font>
      <sz val="11"/>
      <name val="宋体"/>
      <family val="3"/>
      <charset val="134"/>
    </font>
    <font>
      <sz val="11"/>
      <color rgb="FF92D050"/>
      <name val="宋体"/>
      <family val="3"/>
      <charset val="134"/>
      <scheme val="minor"/>
    </font>
    <font>
      <sz val="11"/>
      <color rgb="FF92D050"/>
      <name val="Arial"/>
      <family val="2"/>
    </font>
    <font>
      <sz val="11"/>
      <color rgb="FF92D050"/>
      <name val="宋体"/>
      <family val="3"/>
      <charset val="134"/>
    </font>
    <font>
      <sz val="9"/>
      <color rgb="FF000000"/>
      <name val="华文细黑"/>
      <family val="3"/>
      <charset val="134"/>
    </font>
    <font>
      <sz val="11"/>
      <color rgb="FF000000"/>
      <name val="宋体"/>
      <family val="3"/>
      <charset val="134"/>
    </font>
    <font>
      <sz val="11"/>
      <color rgb="FF000000"/>
      <name val="Arial"/>
      <family val="2"/>
    </font>
    <font>
      <sz val="10"/>
      <color theme="1"/>
      <name val="Arial"/>
      <family val="2"/>
    </font>
    <font>
      <sz val="9"/>
      <color rgb="FF000000"/>
      <name val="Arial"/>
      <family val="2"/>
    </font>
    <font>
      <sz val="12"/>
      <color rgb="FFFF0000"/>
      <name val="宋体"/>
      <family val="3"/>
      <charset val="134"/>
      <scheme val="minor"/>
    </font>
    <font>
      <sz val="12"/>
      <color theme="1"/>
      <name val="宋体"/>
      <family val="3"/>
      <charset val="134"/>
      <scheme val="minor"/>
    </font>
    <font>
      <sz val="12"/>
      <name val="宋体"/>
      <family val="3"/>
      <charset val="134"/>
      <scheme val="minor"/>
    </font>
    <font>
      <sz val="11"/>
      <color rgb="FF000000"/>
      <name val="等线"/>
      <family val="3"/>
      <charset val="134"/>
    </font>
    <font>
      <sz val="11"/>
      <color theme="1"/>
      <name val="宋体"/>
      <family val="3"/>
      <charset val="134"/>
      <scheme val="minor"/>
    </font>
    <font>
      <sz val="11"/>
      <name val="等线"/>
      <family val="3"/>
      <charset val="134"/>
    </font>
    <font>
      <sz val="11"/>
      <color rgb="FFFF0000"/>
      <name val="等线"/>
      <family val="3"/>
      <charset val="134"/>
    </font>
    <font>
      <b/>
      <sz val="10.5"/>
      <name val="宋体"/>
      <family val="3"/>
      <charset val="134"/>
    </font>
    <font>
      <sz val="10"/>
      <name val="仿宋_GB2312"/>
      <family val="3"/>
      <charset val="134"/>
    </font>
    <font>
      <sz val="10"/>
      <name val="方正书宋_GBK"/>
      <charset val="134"/>
    </font>
    <font>
      <sz val="10"/>
      <color rgb="FFFF0000"/>
      <name val="Arial"/>
      <family val="2"/>
    </font>
    <font>
      <sz val="12"/>
      <color theme="1"/>
      <name val="Arial"/>
      <family val="2"/>
    </font>
    <font>
      <sz val="12"/>
      <color theme="1"/>
      <name val="宋体"/>
      <family val="3"/>
      <charset val="134"/>
    </font>
    <font>
      <sz val="10"/>
      <color rgb="FF000000"/>
      <name val="宋体"/>
      <family val="3"/>
      <charset val="134"/>
    </font>
    <font>
      <sz val="10"/>
      <color rgb="FF000000"/>
      <name val="Arial"/>
      <family val="2"/>
    </font>
    <font>
      <sz val="10"/>
      <name val="宋体"/>
      <family val="3"/>
      <charset val="134"/>
    </font>
    <font>
      <b/>
      <sz val="11"/>
      <color theme="1"/>
      <name val="宋体"/>
      <family val="3"/>
      <charset val="134"/>
      <scheme val="minor"/>
    </font>
    <font>
      <sz val="11"/>
      <name val="Calibri"/>
      <family val="2"/>
    </font>
    <font>
      <sz val="11"/>
      <color indexed="8"/>
      <name val="Calibri"/>
      <family val="2"/>
    </font>
    <font>
      <sz val="11"/>
      <color indexed="8"/>
      <name val="宋体"/>
      <family val="3"/>
      <charset val="134"/>
    </font>
    <font>
      <sz val="12"/>
      <name val="宋体"/>
      <family val="3"/>
      <charset val="134"/>
    </font>
    <font>
      <sz val="12"/>
      <color theme="1"/>
      <name val="仿宋_GB2312"/>
      <family val="3"/>
      <charset val="134"/>
    </font>
    <font>
      <sz val="11"/>
      <color indexed="8"/>
      <name val="仿宋_GB2312"/>
      <family val="3"/>
      <charset val="134"/>
    </font>
    <font>
      <sz val="10"/>
      <color rgb="FFFF0000"/>
      <name val="宋体"/>
      <family val="3"/>
      <charset val="134"/>
    </font>
    <font>
      <sz val="11"/>
      <color theme="1"/>
      <name val="仿宋_GB2312"/>
      <family val="3"/>
      <charset val="134"/>
    </font>
    <font>
      <b/>
      <sz val="11"/>
      <color theme="1"/>
      <name val="宋体"/>
      <family val="3"/>
      <charset val="134"/>
    </font>
    <font>
      <sz val="11"/>
      <color theme="1"/>
      <name val="宋体"/>
      <family val="3"/>
      <charset val="134"/>
      <scheme val="minor"/>
    </font>
    <font>
      <sz val="9"/>
      <name val="宋体"/>
      <family val="3"/>
      <charset val="134"/>
      <scheme val="minor"/>
    </font>
    <font>
      <sz val="9.9499999999999993"/>
      <color rgb="FF000000"/>
      <name val="宋体"/>
      <family val="3"/>
      <charset val="134"/>
    </font>
    <font>
      <b/>
      <sz val="10"/>
      <color theme="1"/>
      <name val="微软雅黑 Light"/>
      <family val="2"/>
      <charset val="134"/>
    </font>
    <font>
      <sz val="9.5"/>
      <color rgb="FF000000"/>
      <name val="宋体"/>
      <family val="3"/>
      <charset val="134"/>
    </font>
    <font>
      <sz val="10.5"/>
      <color rgb="FF000000"/>
      <name val="Arial"/>
      <family val="2"/>
    </font>
    <font>
      <sz val="10"/>
      <color rgb="FF000000"/>
      <name val="仿宋_GB2312"/>
      <family val="3"/>
      <charset val="134"/>
    </font>
  </fonts>
  <fills count="17">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3" tint="0.79995117038483843"/>
        <bgColor indexed="64"/>
      </patternFill>
    </fill>
    <fill>
      <patternFill patternType="solid">
        <fgColor theme="5" tint="0.39994506668294322"/>
        <bgColor indexed="64"/>
      </patternFill>
    </fill>
    <fill>
      <patternFill patternType="solid">
        <fgColor theme="9" tint="0.79995117038483843"/>
        <bgColor indexed="64"/>
      </patternFill>
    </fill>
    <fill>
      <patternFill patternType="solid">
        <fgColor theme="8" tint="0.79995117038483843"/>
        <bgColor indexed="64"/>
      </patternFill>
    </fill>
    <fill>
      <patternFill patternType="solid">
        <fgColor theme="5" tint="0.79995117038483843"/>
        <bgColor indexed="64"/>
      </patternFill>
    </fill>
    <fill>
      <patternFill patternType="solid">
        <fgColor theme="6" tint="0.39994506668294322"/>
        <bgColor indexed="64"/>
      </patternFill>
    </fill>
    <fill>
      <patternFill patternType="solid">
        <fgColor theme="0"/>
        <bgColor indexed="64"/>
      </patternFill>
    </fill>
    <fill>
      <patternFill patternType="solid">
        <fgColor rgb="FF92D050"/>
        <bgColor indexed="64"/>
      </patternFill>
    </fill>
    <fill>
      <patternFill patternType="solid">
        <fgColor theme="6" tint="0.79995117038483843"/>
        <bgColor indexed="64"/>
      </patternFill>
    </fill>
    <fill>
      <patternFill patternType="solid">
        <fgColor theme="5" tint="0.59999389629810485"/>
        <bgColor indexed="64"/>
      </patternFill>
    </fill>
    <fill>
      <patternFill patternType="solid">
        <fgColor theme="4"/>
        <bgColor indexed="64"/>
      </patternFill>
    </fill>
    <fill>
      <patternFill patternType="solid">
        <fgColor theme="9"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s>
  <cellStyleXfs count="25">
    <xf numFmtId="0" fontId="0" fillId="0" borderId="0"/>
    <xf numFmtId="9" fontId="59" fillId="0" borderId="0" applyFont="0" applyFill="0" applyBorder="0" applyAlignment="0" applyProtection="0">
      <alignment vertical="center"/>
    </xf>
    <xf numFmtId="0" fontId="50" fillId="0" borderId="0">
      <alignment vertical="center"/>
    </xf>
    <xf numFmtId="0" fontId="51" fillId="0" borderId="0" applyNumberFormat="0" applyFill="0" applyBorder="0" applyProtection="0">
      <alignment vertical="center"/>
    </xf>
    <xf numFmtId="0" fontId="52" fillId="0" borderId="0">
      <alignment vertical="center"/>
    </xf>
    <xf numFmtId="176" fontId="53" fillId="0" borderId="0"/>
    <xf numFmtId="0" fontId="59" fillId="0" borderId="0">
      <alignment vertical="center"/>
    </xf>
    <xf numFmtId="0" fontId="53" fillId="0" borderId="0">
      <alignment vertical="center"/>
    </xf>
    <xf numFmtId="0" fontId="48" fillId="0" borderId="0"/>
    <xf numFmtId="0" fontId="52" fillId="0" borderId="0" applyNumberFormat="0" applyFont="0" applyFill="0" applyBorder="0" applyAlignment="0" applyProtection="0">
      <alignment vertical="center"/>
    </xf>
    <xf numFmtId="0" fontId="22" fillId="0" borderId="0">
      <alignment vertical="center"/>
    </xf>
    <xf numFmtId="0" fontId="53" fillId="0" borderId="0"/>
    <xf numFmtId="0" fontId="59" fillId="0" borderId="0">
      <alignment vertical="center"/>
    </xf>
    <xf numFmtId="0" fontId="22" fillId="0" borderId="0"/>
    <xf numFmtId="176" fontId="59" fillId="0" borderId="0">
      <alignment vertical="center"/>
    </xf>
    <xf numFmtId="0" fontId="4" fillId="0" borderId="0"/>
    <xf numFmtId="0" fontId="59" fillId="0" borderId="0"/>
    <xf numFmtId="0" fontId="36" fillId="0" borderId="0"/>
    <xf numFmtId="0" fontId="37" fillId="0" borderId="0"/>
    <xf numFmtId="0" fontId="37" fillId="0" borderId="0"/>
    <xf numFmtId="0" fontId="37" fillId="0" borderId="0">
      <alignment vertical="center"/>
    </xf>
    <xf numFmtId="0" fontId="48" fillId="0" borderId="0"/>
    <xf numFmtId="0" fontId="53" fillId="0" borderId="0"/>
    <xf numFmtId="0" fontId="37" fillId="0" borderId="0">
      <alignment vertical="center"/>
    </xf>
    <xf numFmtId="0" fontId="53" fillId="0" borderId="0"/>
  </cellStyleXfs>
  <cellXfs count="339">
    <xf numFmtId="0" fontId="0" fillId="0" borderId="0" xfId="0"/>
    <xf numFmtId="0" fontId="59" fillId="0" borderId="0" xfId="6">
      <alignment vertical="center"/>
    </xf>
    <xf numFmtId="0" fontId="1" fillId="2" borderId="1" xfId="16" applyFont="1" applyFill="1" applyBorder="1" applyAlignment="1">
      <alignment horizontal="center" vertical="center" wrapText="1"/>
    </xf>
    <xf numFmtId="0" fontId="2" fillId="0" borderId="0" xfId="6" applyFont="1">
      <alignment vertical="center"/>
    </xf>
    <xf numFmtId="0" fontId="1" fillId="0" borderId="0" xfId="16" applyFont="1" applyAlignment="1">
      <alignment horizontal="left" vertical="center" wrapText="1"/>
    </xf>
    <xf numFmtId="0" fontId="59" fillId="0" borderId="0" xfId="16"/>
    <xf numFmtId="14" fontId="1" fillId="2" borderId="1" xfId="16" applyNumberFormat="1" applyFont="1" applyFill="1" applyBorder="1" applyAlignment="1">
      <alignment horizontal="center" vertical="center" wrapText="1"/>
    </xf>
    <xf numFmtId="0" fontId="1" fillId="3" borderId="1" xfId="16" applyFont="1" applyFill="1" applyBorder="1" applyAlignment="1" applyProtection="1">
      <alignment horizontal="center" vertical="center" wrapText="1"/>
      <protection locked="0"/>
    </xf>
    <xf numFmtId="0" fontId="59" fillId="2" borderId="1" xfId="16" applyFill="1" applyBorder="1" applyAlignment="1">
      <alignment vertical="center"/>
    </xf>
    <xf numFmtId="0" fontId="1" fillId="2" borderId="2" xfId="16" applyFont="1" applyFill="1" applyBorder="1" applyAlignment="1">
      <alignment horizontal="center" vertical="center" wrapText="1"/>
    </xf>
    <xf numFmtId="0" fontId="59" fillId="4" borderId="1" xfId="16" applyFill="1" applyBorder="1" applyProtection="1">
      <protection locked="0"/>
    </xf>
    <xf numFmtId="0" fontId="59" fillId="2" borderId="1" xfId="16" applyFill="1" applyBorder="1"/>
    <xf numFmtId="0" fontId="59" fillId="0" borderId="1" xfId="16" applyBorder="1" applyProtection="1">
      <protection locked="0"/>
    </xf>
    <xf numFmtId="0" fontId="1" fillId="0" borderId="1" xfId="16" applyFont="1" applyBorder="1" applyAlignment="1" applyProtection="1">
      <alignment horizontal="left" vertical="center" wrapText="1"/>
      <protection locked="0"/>
    </xf>
    <xf numFmtId="0" fontId="3" fillId="0" borderId="0" xfId="6" applyFont="1">
      <alignment vertical="center"/>
    </xf>
    <xf numFmtId="0" fontId="4" fillId="0" borderId="0" xfId="6" applyFont="1" applyAlignment="1">
      <alignment vertical="center" wrapText="1"/>
    </xf>
    <xf numFmtId="0" fontId="4" fillId="5" borderId="0" xfId="0" applyFont="1" applyFill="1" applyAlignment="1">
      <alignment vertical="center" wrapText="1"/>
    </xf>
    <xf numFmtId="0" fontId="59" fillId="0" borderId="0" xfId="6" applyAlignment="1">
      <alignment horizontal="center" vertical="center"/>
    </xf>
    <xf numFmtId="0" fontId="5" fillId="0" borderId="1" xfId="6" applyFont="1" applyBorder="1" applyAlignment="1">
      <alignment horizontal="center" vertical="center" wrapText="1"/>
    </xf>
    <xf numFmtId="0" fontId="6"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4" borderId="0" xfId="6" applyFont="1" applyFill="1" applyAlignment="1">
      <alignment horizontal="center" vertical="center"/>
    </xf>
    <xf numFmtId="0" fontId="10" fillId="0" borderId="1" xfId="6" applyFont="1" applyBorder="1" applyAlignment="1">
      <alignment horizontal="center" vertical="center" wrapText="1"/>
    </xf>
    <xf numFmtId="0" fontId="11" fillId="5" borderId="1" xfId="0" applyFont="1" applyFill="1" applyBorder="1" applyAlignment="1">
      <alignment horizontal="center" vertical="center"/>
    </xf>
    <xf numFmtId="0" fontId="12" fillId="5" borderId="1" xfId="0" applyFont="1" applyFill="1" applyBorder="1" applyAlignment="1">
      <alignment horizontal="center" vertical="center" wrapText="1"/>
    </xf>
    <xf numFmtId="0" fontId="13" fillId="0" borderId="0" xfId="0" applyFont="1" applyAlignment="1">
      <alignment horizontal="center" vertical="center"/>
    </xf>
    <xf numFmtId="0" fontId="15" fillId="0" borderId="1" xfId="0" applyFont="1" applyBorder="1" applyAlignment="1">
      <alignment horizontal="center" vertical="center" wrapText="1"/>
    </xf>
    <xf numFmtId="0" fontId="59" fillId="0" borderId="0" xfId="16" applyAlignment="1">
      <alignment horizontal="center" vertical="center"/>
    </xf>
    <xf numFmtId="0" fontId="1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0" xfId="6" applyFont="1" applyAlignment="1">
      <alignment horizontal="center" vertical="center"/>
    </xf>
    <xf numFmtId="0" fontId="13" fillId="6" borderId="0" xfId="0" applyFont="1" applyFill="1" applyAlignment="1">
      <alignment horizontal="center" vertical="center"/>
    </xf>
    <xf numFmtId="49" fontId="13" fillId="0" borderId="0" xfId="6" applyNumberFormat="1" applyFont="1" applyAlignment="1">
      <alignment horizontal="center" vertical="center"/>
    </xf>
    <xf numFmtId="177" fontId="59" fillId="0" borderId="0" xfId="16" applyNumberFormat="1" applyAlignment="1">
      <alignment horizontal="center" vertical="center"/>
    </xf>
    <xf numFmtId="0" fontId="59" fillId="4" borderId="0" xfId="16" applyFill="1" applyAlignment="1">
      <alignment horizontal="center" vertical="center"/>
    </xf>
    <xf numFmtId="0" fontId="13" fillId="4" borderId="0" xfId="6" applyFont="1" applyFill="1" applyAlignment="1">
      <alignment horizontal="center" vertical="center"/>
    </xf>
    <xf numFmtId="178" fontId="13" fillId="0" borderId="0" xfId="6" applyNumberFormat="1" applyFont="1" applyAlignment="1">
      <alignment horizontal="center" vertical="center"/>
    </xf>
    <xf numFmtId="0" fontId="17" fillId="4" borderId="0" xfId="0" applyFont="1" applyFill="1"/>
    <xf numFmtId="0" fontId="59" fillId="0" borderId="1" xfId="6" applyBorder="1">
      <alignment vertical="center"/>
    </xf>
    <xf numFmtId="0" fontId="0" fillId="7" borderId="1" xfId="0" applyFill="1" applyBorder="1" applyAlignment="1">
      <alignment vertical="center"/>
    </xf>
    <xf numFmtId="0" fontId="59" fillId="4" borderId="0" xfId="6" applyFill="1" applyAlignment="1">
      <alignment horizontal="center" vertical="center"/>
    </xf>
    <xf numFmtId="0" fontId="0" fillId="8" borderId="1" xfId="0" applyFill="1" applyBorder="1" applyAlignment="1">
      <alignment vertical="center"/>
    </xf>
    <xf numFmtId="0" fontId="59" fillId="0" borderId="3" xfId="6" applyBorder="1">
      <alignment vertical="center"/>
    </xf>
    <xf numFmtId="0" fontId="0" fillId="9" borderId="1" xfId="0" applyFill="1" applyBorder="1" applyAlignment="1">
      <alignment vertical="center"/>
    </xf>
    <xf numFmtId="0" fontId="59" fillId="8" borderId="1" xfId="6" applyFill="1" applyBorder="1">
      <alignment vertical="center"/>
    </xf>
    <xf numFmtId="0" fontId="18" fillId="0" borderId="0" xfId="6" applyFont="1">
      <alignment vertical="center"/>
    </xf>
    <xf numFmtId="0" fontId="18" fillId="0" borderId="0" xfId="6" applyFont="1" applyAlignment="1">
      <alignment horizontal="center" vertical="center"/>
    </xf>
    <xf numFmtId="0" fontId="18" fillId="0" borderId="0" xfId="6" applyFont="1" applyAlignment="1">
      <alignment horizontal="left" vertical="center"/>
    </xf>
    <xf numFmtId="0" fontId="20" fillId="0" borderId="4" xfId="6" applyFont="1" applyBorder="1" applyAlignment="1">
      <alignment horizontal="center" vertical="center"/>
    </xf>
    <xf numFmtId="0" fontId="21" fillId="0" borderId="4" xfId="6" applyFont="1" applyBorder="1" applyAlignment="1">
      <alignment horizontal="center" vertical="center"/>
    </xf>
    <xf numFmtId="0" fontId="20" fillId="0" borderId="1" xfId="6" applyFont="1" applyBorder="1" applyAlignment="1">
      <alignment horizontal="center" vertical="center"/>
    </xf>
    <xf numFmtId="0" fontId="18" fillId="0" borderId="1" xfId="6" applyFont="1" applyBorder="1" applyAlignment="1">
      <alignment horizontal="center" vertical="center"/>
    </xf>
    <xf numFmtId="179" fontId="18" fillId="0" borderId="1" xfId="6" applyNumberFormat="1" applyFont="1" applyBorder="1" applyAlignment="1">
      <alignment horizontal="center" vertical="center"/>
    </xf>
    <xf numFmtId="0" fontId="21" fillId="0" borderId="1" xfId="6" applyFont="1" applyBorder="1" applyAlignment="1">
      <alignment horizontal="center" vertical="center"/>
    </xf>
    <xf numFmtId="0" fontId="22" fillId="0" borderId="1" xfId="6" applyFont="1" applyBorder="1" applyAlignment="1">
      <alignment horizontal="center" vertical="center"/>
    </xf>
    <xf numFmtId="177" fontId="22" fillId="0" borderId="1" xfId="6" applyNumberFormat="1" applyFont="1" applyBorder="1" applyAlignment="1">
      <alignment horizontal="center" vertical="center"/>
    </xf>
    <xf numFmtId="0" fontId="22" fillId="0" borderId="1" xfId="6" applyFont="1" applyBorder="1">
      <alignment vertical="center"/>
    </xf>
    <xf numFmtId="177" fontId="18" fillId="0" borderId="1" xfId="6" applyNumberFormat="1" applyFont="1" applyBorder="1" applyAlignment="1">
      <alignment horizontal="center" vertical="center"/>
    </xf>
    <xf numFmtId="177" fontId="18" fillId="10" borderId="1" xfId="6" applyNumberFormat="1" applyFont="1" applyFill="1" applyBorder="1" applyAlignment="1">
      <alignment horizontal="center" vertical="center"/>
    </xf>
    <xf numFmtId="0" fontId="18" fillId="10" borderId="1" xfId="6" applyFont="1"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9" fillId="0" borderId="0" xfId="6" applyFont="1">
      <alignment vertical="center"/>
    </xf>
    <xf numFmtId="0" fontId="19" fillId="4" borderId="0" xfId="6" applyFont="1" applyFill="1">
      <alignment vertical="center"/>
    </xf>
    <xf numFmtId="177" fontId="18" fillId="0" borderId="0" xfId="6" applyNumberFormat="1" applyFont="1" applyAlignment="1">
      <alignment horizontal="center" vertical="center"/>
    </xf>
    <xf numFmtId="0" fontId="20" fillId="0" borderId="0" xfId="6" applyFont="1">
      <alignment vertical="center"/>
    </xf>
    <xf numFmtId="0" fontId="20" fillId="0" borderId="0" xfId="6" applyFont="1" applyAlignment="1">
      <alignment horizontal="left" vertical="center"/>
    </xf>
    <xf numFmtId="0" fontId="18" fillId="0" borderId="4" xfId="6" applyFont="1" applyBorder="1" applyAlignment="1">
      <alignment horizontal="center" vertical="center"/>
    </xf>
    <xf numFmtId="0" fontId="20" fillId="0" borderId="0" xfId="6" applyFont="1" applyAlignment="1">
      <alignment horizontal="center" vertical="center"/>
    </xf>
    <xf numFmtId="0" fontId="22" fillId="0" borderId="2" xfId="6" applyFont="1" applyBorder="1" applyAlignment="1">
      <alignment horizontal="center" vertical="center"/>
    </xf>
    <xf numFmtId="0" fontId="22" fillId="0" borderId="4" xfId="6" applyFont="1" applyBorder="1" applyAlignment="1">
      <alignment horizontal="center" vertical="center"/>
    </xf>
    <xf numFmtId="0" fontId="18" fillId="0" borderId="1" xfId="6" applyFont="1" applyBorder="1">
      <alignment vertical="center"/>
    </xf>
    <xf numFmtId="177" fontId="18" fillId="0" borderId="4" xfId="6" applyNumberFormat="1" applyFont="1" applyBorder="1" applyAlignment="1">
      <alignment horizontal="center" vertical="center"/>
    </xf>
    <xf numFmtId="0" fontId="20" fillId="0" borderId="1" xfId="6" applyFont="1" applyBorder="1" applyAlignment="1">
      <alignment horizontal="center" vertical="center" wrapText="1"/>
    </xf>
    <xf numFmtId="14" fontId="20" fillId="0" borderId="1" xfId="6" applyNumberFormat="1" applyFont="1" applyBorder="1" applyAlignment="1">
      <alignment horizontal="center" vertical="center"/>
    </xf>
    <xf numFmtId="14" fontId="18" fillId="0" borderId="1" xfId="6" applyNumberFormat="1" applyFont="1" applyBorder="1" applyAlignment="1">
      <alignment horizontal="center" vertical="center"/>
    </xf>
    <xf numFmtId="177" fontId="18" fillId="0" borderId="0" xfId="6" applyNumberFormat="1" applyFont="1">
      <alignment vertical="center"/>
    </xf>
    <xf numFmtId="0" fontId="18" fillId="0" borderId="2" xfId="6" applyFont="1" applyBorder="1">
      <alignment vertical="center"/>
    </xf>
    <xf numFmtId="14" fontId="23" fillId="0" borderId="1" xfId="0" applyNumberFormat="1" applyFont="1" applyBorder="1" applyAlignment="1">
      <alignment horizontal="center" vertical="center"/>
    </xf>
    <xf numFmtId="0" fontId="23" fillId="0" borderId="1" xfId="0" applyFont="1" applyBorder="1" applyAlignment="1">
      <alignment horizontal="center" vertical="center"/>
    </xf>
    <xf numFmtId="177" fontId="21" fillId="0" borderId="1" xfId="6" applyNumberFormat="1" applyFont="1" applyBorder="1" applyAlignment="1">
      <alignment horizontal="center" vertical="center"/>
    </xf>
    <xf numFmtId="0" fontId="24" fillId="0" borderId="1" xfId="6" applyFont="1" applyBorder="1" applyAlignment="1">
      <alignment horizontal="center" vertical="center"/>
    </xf>
    <xf numFmtId="14" fontId="25" fillId="0" borderId="1" xfId="0" applyNumberFormat="1" applyFont="1" applyBorder="1" applyAlignment="1">
      <alignment horizontal="center" vertical="center"/>
    </xf>
    <xf numFmtId="0" fontId="25" fillId="0" borderId="1" xfId="0" applyFont="1" applyBorder="1" applyAlignment="1">
      <alignment horizontal="center" vertical="center"/>
    </xf>
    <xf numFmtId="177" fontId="26" fillId="0" borderId="1" xfId="6" applyNumberFormat="1" applyFont="1" applyBorder="1" applyAlignment="1">
      <alignment horizontal="center" vertical="center"/>
    </xf>
    <xf numFmtId="0" fontId="26" fillId="0" borderId="1" xfId="6" applyFont="1" applyBorder="1" applyAlignment="1">
      <alignment horizontal="center" vertical="center"/>
    </xf>
    <xf numFmtId="0" fontId="27" fillId="0" borderId="1" xfId="6" applyFont="1" applyBorder="1" applyAlignment="1">
      <alignment horizontal="center" vertical="center"/>
    </xf>
    <xf numFmtId="0" fontId="20" fillId="10" borderId="1" xfId="6" applyFont="1" applyFill="1" applyBorder="1" applyAlignment="1">
      <alignment horizontal="center" vertical="center"/>
    </xf>
    <xf numFmtId="177" fontId="19" fillId="4" borderId="0" xfId="6" applyNumberFormat="1" applyFont="1" applyFill="1">
      <alignment vertical="center"/>
    </xf>
    <xf numFmtId="178" fontId="18" fillId="0" borderId="0" xfId="6" applyNumberFormat="1" applyFont="1" applyAlignment="1">
      <alignment horizontal="center" vertical="center"/>
    </xf>
    <xf numFmtId="180" fontId="26" fillId="0" borderId="1" xfId="6" applyNumberFormat="1" applyFont="1" applyBorder="1" applyAlignment="1">
      <alignment horizontal="center" vertical="center"/>
    </xf>
    <xf numFmtId="0" fontId="28" fillId="0" borderId="1" xfId="0" applyFont="1" applyBorder="1" applyAlignment="1">
      <alignment horizontal="center" wrapText="1"/>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29" fillId="0" borderId="10" xfId="0" applyFont="1" applyBorder="1" applyAlignment="1">
      <alignment horizontal="center" vertical="center" wrapText="1"/>
    </xf>
    <xf numFmtId="0" fontId="29" fillId="0" borderId="0" xfId="0" applyFont="1" applyAlignment="1">
      <alignment horizontal="center" vertical="center"/>
    </xf>
    <xf numFmtId="0" fontId="30" fillId="0" borderId="11" xfId="0" applyFont="1" applyBorder="1" applyAlignment="1">
      <alignment horizontal="center" vertical="center"/>
    </xf>
    <xf numFmtId="0" fontId="31" fillId="0" borderId="12" xfId="0" applyFont="1" applyBorder="1" applyAlignment="1">
      <alignment horizontal="center" vertical="center"/>
    </xf>
    <xf numFmtId="0" fontId="30" fillId="0" borderId="12" xfId="0" applyFont="1" applyBorder="1" applyAlignment="1">
      <alignment horizontal="center" vertical="center" wrapText="1"/>
    </xf>
    <xf numFmtId="0" fontId="30" fillId="0" borderId="12" xfId="0" applyFont="1" applyBorder="1" applyAlignment="1">
      <alignment horizontal="center" vertical="center"/>
    </xf>
    <xf numFmtId="0" fontId="30" fillId="0" borderId="0" xfId="0" applyFont="1" applyAlignment="1">
      <alignment horizontal="center" vertical="center"/>
    </xf>
    <xf numFmtId="0" fontId="28" fillId="0" borderId="9" xfId="0" applyFont="1" applyBorder="1" applyAlignment="1">
      <alignment horizontal="justify" vertical="center"/>
    </xf>
    <xf numFmtId="0" fontId="28" fillId="0" borderId="10" xfId="0" applyFont="1" applyBorder="1" applyAlignment="1">
      <alignment horizontal="justify" vertical="center"/>
    </xf>
    <xf numFmtId="0" fontId="28" fillId="0" borderId="10" xfId="0" applyFont="1" applyBorder="1" applyAlignment="1">
      <alignment horizontal="justify" vertical="center" wrapText="1"/>
    </xf>
    <xf numFmtId="0" fontId="32" fillId="0" borderId="11" xfId="0" applyFont="1" applyBorder="1" applyAlignment="1">
      <alignment horizontal="justify" vertical="center"/>
    </xf>
    <xf numFmtId="0" fontId="32" fillId="0" borderId="12" xfId="0" applyFont="1" applyBorder="1" applyAlignment="1">
      <alignment horizontal="justify" vertical="center"/>
    </xf>
    <xf numFmtId="0" fontId="32" fillId="0" borderId="12" xfId="0" applyFont="1" applyBorder="1" applyAlignment="1">
      <alignment horizontal="justify" vertical="center" wrapText="1"/>
    </xf>
    <xf numFmtId="177" fontId="32" fillId="0" borderId="12" xfId="0" applyNumberFormat="1" applyFont="1" applyBorder="1" applyAlignment="1">
      <alignment horizontal="justify" vertical="center" wrapText="1"/>
    </xf>
    <xf numFmtId="177" fontId="30" fillId="0" borderId="12" xfId="0" applyNumberFormat="1" applyFont="1" applyBorder="1" applyAlignment="1">
      <alignment horizontal="center" vertical="center" wrapText="1"/>
    </xf>
    <xf numFmtId="0" fontId="26" fillId="0" borderId="0" xfId="6" applyFont="1" applyAlignment="1">
      <alignment horizontal="center" vertical="center"/>
    </xf>
    <xf numFmtId="0" fontId="0" fillId="4" borderId="0" xfId="0" applyFill="1"/>
    <xf numFmtId="0" fontId="33" fillId="0" borderId="0" xfId="0" applyFont="1"/>
    <xf numFmtId="0" fontId="34" fillId="0" borderId="0" xfId="0" applyFont="1"/>
    <xf numFmtId="0" fontId="34" fillId="11" borderId="0" xfId="0" applyFont="1" applyFill="1"/>
    <xf numFmtId="0" fontId="35" fillId="0" borderId="0" xfId="0" applyFont="1"/>
    <xf numFmtId="0" fontId="4" fillId="0" borderId="0" xfId="15"/>
    <xf numFmtId="14" fontId="4" fillId="0" borderId="0" xfId="15" applyNumberFormat="1"/>
    <xf numFmtId="0" fontId="4" fillId="4" borderId="0" xfId="15" applyFill="1"/>
    <xf numFmtId="0" fontId="0" fillId="0" borderId="0" xfId="0" applyAlignment="1">
      <alignment vertical="center"/>
    </xf>
    <xf numFmtId="177" fontId="0" fillId="0" borderId="0" xfId="0" applyNumberFormat="1" applyAlignment="1">
      <alignment vertical="center"/>
    </xf>
    <xf numFmtId="177" fontId="0" fillId="0" borderId="0" xfId="0" applyNumberFormat="1" applyAlignment="1">
      <alignment horizontal="center" vertical="center"/>
    </xf>
    <xf numFmtId="17" fontId="0" fillId="0" borderId="0" xfId="0" applyNumberFormat="1"/>
    <xf numFmtId="0" fontId="17" fillId="0" borderId="0" xfId="0" applyFont="1" applyAlignment="1">
      <alignment vertical="center"/>
    </xf>
    <xf numFmtId="0" fontId="23" fillId="0" borderId="0" xfId="0" applyFont="1" applyAlignment="1">
      <alignment vertical="center"/>
    </xf>
    <xf numFmtId="0" fontId="23" fillId="12" borderId="0" xfId="0" applyFont="1" applyFill="1" applyAlignment="1">
      <alignment vertical="center"/>
    </xf>
    <xf numFmtId="0" fontId="0" fillId="12" borderId="0" xfId="0" applyFill="1" applyAlignment="1">
      <alignment vertical="center"/>
    </xf>
    <xf numFmtId="0" fontId="0" fillId="0" borderId="1" xfId="0" applyBorder="1" applyAlignment="1">
      <alignment vertical="center"/>
    </xf>
    <xf numFmtId="0" fontId="0" fillId="4" borderId="1" xfId="0" applyFill="1" applyBorder="1" applyAlignment="1">
      <alignment vertical="center"/>
    </xf>
    <xf numFmtId="0" fontId="23" fillId="12" borderId="1" xfId="0" applyFont="1" applyFill="1" applyBorder="1" applyAlignment="1">
      <alignment vertical="center"/>
    </xf>
    <xf numFmtId="0" fontId="0" fillId="12" borderId="1" xfId="0" applyFill="1" applyBorder="1" applyAlignment="1">
      <alignment vertical="center"/>
    </xf>
    <xf numFmtId="0" fontId="23" fillId="13" borderId="1" xfId="0" applyFont="1" applyFill="1" applyBorder="1" applyAlignment="1">
      <alignment vertical="center"/>
    </xf>
    <xf numFmtId="0" fontId="0" fillId="4" borderId="0" xfId="0" applyFill="1" applyAlignment="1">
      <alignment vertical="center"/>
    </xf>
    <xf numFmtId="0" fontId="36" fillId="0" borderId="0" xfId="17" applyAlignment="1">
      <alignment horizontal="center"/>
    </xf>
    <xf numFmtId="177" fontId="36" fillId="0" borderId="0" xfId="17" applyNumberFormat="1" applyAlignment="1">
      <alignment horizontal="center"/>
    </xf>
    <xf numFmtId="0" fontId="36" fillId="0" borderId="1" xfId="17" applyBorder="1" applyAlignment="1">
      <alignment horizontal="center" vertical="center"/>
    </xf>
    <xf numFmtId="49" fontId="36" fillId="0" borderId="1" xfId="17" applyNumberFormat="1" applyBorder="1" applyAlignment="1">
      <alignment horizontal="center" vertical="center"/>
    </xf>
    <xf numFmtId="49" fontId="37" fillId="0" borderId="1" xfId="7" applyNumberFormat="1" applyFont="1" applyBorder="1" applyAlignment="1">
      <alignment horizontal="center" vertical="center"/>
    </xf>
    <xf numFmtId="177" fontId="36" fillId="0" borderId="1" xfId="17" applyNumberFormat="1" applyBorder="1" applyAlignment="1">
      <alignment horizontal="center" vertical="center"/>
    </xf>
    <xf numFmtId="177" fontId="36" fillId="4" borderId="1" xfId="17" applyNumberFormat="1" applyFill="1" applyBorder="1" applyAlignment="1">
      <alignment horizontal="center" vertical="center"/>
    </xf>
    <xf numFmtId="0" fontId="36" fillId="4" borderId="1" xfId="17" applyFill="1" applyBorder="1" applyAlignment="1">
      <alignment horizontal="center" vertical="center"/>
    </xf>
    <xf numFmtId="0" fontId="36" fillId="0" borderId="3" xfId="17" applyBorder="1" applyAlignment="1">
      <alignment vertical="center"/>
    </xf>
    <xf numFmtId="0" fontId="36" fillId="0" borderId="5" xfId="17" applyBorder="1" applyAlignment="1">
      <alignment vertical="center"/>
    </xf>
    <xf numFmtId="0" fontId="36" fillId="0" borderId="1" xfId="17" applyBorder="1" applyAlignment="1">
      <alignment horizontal="center" vertical="center" wrapText="1"/>
    </xf>
    <xf numFmtId="49" fontId="36" fillId="0" borderId="1" xfId="17" applyNumberFormat="1" applyBorder="1" applyAlignment="1">
      <alignment horizontal="center" vertical="center" wrapText="1"/>
    </xf>
    <xf numFmtId="0" fontId="38" fillId="0" borderId="1" xfId="17" applyFont="1" applyBorder="1" applyAlignment="1">
      <alignment horizontal="center" vertical="center"/>
    </xf>
    <xf numFmtId="0" fontId="38" fillId="0" borderId="1" xfId="17" applyFont="1" applyBorder="1" applyAlignment="1">
      <alignment horizontal="center" vertical="center" wrapText="1"/>
    </xf>
    <xf numFmtId="0" fontId="39" fillId="0" borderId="1" xfId="17" applyFont="1" applyBorder="1" applyAlignment="1">
      <alignment horizontal="center" vertical="center"/>
    </xf>
    <xf numFmtId="0" fontId="36" fillId="0" borderId="6" xfId="17" applyBorder="1" applyAlignment="1">
      <alignment vertical="center"/>
    </xf>
    <xf numFmtId="177" fontId="36" fillId="0" borderId="0" xfId="17" applyNumberFormat="1" applyAlignment="1">
      <alignment horizontal="center" vertical="center"/>
    </xf>
    <xf numFmtId="177" fontId="36" fillId="0" borderId="1" xfId="17" applyNumberFormat="1" applyBorder="1" applyAlignment="1">
      <alignment horizontal="center" vertical="center" wrapText="1"/>
    </xf>
    <xf numFmtId="0" fontId="36" fillId="0" borderId="0" xfId="17" applyAlignment="1">
      <alignment horizontal="center" wrapText="1"/>
    </xf>
    <xf numFmtId="177" fontId="38" fillId="0" borderId="1" xfId="17" applyNumberFormat="1" applyFont="1" applyBorder="1" applyAlignment="1">
      <alignment horizontal="center" vertical="center"/>
    </xf>
    <xf numFmtId="0" fontId="36" fillId="0" borderId="1" xfId="17" applyBorder="1" applyAlignment="1">
      <alignment horizontal="center"/>
    </xf>
    <xf numFmtId="0" fontId="39" fillId="0" borderId="1" xfId="17" applyFont="1" applyBorder="1" applyAlignment="1">
      <alignment horizontal="center"/>
    </xf>
    <xf numFmtId="0" fontId="40" fillId="0" borderId="0" xfId="6" applyFont="1" applyAlignment="1">
      <alignment horizontal="center"/>
    </xf>
    <xf numFmtId="0" fontId="22" fillId="0" borderId="1" xfId="12" applyFont="1" applyBorder="1" applyAlignment="1">
      <alignment horizontal="center" vertical="center" wrapText="1"/>
    </xf>
    <xf numFmtId="181" fontId="22" fillId="0" borderId="1" xfId="12" applyNumberFormat="1" applyFont="1" applyBorder="1" applyAlignment="1">
      <alignment horizontal="center" vertical="center" wrapText="1"/>
    </xf>
    <xf numFmtId="0" fontId="22" fillId="0" borderId="1" xfId="12" applyFont="1" applyBorder="1" applyAlignment="1">
      <alignment horizontal="center" vertical="center"/>
    </xf>
    <xf numFmtId="0" fontId="41" fillId="0" borderId="1" xfId="12" applyFont="1" applyBorder="1" applyAlignment="1">
      <alignment horizontal="center" vertical="center" wrapText="1"/>
    </xf>
    <xf numFmtId="0" fontId="41" fillId="0" borderId="1" xfId="11" applyFont="1" applyBorder="1" applyAlignment="1">
      <alignment horizontal="center" vertical="center" wrapText="1"/>
    </xf>
    <xf numFmtId="0" fontId="22" fillId="0" borderId="1" xfId="11" applyFont="1" applyBorder="1" applyAlignment="1">
      <alignment horizontal="center" vertical="center" wrapText="1"/>
    </xf>
    <xf numFmtId="182" fontId="41" fillId="0" borderId="1" xfId="11" applyNumberFormat="1" applyFont="1" applyBorder="1" applyAlignment="1">
      <alignment horizontal="center" vertical="center" wrapText="1"/>
    </xf>
    <xf numFmtId="0" fontId="43" fillId="0" borderId="1" xfId="12" applyFont="1" applyBorder="1" applyAlignment="1">
      <alignment horizontal="center" vertical="center" wrapText="1"/>
    </xf>
    <xf numFmtId="177" fontId="59" fillId="0" borderId="0" xfId="6" applyNumberFormat="1">
      <alignment vertical="center"/>
    </xf>
    <xf numFmtId="0" fontId="44" fillId="0" borderId="1" xfId="6" applyFont="1" applyBorder="1" applyAlignment="1">
      <alignment horizontal="center" vertical="center"/>
    </xf>
    <xf numFmtId="0" fontId="44" fillId="0" borderId="0" xfId="6" applyFont="1" applyAlignment="1">
      <alignment horizontal="center" vertical="center"/>
    </xf>
    <xf numFmtId="0" fontId="44" fillId="7" borderId="0" xfId="6" applyFont="1" applyFill="1" applyAlignment="1">
      <alignment horizontal="center" vertical="center"/>
    </xf>
    <xf numFmtId="0" fontId="45" fillId="0" borderId="1" xfId="6" applyFont="1" applyBorder="1" applyAlignment="1">
      <alignment horizontal="center" vertical="center"/>
    </xf>
    <xf numFmtId="0" fontId="44" fillId="0" borderId="0" xfId="6" applyFont="1" applyAlignment="1">
      <alignment horizontal="center" vertical="center" wrapText="1"/>
    </xf>
    <xf numFmtId="0" fontId="44" fillId="7" borderId="0" xfId="6" applyFont="1" applyFill="1" applyAlignment="1">
      <alignment horizontal="center" vertical="center" wrapText="1"/>
    </xf>
    <xf numFmtId="0" fontId="46" fillId="0" borderId="1" xfId="0" applyFont="1" applyBorder="1" applyAlignment="1">
      <alignment horizontal="center" vertical="center" wrapText="1"/>
    </xf>
    <xf numFmtId="0" fontId="47" fillId="0" borderId="1" xfId="0" applyFont="1" applyBorder="1" applyAlignment="1">
      <alignment horizontal="center" vertical="center" wrapText="1"/>
    </xf>
    <xf numFmtId="183" fontId="47" fillId="4" borderId="1" xfId="0" applyNumberFormat="1" applyFont="1" applyFill="1" applyBorder="1" applyAlignment="1">
      <alignment horizontal="center" vertical="center" wrapText="1"/>
    </xf>
    <xf numFmtId="0" fontId="46" fillId="0" borderId="1" xfId="0" applyFont="1" applyBorder="1" applyAlignment="1">
      <alignment vertical="center" wrapText="1"/>
    </xf>
    <xf numFmtId="183" fontId="59" fillId="0" borderId="0" xfId="6" applyNumberFormat="1">
      <alignment vertical="center"/>
    </xf>
    <xf numFmtId="183" fontId="47" fillId="0" borderId="1" xfId="0" applyNumberFormat="1" applyFont="1" applyBorder="1" applyAlignment="1">
      <alignment horizontal="center" vertical="center" wrapText="1"/>
    </xf>
    <xf numFmtId="0" fontId="47" fillId="0" borderId="1" xfId="0" applyFont="1" applyBorder="1" applyAlignment="1">
      <alignment vertical="center" wrapText="1"/>
    </xf>
    <xf numFmtId="0" fontId="47" fillId="4" borderId="1" xfId="0" applyFont="1" applyFill="1" applyBorder="1" applyAlignment="1">
      <alignment horizontal="center" vertical="center" wrapText="1"/>
    </xf>
    <xf numFmtId="0" fontId="59" fillId="4" borderId="0" xfId="6" applyFill="1">
      <alignment vertical="center"/>
    </xf>
    <xf numFmtId="0" fontId="46" fillId="0" borderId="0" xfId="0" applyFont="1" applyAlignment="1">
      <alignment vertical="center" wrapText="1"/>
    </xf>
    <xf numFmtId="0" fontId="40" fillId="0" borderId="0" xfId="0" applyFont="1" applyAlignment="1">
      <alignment horizontal="center"/>
    </xf>
    <xf numFmtId="181" fontId="22" fillId="0" borderId="1" xfId="11" applyNumberFormat="1" applyFont="1" applyBorder="1" applyAlignment="1">
      <alignment horizontal="center" vertical="center" wrapText="1"/>
    </xf>
    <xf numFmtId="0" fontId="22" fillId="0" borderId="1" xfId="11" applyFont="1" applyBorder="1" applyAlignment="1">
      <alignment horizontal="center" vertical="center"/>
    </xf>
    <xf numFmtId="0" fontId="18" fillId="0" borderId="16" xfId="0" applyFont="1" applyBorder="1" applyAlignment="1">
      <alignment vertical="center"/>
    </xf>
    <xf numFmtId="0" fontId="22" fillId="11" borderId="1" xfId="11" applyFont="1" applyFill="1" applyBorder="1" applyAlignment="1">
      <alignment horizontal="center" vertical="center" wrapText="1"/>
    </xf>
    <xf numFmtId="177" fontId="49" fillId="0" borderId="0" xfId="0" applyNumberFormat="1" applyFont="1" applyAlignment="1">
      <alignment vertical="center"/>
    </xf>
    <xf numFmtId="0" fontId="22" fillId="0" borderId="8" xfId="11" applyFont="1" applyBorder="1" applyAlignment="1">
      <alignment horizontal="center" vertical="center" wrapText="1"/>
    </xf>
    <xf numFmtId="0" fontId="22" fillId="0" borderId="7" xfId="11" applyFont="1" applyBorder="1" applyAlignment="1">
      <alignment horizontal="center" vertical="center" wrapText="1"/>
    </xf>
    <xf numFmtId="182" fontId="22" fillId="0" borderId="1" xfId="11" applyNumberFormat="1" applyFont="1" applyBorder="1" applyAlignment="1">
      <alignment horizontal="center" vertical="center" wrapText="1"/>
    </xf>
    <xf numFmtId="0" fontId="18" fillId="0" borderId="0" xfId="0" applyFont="1" applyAlignment="1">
      <alignment vertical="center"/>
    </xf>
    <xf numFmtId="0" fontId="37" fillId="0" borderId="0" xfId="20" applyAlignment="1">
      <alignment horizontal="center" vertical="center"/>
    </xf>
    <xf numFmtId="0" fontId="37" fillId="0" borderId="0" xfId="20">
      <alignment vertical="center"/>
    </xf>
    <xf numFmtId="0" fontId="36" fillId="0" borderId="0" xfId="17"/>
    <xf numFmtId="0" fontId="41" fillId="0" borderId="1" xfId="24" applyFont="1" applyBorder="1" applyAlignment="1">
      <alignment horizontal="center" vertical="center" wrapText="1"/>
    </xf>
    <xf numFmtId="10" fontId="0" fillId="0" borderId="0" xfId="1" applyNumberFormat="1" applyFont="1" applyAlignment="1"/>
    <xf numFmtId="0" fontId="37" fillId="0" borderId="1" xfId="20" applyBorder="1" applyAlignment="1">
      <alignment horizontal="center" vertical="center" wrapText="1"/>
    </xf>
    <xf numFmtId="0" fontId="37" fillId="0" borderId="1" xfId="20" applyBorder="1" applyAlignment="1">
      <alignment horizontal="center" vertical="center"/>
    </xf>
    <xf numFmtId="0" fontId="37" fillId="0" borderId="17" xfId="20" applyBorder="1" applyAlignment="1">
      <alignment horizontal="center" vertical="center"/>
    </xf>
    <xf numFmtId="0" fontId="37" fillId="0" borderId="18" xfId="20" applyBorder="1" applyAlignment="1">
      <alignment horizontal="center" vertical="center"/>
    </xf>
    <xf numFmtId="0" fontId="61" fillId="0" borderId="1" xfId="20" applyFont="1" applyBorder="1" applyAlignment="1">
      <alignment horizontal="center" vertical="center"/>
    </xf>
    <xf numFmtId="0" fontId="37" fillId="0" borderId="19" xfId="20" applyBorder="1" applyAlignment="1">
      <alignment horizontal="center" vertical="center"/>
    </xf>
    <xf numFmtId="0" fontId="62" fillId="0" borderId="0" xfId="20" applyFont="1" applyAlignment="1">
      <alignment horizontal="center" vertical="center"/>
    </xf>
    <xf numFmtId="0" fontId="37" fillId="0" borderId="4" xfId="20" applyBorder="1" applyAlignment="1">
      <alignment horizontal="center" vertical="center"/>
    </xf>
    <xf numFmtId="0" fontId="63" fillId="0" borderId="1" xfId="20" applyFont="1" applyBorder="1" applyAlignment="1">
      <alignment horizontal="center" vertical="center" wrapText="1"/>
    </xf>
    <xf numFmtId="0" fontId="37" fillId="15" borderId="0" xfId="20" applyFill="1">
      <alignment vertical="center"/>
    </xf>
    <xf numFmtId="0" fontId="37" fillId="15" borderId="0" xfId="20" applyFill="1" applyAlignment="1">
      <alignment horizontal="center" vertical="center"/>
    </xf>
    <xf numFmtId="0" fontId="63" fillId="0" borderId="0" xfId="20" applyFont="1" applyAlignment="1">
      <alignment horizontal="left" vertical="center" wrapText="1"/>
    </xf>
    <xf numFmtId="0" fontId="64" fillId="0" borderId="0" xfId="20" applyFont="1" applyAlignment="1">
      <alignment horizontal="left" vertical="center" wrapText="1"/>
    </xf>
    <xf numFmtId="0" fontId="37" fillId="0" borderId="1" xfId="20" applyBorder="1" applyAlignment="1">
      <alignment horizontal="left" vertical="center"/>
    </xf>
    <xf numFmtId="0" fontId="37" fillId="0" borderId="1" xfId="20" applyBorder="1">
      <alignment vertical="center"/>
    </xf>
    <xf numFmtId="0" fontId="17" fillId="0" borderId="0" xfId="20" applyFont="1">
      <alignment vertical="center"/>
    </xf>
    <xf numFmtId="0" fontId="0" fillId="0" borderId="0" xfId="0" applyAlignment="1">
      <alignment horizontal="left" vertical="center"/>
    </xf>
    <xf numFmtId="177" fontId="0" fillId="0" borderId="0" xfId="0" applyNumberFormat="1" applyAlignment="1">
      <alignment horizontal="left" vertical="center"/>
    </xf>
    <xf numFmtId="14" fontId="0" fillId="0" borderId="0" xfId="0" applyNumberFormat="1" applyAlignment="1">
      <alignment horizontal="left" vertical="center"/>
    </xf>
    <xf numFmtId="0" fontId="25" fillId="0" borderId="0" xfId="0" applyFont="1" applyAlignment="1">
      <alignment horizontal="left" vertical="center"/>
    </xf>
    <xf numFmtId="177" fontId="25" fillId="0" borderId="0" xfId="0" applyNumberFormat="1" applyFont="1" applyAlignment="1">
      <alignment horizontal="left" vertical="center"/>
    </xf>
    <xf numFmtId="14" fontId="25" fillId="0" borderId="0" xfId="0" applyNumberFormat="1" applyFont="1" applyAlignment="1">
      <alignment horizontal="left" vertical="center"/>
    </xf>
    <xf numFmtId="0" fontId="18" fillId="0" borderId="16" xfId="0" applyFont="1" applyBorder="1" applyAlignment="1">
      <alignment horizontal="center" vertical="center"/>
    </xf>
    <xf numFmtId="0" fontId="37" fillId="0" borderId="0" xfId="0" applyFont="1" applyAlignment="1">
      <alignment horizontal="left" vertical="center"/>
    </xf>
    <xf numFmtId="14" fontId="37" fillId="0" borderId="0" xfId="0" applyNumberFormat="1" applyFont="1" applyAlignment="1">
      <alignment horizontal="left" vertical="center"/>
    </xf>
    <xf numFmtId="177" fontId="37" fillId="0" borderId="0" xfId="0" applyNumberFormat="1" applyFont="1" applyAlignment="1">
      <alignment horizontal="left" vertical="center"/>
    </xf>
    <xf numFmtId="0" fontId="37" fillId="4" borderId="0" xfId="0" applyFont="1" applyFill="1" applyAlignment="1">
      <alignment horizontal="left" vertical="center"/>
    </xf>
    <xf numFmtId="0" fontId="0" fillId="4" borderId="0" xfId="0" applyFill="1" applyAlignment="1">
      <alignment horizontal="left" vertical="center"/>
    </xf>
    <xf numFmtId="14" fontId="37" fillId="4" borderId="0" xfId="0" applyNumberFormat="1" applyFont="1" applyFill="1" applyAlignment="1">
      <alignment horizontal="left" vertical="center"/>
    </xf>
    <xf numFmtId="177" fontId="0" fillId="4" borderId="0" xfId="0" applyNumberFormat="1" applyFill="1" applyAlignment="1">
      <alignment horizontal="left" vertical="center"/>
    </xf>
    <xf numFmtId="0" fontId="23" fillId="16" borderId="0" xfId="20" applyFont="1" applyFill="1">
      <alignment vertical="center"/>
    </xf>
    <xf numFmtId="0" fontId="37" fillId="0" borderId="0" xfId="0" applyFont="1"/>
    <xf numFmtId="0" fontId="37" fillId="0" borderId="0" xfId="0" applyFont="1" applyAlignment="1">
      <alignment vertical="center"/>
    </xf>
    <xf numFmtId="0" fontId="0" fillId="4" borderId="0" xfId="0" applyFill="1" applyAlignment="1">
      <alignment horizontal="center" vertical="center"/>
    </xf>
    <xf numFmtId="177" fontId="49" fillId="4" borderId="0" xfId="0" applyNumberFormat="1" applyFont="1" applyFill="1" applyAlignment="1">
      <alignment horizontal="center" vertical="center"/>
    </xf>
    <xf numFmtId="0" fontId="37" fillId="0" borderId="0" xfId="20" applyAlignment="1">
      <alignment horizontal="left" vertical="center"/>
    </xf>
    <xf numFmtId="0" fontId="22" fillId="0" borderId="0" xfId="11" applyFont="1" applyAlignment="1">
      <alignment horizontal="center" vertical="center" wrapText="1"/>
    </xf>
    <xf numFmtId="0" fontId="22" fillId="0" borderId="0" xfId="11" applyFont="1" applyAlignment="1">
      <alignment horizontal="left"/>
    </xf>
    <xf numFmtId="0" fontId="49" fillId="0" borderId="0" xfId="0" applyFont="1" applyAlignment="1">
      <alignment horizontal="center" vertical="center"/>
    </xf>
    <xf numFmtId="0" fontId="18" fillId="0" borderId="2" xfId="0" applyFont="1" applyBorder="1" applyAlignment="1">
      <alignment horizontal="center" vertical="center"/>
    </xf>
    <xf numFmtId="0" fontId="18" fillId="0" borderId="8" xfId="0" applyFont="1" applyBorder="1" applyAlignment="1">
      <alignment horizontal="center" vertical="center"/>
    </xf>
    <xf numFmtId="0" fontId="18" fillId="0" borderId="4"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177" fontId="22" fillId="0" borderId="1" xfId="11" applyNumberFormat="1" applyFont="1" applyBorder="1" applyAlignment="1">
      <alignment horizontal="center" vertical="center" wrapText="1"/>
    </xf>
    <xf numFmtId="177" fontId="22" fillId="0" borderId="3" xfId="11" applyNumberFormat="1" applyFont="1" applyBorder="1" applyAlignment="1">
      <alignment horizontal="center" vertical="center" wrapText="1"/>
    </xf>
    <xf numFmtId="177" fontId="22" fillId="0" borderId="6" xfId="11" applyNumberFormat="1" applyFont="1" applyBorder="1" applyAlignment="1">
      <alignment horizontal="center" vertical="center" wrapText="1"/>
    </xf>
    <xf numFmtId="0" fontId="22" fillId="0" borderId="1" xfId="11" applyFont="1" applyBorder="1" applyAlignment="1">
      <alignment vertical="center" wrapText="1"/>
    </xf>
    <xf numFmtId="0" fontId="22" fillId="0" borderId="1" xfId="11" applyFont="1" applyBorder="1" applyAlignment="1">
      <alignment horizontal="center" vertical="center" wrapText="1"/>
    </xf>
    <xf numFmtId="4" fontId="22" fillId="0" borderId="1" xfId="11" applyNumberFormat="1" applyFont="1" applyBorder="1" applyAlignment="1">
      <alignment horizontal="center" vertical="center" wrapText="1"/>
    </xf>
    <xf numFmtId="4" fontId="22" fillId="0" borderId="3" xfId="11" applyNumberFormat="1" applyFont="1" applyBorder="1" applyAlignment="1">
      <alignment horizontal="center" vertical="center" wrapText="1"/>
    </xf>
    <xf numFmtId="4" fontId="22" fillId="0" borderId="6" xfId="11" applyNumberFormat="1" applyFont="1" applyBorder="1" applyAlignment="1">
      <alignment horizontal="center" vertical="center" wrapText="1"/>
    </xf>
    <xf numFmtId="0" fontId="48" fillId="0" borderId="3" xfId="11" applyFont="1" applyBorder="1" applyAlignment="1">
      <alignment horizontal="center" vertical="center" wrapText="1"/>
    </xf>
    <xf numFmtId="0" fontId="22" fillId="0" borderId="6" xfId="11" applyFont="1" applyBorder="1" applyAlignment="1">
      <alignment horizontal="center" vertical="center" wrapText="1"/>
    </xf>
    <xf numFmtId="0" fontId="22" fillId="0" borderId="3" xfId="11" applyFont="1" applyBorder="1" applyAlignment="1">
      <alignment horizontal="center" vertical="center" wrapText="1"/>
    </xf>
    <xf numFmtId="0" fontId="41" fillId="0" borderId="3" xfId="24" applyFont="1" applyBorder="1" applyAlignment="1">
      <alignment horizontal="center" vertical="center" wrapText="1"/>
    </xf>
    <xf numFmtId="0" fontId="22" fillId="0" borderId="6" xfId="24" applyFont="1" applyBorder="1" applyAlignment="1">
      <alignment horizontal="center" vertical="center" wrapText="1"/>
    </xf>
    <xf numFmtId="0" fontId="40" fillId="0" borderId="0" xfId="0" applyFont="1" applyAlignment="1">
      <alignment horizontal="center"/>
    </xf>
    <xf numFmtId="0" fontId="59" fillId="0" borderId="0" xfId="6" applyAlignment="1">
      <alignment horizontal="center" vertical="center" wrapText="1"/>
    </xf>
    <xf numFmtId="0" fontId="41" fillId="0" borderId="3" xfId="12" applyFont="1" applyBorder="1" applyAlignment="1">
      <alignment horizontal="center" vertical="center" wrapText="1"/>
    </xf>
    <xf numFmtId="0" fontId="22" fillId="0" borderId="6" xfId="12" applyFont="1" applyBorder="1" applyAlignment="1">
      <alignment horizontal="center" vertical="center" wrapText="1"/>
    </xf>
    <xf numFmtId="4" fontId="22" fillId="0" borderId="1" xfId="12" applyNumberFormat="1" applyFont="1" applyBorder="1" applyAlignment="1">
      <alignment horizontal="center" vertical="center" wrapText="1"/>
    </xf>
    <xf numFmtId="0" fontId="22" fillId="0" borderId="0" xfId="12" applyFont="1" applyAlignment="1">
      <alignment horizontal="left"/>
    </xf>
    <xf numFmtId="0" fontId="18" fillId="0" borderId="2" xfId="6" applyFont="1" applyBorder="1" applyAlignment="1">
      <alignment horizontal="center" vertical="center"/>
    </xf>
    <xf numFmtId="0" fontId="18" fillId="0" borderId="8" xfId="6" applyFont="1" applyBorder="1" applyAlignment="1">
      <alignment horizontal="center" vertical="center"/>
    </xf>
    <xf numFmtId="0" fontId="18" fillId="0" borderId="4" xfId="6" applyFont="1" applyBorder="1" applyAlignment="1">
      <alignment horizontal="center" vertical="center"/>
    </xf>
    <xf numFmtId="0" fontId="18" fillId="0" borderId="15" xfId="6" applyFont="1" applyBorder="1" applyAlignment="1">
      <alignment horizontal="center" vertical="center"/>
    </xf>
    <xf numFmtId="0" fontId="18" fillId="0" borderId="16" xfId="6" applyFont="1" applyBorder="1" applyAlignment="1">
      <alignment horizontal="center" vertical="center"/>
    </xf>
    <xf numFmtId="0" fontId="22" fillId="0" borderId="1" xfId="12" applyFont="1" applyBorder="1" applyAlignment="1">
      <alignment vertical="center" wrapText="1"/>
    </xf>
    <xf numFmtId="0" fontId="22" fillId="0" borderId="1" xfId="12" applyFont="1" applyBorder="1" applyAlignment="1">
      <alignment horizontal="center" vertical="center" wrapText="1"/>
    </xf>
    <xf numFmtId="4" fontId="22" fillId="14" borderId="1" xfId="12" applyNumberFormat="1" applyFont="1" applyFill="1" applyBorder="1" applyAlignment="1">
      <alignment horizontal="center" vertical="center" wrapText="1"/>
    </xf>
    <xf numFmtId="177" fontId="22" fillId="0" borderId="3" xfId="12" applyNumberFormat="1" applyFont="1" applyBorder="1" applyAlignment="1">
      <alignment horizontal="center" vertical="center" wrapText="1"/>
    </xf>
    <xf numFmtId="177" fontId="22" fillId="0" borderId="6" xfId="12" applyNumberFormat="1" applyFont="1" applyBorder="1" applyAlignment="1">
      <alignment horizontal="center" vertical="center" wrapText="1"/>
    </xf>
    <xf numFmtId="177" fontId="22" fillId="0" borderId="1" xfId="12" applyNumberFormat="1" applyFont="1" applyBorder="1" applyAlignment="1">
      <alignment horizontal="center" vertical="center" wrapText="1"/>
    </xf>
    <xf numFmtId="0" fontId="42" fillId="0" borderId="3" xfId="12" applyFont="1" applyBorder="1" applyAlignment="1">
      <alignment horizontal="center" vertical="center" wrapText="1"/>
    </xf>
    <xf numFmtId="0" fontId="22" fillId="0" borderId="3" xfId="12" applyFont="1" applyBorder="1" applyAlignment="1">
      <alignment horizontal="center" vertical="center" wrapText="1"/>
    </xf>
    <xf numFmtId="0" fontId="40" fillId="0" borderId="0" xfId="6" applyFont="1" applyAlignment="1">
      <alignment horizontal="center"/>
    </xf>
    <xf numFmtId="0" fontId="36" fillId="0" borderId="2" xfId="17" applyBorder="1" applyAlignment="1">
      <alignment horizontal="center" vertical="center" wrapText="1"/>
    </xf>
    <xf numFmtId="0" fontId="36" fillId="0" borderId="8" xfId="17" applyBorder="1" applyAlignment="1">
      <alignment horizontal="center" vertical="center" wrapText="1"/>
    </xf>
    <xf numFmtId="0" fontId="36" fillId="0" borderId="4" xfId="17" applyBorder="1" applyAlignment="1">
      <alignment horizontal="center" vertical="center" wrapText="1"/>
    </xf>
    <xf numFmtId="0" fontId="36" fillId="0" borderId="2" xfId="17" applyBorder="1" applyAlignment="1">
      <alignment horizontal="center" vertical="center"/>
    </xf>
    <xf numFmtId="0" fontId="36" fillId="0" borderId="8" xfId="17" applyBorder="1" applyAlignment="1">
      <alignment horizontal="center" vertical="center"/>
    </xf>
    <xf numFmtId="0" fontId="36" fillId="0" borderId="4" xfId="17" applyBorder="1" applyAlignment="1">
      <alignment horizontal="center" vertical="center"/>
    </xf>
    <xf numFmtId="0" fontId="36" fillId="4" borderId="3" xfId="17" applyFill="1" applyBorder="1" applyAlignment="1">
      <alignment horizontal="center" vertical="center"/>
    </xf>
    <xf numFmtId="0" fontId="36" fillId="4" borderId="5" xfId="17" applyFill="1" applyBorder="1" applyAlignment="1">
      <alignment horizontal="center" vertical="center"/>
    </xf>
    <xf numFmtId="0" fontId="36" fillId="4" borderId="6" xfId="17" applyFill="1" applyBorder="1" applyAlignment="1">
      <alignment horizontal="center" vertical="center"/>
    </xf>
    <xf numFmtId="0" fontId="36" fillId="0" borderId="1" xfId="17" applyBorder="1" applyAlignment="1">
      <alignment horizontal="center" vertical="center"/>
    </xf>
    <xf numFmtId="177" fontId="36" fillId="0" borderId="1" xfId="17" applyNumberFormat="1" applyBorder="1" applyAlignment="1">
      <alignment horizontal="center" vertical="center"/>
    </xf>
    <xf numFmtId="0" fontId="0" fillId="0" borderId="1" xfId="0" applyBorder="1" applyAlignment="1">
      <alignment horizontal="center" vertical="center"/>
    </xf>
    <xf numFmtId="14" fontId="34" fillId="0" borderId="0" xfId="0" applyNumberFormat="1" applyFont="1"/>
    <xf numFmtId="0" fontId="34" fillId="0" borderId="0" xfId="0" applyFont="1"/>
    <xf numFmtId="0" fontId="4" fillId="0" borderId="0" xfId="15"/>
    <xf numFmtId="14" fontId="4" fillId="0" borderId="0" xfId="15" applyNumberFormat="1"/>
    <xf numFmtId="178" fontId="18" fillId="0" borderId="7" xfId="6" applyNumberFormat="1" applyFont="1" applyBorder="1" applyAlignment="1">
      <alignment horizontal="center" vertical="center"/>
    </xf>
    <xf numFmtId="178" fontId="26" fillId="0" borderId="7" xfId="6" applyNumberFormat="1" applyFont="1" applyBorder="1" applyAlignment="1">
      <alignment horizontal="center" vertical="center"/>
    </xf>
    <xf numFmtId="177" fontId="18" fillId="10" borderId="1" xfId="6" applyNumberFormat="1" applyFont="1" applyFill="1" applyBorder="1" applyAlignment="1">
      <alignment horizontal="center" vertical="center"/>
    </xf>
    <xf numFmtId="177" fontId="18" fillId="0" borderId="1" xfId="6" applyNumberFormat="1" applyFont="1" applyBorder="1" applyAlignment="1">
      <alignment horizontal="center" vertical="center"/>
    </xf>
    <xf numFmtId="0" fontId="18" fillId="0" borderId="1" xfId="6" applyFont="1" applyBorder="1" applyAlignment="1">
      <alignment horizontal="center" vertical="center"/>
    </xf>
    <xf numFmtId="0" fontId="22" fillId="0" borderId="1" xfId="6" applyFont="1" applyBorder="1" applyAlignment="1">
      <alignment horizontal="center" vertical="center"/>
    </xf>
    <xf numFmtId="177" fontId="22" fillId="0" borderId="1" xfId="6" applyNumberFormat="1" applyFont="1" applyBorder="1" applyAlignment="1">
      <alignment horizontal="center" vertical="center"/>
    </xf>
    <xf numFmtId="0" fontId="24" fillId="0" borderId="1" xfId="6" applyFont="1" applyBorder="1" applyAlignment="1">
      <alignment horizontal="center" vertical="center"/>
    </xf>
    <xf numFmtId="0" fontId="21" fillId="0" borderId="1" xfId="6" applyFont="1" applyBorder="1" applyAlignment="1">
      <alignment horizontal="center" vertical="center"/>
    </xf>
    <xf numFmtId="0" fontId="26" fillId="0" borderId="1" xfId="6" applyFont="1" applyBorder="1" applyAlignment="1">
      <alignment horizontal="center" vertical="center"/>
    </xf>
    <xf numFmtId="0" fontId="18" fillId="10" borderId="1" xfId="6" applyFont="1" applyFill="1" applyBorder="1" applyAlignment="1">
      <alignment horizontal="center" vertical="center"/>
    </xf>
    <xf numFmtId="0" fontId="29" fillId="0" borderId="13" xfId="0" applyFont="1" applyBorder="1" applyAlignment="1">
      <alignment horizontal="center" vertical="center"/>
    </xf>
    <xf numFmtId="0" fontId="29" fillId="0" borderId="10" xfId="0" applyFont="1" applyBorder="1" applyAlignment="1">
      <alignment horizontal="center" vertical="center"/>
    </xf>
    <xf numFmtId="0" fontId="28" fillId="0" borderId="13" xfId="0" applyFont="1" applyBorder="1" applyAlignment="1">
      <alignment horizontal="justify" vertical="center"/>
    </xf>
    <xf numFmtId="0" fontId="28" fillId="0" borderId="14" xfId="0" applyFont="1" applyBorder="1" applyAlignment="1">
      <alignment horizontal="justify" vertical="center"/>
    </xf>
    <xf numFmtId="0" fontId="19" fillId="4" borderId="1" xfId="6" applyFont="1" applyFill="1" applyBorder="1" applyAlignment="1">
      <alignment horizontal="center" vertical="center"/>
    </xf>
    <xf numFmtId="0" fontId="21" fillId="10" borderId="3" xfId="6" applyFont="1" applyFill="1" applyBorder="1" applyAlignment="1">
      <alignment horizontal="center" vertical="center"/>
    </xf>
    <xf numFmtId="0" fontId="21" fillId="10" borderId="5" xfId="6" applyFont="1" applyFill="1" applyBorder="1" applyAlignment="1">
      <alignment horizontal="center" vertical="center"/>
    </xf>
    <xf numFmtId="0" fontId="21" fillId="10" borderId="6" xfId="6" applyFont="1" applyFill="1" applyBorder="1" applyAlignment="1">
      <alignment horizontal="center" vertical="center"/>
    </xf>
    <xf numFmtId="0" fontId="18" fillId="10" borderId="3" xfId="6" applyFont="1" applyFill="1" applyBorder="1" applyAlignment="1">
      <alignment horizontal="center" vertical="center"/>
    </xf>
    <xf numFmtId="0" fontId="18" fillId="10" borderId="5" xfId="6" applyFont="1" applyFill="1" applyBorder="1" applyAlignment="1">
      <alignment horizontal="center" vertical="center"/>
    </xf>
    <xf numFmtId="0" fontId="18" fillId="10" borderId="6" xfId="6" applyFont="1" applyFill="1" applyBorder="1" applyAlignment="1">
      <alignment horizontal="center" vertical="center"/>
    </xf>
    <xf numFmtId="0" fontId="18" fillId="0" borderId="7" xfId="6" applyFont="1" applyBorder="1" applyAlignment="1">
      <alignment horizontal="center" vertical="center"/>
    </xf>
    <xf numFmtId="0" fontId="20" fillId="0" borderId="1" xfId="6" applyFont="1" applyBorder="1" applyAlignment="1">
      <alignment horizontal="center" vertical="center"/>
    </xf>
    <xf numFmtId="0" fontId="19" fillId="4" borderId="3" xfId="6" applyFont="1" applyFill="1" applyBorder="1" applyAlignment="1">
      <alignment horizontal="center" vertical="center"/>
    </xf>
    <xf numFmtId="0" fontId="19" fillId="4" borderId="5" xfId="6" applyFont="1" applyFill="1" applyBorder="1" applyAlignment="1">
      <alignment horizontal="center" vertical="center"/>
    </xf>
    <xf numFmtId="0" fontId="19" fillId="4" borderId="6" xfId="6" applyFont="1" applyFill="1" applyBorder="1" applyAlignment="1">
      <alignment horizontal="center" vertical="center"/>
    </xf>
    <xf numFmtId="0" fontId="22" fillId="0" borderId="2" xfId="6" applyFont="1" applyBorder="1" applyAlignment="1">
      <alignment horizontal="center" vertical="center"/>
    </xf>
    <xf numFmtId="0" fontId="22" fillId="0" borderId="8" xfId="6" applyFont="1" applyBorder="1" applyAlignment="1">
      <alignment horizontal="center" vertical="center"/>
    </xf>
    <xf numFmtId="0" fontId="22" fillId="0" borderId="4" xfId="6" applyFont="1" applyBorder="1" applyAlignment="1">
      <alignment horizontal="center" vertical="center"/>
    </xf>
    <xf numFmtId="0" fontId="61" fillId="0" borderId="2" xfId="20" applyFont="1" applyBorder="1" applyAlignment="1">
      <alignment horizontal="center" vertical="center"/>
    </xf>
    <xf numFmtId="0" fontId="61" fillId="0" borderId="4" xfId="20" applyFont="1" applyBorder="1" applyAlignment="1">
      <alignment horizontal="center" vertical="center"/>
    </xf>
    <xf numFmtId="0" fontId="37" fillId="0" borderId="2" xfId="20" applyBorder="1" applyAlignment="1">
      <alignment horizontal="center" vertical="center" wrapText="1"/>
    </xf>
    <xf numFmtId="0" fontId="37" fillId="0" borderId="8" xfId="20" applyBorder="1" applyAlignment="1">
      <alignment horizontal="center" vertical="center" wrapText="1"/>
    </xf>
    <xf numFmtId="0" fontId="37" fillId="0" borderId="4" xfId="20" applyBorder="1" applyAlignment="1">
      <alignment horizontal="center" vertical="center" wrapText="1"/>
    </xf>
    <xf numFmtId="0" fontId="37" fillId="0" borderId="1" xfId="20" applyBorder="1" applyAlignment="1">
      <alignment horizontal="center" vertical="center" wrapText="1"/>
    </xf>
    <xf numFmtId="0" fontId="61" fillId="0" borderId="1" xfId="20" applyFont="1" applyBorder="1" applyAlignment="1">
      <alignment horizontal="center" vertical="center"/>
    </xf>
    <xf numFmtId="0" fontId="37" fillId="0" borderId="1" xfId="20" applyBorder="1" applyAlignment="1">
      <alignment horizontal="center" vertical="center"/>
    </xf>
    <xf numFmtId="0" fontId="37" fillId="0" borderId="2" xfId="20" applyBorder="1" applyAlignment="1">
      <alignment horizontal="center" vertical="center"/>
    </xf>
    <xf numFmtId="0" fontId="37" fillId="0" borderId="4" xfId="20" applyBorder="1" applyAlignment="1">
      <alignment horizontal="center" vertical="center"/>
    </xf>
    <xf numFmtId="0" fontId="37" fillId="0" borderId="0" xfId="20" applyAlignment="1">
      <alignment horizontal="center" vertical="center"/>
    </xf>
    <xf numFmtId="0" fontId="14" fillId="0" borderId="1" xfId="0" applyFont="1" applyBorder="1" applyAlignment="1">
      <alignment horizontal="center" vertical="center"/>
    </xf>
    <xf numFmtId="0" fontId="3" fillId="0" borderId="0" xfId="6" applyFont="1" applyAlignment="1">
      <alignment horizontal="center" vertical="center"/>
    </xf>
    <xf numFmtId="14" fontId="0" fillId="4" borderId="0" xfId="0" applyNumberFormat="1" applyFill="1" applyAlignment="1">
      <alignment horizontal="left" vertical="center"/>
    </xf>
    <xf numFmtId="0" fontId="0" fillId="0" borderId="0" xfId="0" applyFill="1"/>
    <xf numFmtId="14" fontId="0" fillId="0" borderId="0" xfId="0" applyNumberFormat="1" applyFill="1"/>
    <xf numFmtId="0" fontId="37" fillId="0" borderId="0" xfId="0" applyFont="1" applyFill="1" applyAlignment="1">
      <alignment horizontal="left" vertical="center"/>
    </xf>
    <xf numFmtId="0" fontId="37" fillId="4" borderId="0" xfId="0" applyFont="1" applyFill="1"/>
    <xf numFmtId="14" fontId="0" fillId="4" borderId="0" xfId="0" applyNumberFormat="1" applyFill="1"/>
  </cellXfs>
  <cellStyles count="25">
    <cellStyle name="Normal 2" xfId="2" xr:uid="{00000000-0005-0000-0000-000031000000}"/>
    <cellStyle name="Normal 4" xfId="3" xr:uid="{00000000-0005-0000-0000-000032000000}"/>
    <cellStyle name="百分比" xfId="1" builtinId="5"/>
    <cellStyle name="常规" xfId="0" builtinId="0"/>
    <cellStyle name="常规 10" xfId="4" xr:uid="{00000000-0005-0000-0000-000033000000}"/>
    <cellStyle name="常规 12 3" xfId="5" xr:uid="{00000000-0005-0000-0000-000034000000}"/>
    <cellStyle name="常规 2" xfId="6" xr:uid="{00000000-0005-0000-0000-000035000000}"/>
    <cellStyle name="常规 2 2" xfId="7" xr:uid="{00000000-0005-0000-0000-000036000000}"/>
    <cellStyle name="常规 2 2 2" xfId="22" xr:uid="{7ABF8847-A586-477C-BA43-F0909F3EB13D}"/>
    <cellStyle name="常规 2 3" xfId="20" xr:uid="{7CF3F946-6D53-45A8-AE52-D5888ADBD667}"/>
    <cellStyle name="常规 2 3 2 2" xfId="8" xr:uid="{00000000-0005-0000-0000-000037000000}"/>
    <cellStyle name="常规 2 34" xfId="9" xr:uid="{00000000-0005-0000-0000-000038000000}"/>
    <cellStyle name="常规 2 4" xfId="10" xr:uid="{00000000-0005-0000-0000-000039000000}"/>
    <cellStyle name="常规 20" xfId="21" xr:uid="{E47AE971-9656-4A32-B98A-2F3F7BF4FC24}"/>
    <cellStyle name="常规 3" xfId="11" xr:uid="{00000000-0005-0000-0000-00003A000000}"/>
    <cellStyle name="常规 3 2" xfId="24" xr:uid="{708BBD25-8C4E-44C6-B532-F1A717946EA8}"/>
    <cellStyle name="常规 3 5" xfId="12" xr:uid="{00000000-0005-0000-0000-00003B000000}"/>
    <cellStyle name="常规 3 5 2" xfId="23" xr:uid="{D950EB21-08AD-4CF1-A56A-D3697BC63B43}"/>
    <cellStyle name="常规 4" xfId="13" xr:uid="{00000000-0005-0000-0000-00003C000000}"/>
    <cellStyle name="常规 4 2" xfId="18" xr:uid="{FFE1FCBE-C47D-4457-ACEA-8DEE37E360EB}"/>
    <cellStyle name="常规 49" xfId="14" xr:uid="{00000000-0005-0000-0000-00003D000000}"/>
    <cellStyle name="常规 5" xfId="17" xr:uid="{00000000-0005-0000-0000-000040000000}"/>
    <cellStyle name="常规 50" xfId="15" xr:uid="{00000000-0005-0000-0000-00003E000000}"/>
    <cellStyle name="常规 9" xfId="16" xr:uid="{00000000-0005-0000-0000-00003F000000}"/>
    <cellStyle name="常规 9 2" xfId="19" xr:uid="{BB1F89EB-F3F9-472D-B5A1-4D5671BA6C15}"/>
  </cellStyles>
  <dxfs count="41">
    <dxf>
      <font>
        <color rgb="FFFF0000"/>
      </font>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indexed="40"/>
        </patternFill>
      </fill>
    </dxf>
    <dxf>
      <fill>
        <patternFill patternType="solid">
          <bgColor rgb="FF00B0F0"/>
        </patternFill>
      </fill>
    </dxf>
    <dxf>
      <fill>
        <patternFill patternType="solid">
          <bgColor rgb="FF99FF33"/>
        </patternFill>
      </fill>
    </dxf>
    <dxf>
      <fill>
        <patternFill patternType="solid">
          <bgColor indexed="40"/>
        </patternFill>
      </fill>
    </dxf>
    <dxf>
      <fill>
        <patternFill patternType="solid">
          <bgColor rgb="FF00B0F0"/>
        </patternFill>
      </fill>
    </dxf>
    <dxf>
      <fill>
        <patternFill patternType="solid">
          <bgColor rgb="FF99FF33"/>
        </patternFill>
      </fill>
    </dxf>
    <dxf>
      <fill>
        <patternFill patternType="solid">
          <bgColor indexed="4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Medium9"/>
  <colors>
    <mruColors>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2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png"/><Relationship Id="rId5" Type="http://schemas.openxmlformats.org/officeDocument/2006/relationships/image" Target="../media/image34.png"/><Relationship Id="rId4" Type="http://schemas.openxmlformats.org/officeDocument/2006/relationships/image" Target="../media/image3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12.png"/><Relationship Id="rId1" Type="http://schemas.openxmlformats.org/officeDocument/2006/relationships/image" Target="../media/image2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3.png"/></Relationships>
</file>

<file path=xl/drawings/_rels/drawing7.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8.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24.png"/></Relationships>
</file>

<file path=xl/drawings/_rels/drawing9.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24</xdr:col>
      <xdr:colOff>323850</xdr:colOff>
      <xdr:row>26</xdr:row>
      <xdr:rowOff>85725</xdr:rowOff>
    </xdr:from>
    <xdr:to>
      <xdr:col>30</xdr:col>
      <xdr:colOff>170955</xdr:colOff>
      <xdr:row>49</xdr:row>
      <xdr:rowOff>85231</xdr:rowOff>
    </xdr:to>
    <xdr:pic>
      <xdr:nvPicPr>
        <xdr:cNvPr id="2" name="图片 1">
          <a:extLst>
            <a:ext uri="{FF2B5EF4-FFF2-40B4-BE49-F238E27FC236}">
              <a16:creationId xmlns:a16="http://schemas.microsoft.com/office/drawing/2014/main" id="{8060B28A-F030-7678-D936-8425C7AAABE4}"/>
            </a:ext>
          </a:extLst>
        </xdr:cNvPr>
        <xdr:cNvPicPr>
          <a:picLocks noChangeAspect="1"/>
        </xdr:cNvPicPr>
      </xdr:nvPicPr>
      <xdr:blipFill>
        <a:blip xmlns:r="http://schemas.openxmlformats.org/officeDocument/2006/relationships" r:embed="rId1"/>
        <a:stretch>
          <a:fillRect/>
        </a:stretch>
      </xdr:blipFill>
      <xdr:spPr>
        <a:xfrm>
          <a:off x="20716875" y="10410825"/>
          <a:ext cx="3961905" cy="3952381"/>
        </a:xfrm>
        <a:prstGeom prst="rect">
          <a:avLst/>
        </a:prstGeom>
      </xdr:spPr>
    </xdr:pic>
    <xdr:clientData/>
  </xdr:twoCellAnchor>
  <xdr:twoCellAnchor editAs="oneCell">
    <xdr:from>
      <xdr:col>16</xdr:col>
      <xdr:colOff>238125</xdr:colOff>
      <xdr:row>26</xdr:row>
      <xdr:rowOff>47625</xdr:rowOff>
    </xdr:from>
    <xdr:to>
      <xdr:col>21</xdr:col>
      <xdr:colOff>609106</xdr:colOff>
      <xdr:row>48</xdr:row>
      <xdr:rowOff>132867</xdr:rowOff>
    </xdr:to>
    <xdr:pic>
      <xdr:nvPicPr>
        <xdr:cNvPr id="3" name="图片 2">
          <a:extLst>
            <a:ext uri="{FF2B5EF4-FFF2-40B4-BE49-F238E27FC236}">
              <a16:creationId xmlns:a16="http://schemas.microsoft.com/office/drawing/2014/main" id="{07FD275F-9D31-28DB-8F77-B8D1F6F3DFAA}"/>
            </a:ext>
          </a:extLst>
        </xdr:cNvPr>
        <xdr:cNvPicPr>
          <a:picLocks noChangeAspect="1"/>
        </xdr:cNvPicPr>
      </xdr:nvPicPr>
      <xdr:blipFill>
        <a:blip xmlns:r="http://schemas.openxmlformats.org/officeDocument/2006/relationships" r:embed="rId2"/>
        <a:stretch>
          <a:fillRect/>
        </a:stretch>
      </xdr:blipFill>
      <xdr:spPr>
        <a:xfrm>
          <a:off x="14992350" y="10372725"/>
          <a:ext cx="3952381" cy="3866667"/>
        </a:xfrm>
        <a:prstGeom prst="rect">
          <a:avLst/>
        </a:prstGeom>
      </xdr:spPr>
    </xdr:pic>
    <xdr:clientData/>
  </xdr:twoCellAnchor>
  <xdr:twoCellAnchor editAs="oneCell">
    <xdr:from>
      <xdr:col>20</xdr:col>
      <xdr:colOff>28575</xdr:colOff>
      <xdr:row>26</xdr:row>
      <xdr:rowOff>66675</xdr:rowOff>
    </xdr:from>
    <xdr:to>
      <xdr:col>26</xdr:col>
      <xdr:colOff>113775</xdr:colOff>
      <xdr:row>50</xdr:row>
      <xdr:rowOff>104255</xdr:rowOff>
    </xdr:to>
    <xdr:pic>
      <xdr:nvPicPr>
        <xdr:cNvPr id="4" name="图片 3">
          <a:extLst>
            <a:ext uri="{FF2B5EF4-FFF2-40B4-BE49-F238E27FC236}">
              <a16:creationId xmlns:a16="http://schemas.microsoft.com/office/drawing/2014/main" id="{160D21F7-6BB0-7EB9-630A-72345F4EF2B4}"/>
            </a:ext>
          </a:extLst>
        </xdr:cNvPr>
        <xdr:cNvPicPr>
          <a:picLocks noChangeAspect="1"/>
        </xdr:cNvPicPr>
      </xdr:nvPicPr>
      <xdr:blipFill>
        <a:blip xmlns:r="http://schemas.openxmlformats.org/officeDocument/2006/relationships" r:embed="rId3"/>
        <a:stretch>
          <a:fillRect/>
        </a:stretch>
      </xdr:blipFill>
      <xdr:spPr>
        <a:xfrm>
          <a:off x="17678400" y="10391775"/>
          <a:ext cx="4200000" cy="4161905"/>
        </a:xfrm>
        <a:prstGeom prst="rect">
          <a:avLst/>
        </a:prstGeom>
      </xdr:spPr>
    </xdr:pic>
    <xdr:clientData/>
  </xdr:twoCellAnchor>
  <xdr:twoCellAnchor editAs="oneCell">
    <xdr:from>
      <xdr:col>25</xdr:col>
      <xdr:colOff>666750</xdr:colOff>
      <xdr:row>37</xdr:row>
      <xdr:rowOff>19050</xdr:rowOff>
    </xdr:from>
    <xdr:to>
      <xdr:col>37</xdr:col>
      <xdr:colOff>275245</xdr:colOff>
      <xdr:row>65</xdr:row>
      <xdr:rowOff>56545</xdr:rowOff>
    </xdr:to>
    <xdr:pic>
      <xdr:nvPicPr>
        <xdr:cNvPr id="5" name="图片 4">
          <a:extLst>
            <a:ext uri="{FF2B5EF4-FFF2-40B4-BE49-F238E27FC236}">
              <a16:creationId xmlns:a16="http://schemas.microsoft.com/office/drawing/2014/main" id="{C04C2082-0EE0-F7E8-19E9-3AE01FF6AFA8}"/>
            </a:ext>
          </a:extLst>
        </xdr:cNvPr>
        <xdr:cNvPicPr>
          <a:picLocks noChangeAspect="1"/>
        </xdr:cNvPicPr>
      </xdr:nvPicPr>
      <xdr:blipFill>
        <a:blip xmlns:r="http://schemas.openxmlformats.org/officeDocument/2006/relationships" r:embed="rId4"/>
        <a:stretch>
          <a:fillRect/>
        </a:stretch>
      </xdr:blipFill>
      <xdr:spPr>
        <a:xfrm>
          <a:off x="20050125" y="13449300"/>
          <a:ext cx="7838095" cy="4838095"/>
        </a:xfrm>
        <a:prstGeom prst="rect">
          <a:avLst/>
        </a:prstGeom>
      </xdr:spPr>
    </xdr:pic>
    <xdr:clientData/>
  </xdr:twoCellAnchor>
  <xdr:twoCellAnchor editAs="oneCell">
    <xdr:from>
      <xdr:col>20</xdr:col>
      <xdr:colOff>342899</xdr:colOff>
      <xdr:row>39</xdr:row>
      <xdr:rowOff>80974</xdr:rowOff>
    </xdr:from>
    <xdr:to>
      <xdr:col>29</xdr:col>
      <xdr:colOff>465750</xdr:colOff>
      <xdr:row>62</xdr:row>
      <xdr:rowOff>47020</xdr:rowOff>
    </xdr:to>
    <xdr:pic>
      <xdr:nvPicPr>
        <xdr:cNvPr id="6" name="图片 5">
          <a:extLst>
            <a:ext uri="{FF2B5EF4-FFF2-40B4-BE49-F238E27FC236}">
              <a16:creationId xmlns:a16="http://schemas.microsoft.com/office/drawing/2014/main" id="{6B2D7AAE-391A-65C9-5256-D342DA577E1A}"/>
            </a:ext>
          </a:extLst>
        </xdr:cNvPr>
        <xdr:cNvPicPr>
          <a:picLocks noChangeAspect="1"/>
        </xdr:cNvPicPr>
      </xdr:nvPicPr>
      <xdr:blipFill>
        <a:blip xmlns:r="http://schemas.openxmlformats.org/officeDocument/2006/relationships" r:embed="rId5"/>
        <a:stretch>
          <a:fillRect/>
        </a:stretch>
      </xdr:blipFill>
      <xdr:spPr>
        <a:xfrm>
          <a:off x="16297274" y="13854124"/>
          <a:ext cx="6295051" cy="3909396"/>
        </a:xfrm>
        <a:prstGeom prst="rect">
          <a:avLst/>
        </a:prstGeom>
      </xdr:spPr>
    </xdr:pic>
    <xdr:clientData/>
  </xdr:twoCellAnchor>
  <xdr:twoCellAnchor editAs="oneCell">
    <xdr:from>
      <xdr:col>16</xdr:col>
      <xdr:colOff>381000</xdr:colOff>
      <xdr:row>38</xdr:row>
      <xdr:rowOff>133350</xdr:rowOff>
    </xdr:from>
    <xdr:to>
      <xdr:col>27</xdr:col>
      <xdr:colOff>646705</xdr:colOff>
      <xdr:row>66</xdr:row>
      <xdr:rowOff>113702</xdr:rowOff>
    </xdr:to>
    <xdr:pic>
      <xdr:nvPicPr>
        <xdr:cNvPr id="7" name="图片 6">
          <a:extLst>
            <a:ext uri="{FF2B5EF4-FFF2-40B4-BE49-F238E27FC236}">
              <a16:creationId xmlns:a16="http://schemas.microsoft.com/office/drawing/2014/main" id="{720CF726-A981-08AE-FF6A-64408B9F5DE7}"/>
            </a:ext>
          </a:extLst>
        </xdr:cNvPr>
        <xdr:cNvPicPr>
          <a:picLocks noChangeAspect="1"/>
        </xdr:cNvPicPr>
      </xdr:nvPicPr>
      <xdr:blipFill>
        <a:blip xmlns:r="http://schemas.openxmlformats.org/officeDocument/2006/relationships" r:embed="rId6"/>
        <a:stretch>
          <a:fillRect/>
        </a:stretch>
      </xdr:blipFill>
      <xdr:spPr>
        <a:xfrm>
          <a:off x="13439775" y="13735050"/>
          <a:ext cx="7961905" cy="4780952"/>
        </a:xfrm>
        <a:prstGeom prst="rect">
          <a:avLst/>
        </a:prstGeom>
      </xdr:spPr>
    </xdr:pic>
    <xdr:clientData/>
  </xdr:twoCellAnchor>
  <xdr:twoCellAnchor editAs="oneCell">
    <xdr:from>
      <xdr:col>16</xdr:col>
      <xdr:colOff>390525</xdr:colOff>
      <xdr:row>62</xdr:row>
      <xdr:rowOff>0</xdr:rowOff>
    </xdr:from>
    <xdr:to>
      <xdr:col>28</xdr:col>
      <xdr:colOff>313287</xdr:colOff>
      <xdr:row>86</xdr:row>
      <xdr:rowOff>161390</xdr:rowOff>
    </xdr:to>
    <xdr:pic>
      <xdr:nvPicPr>
        <xdr:cNvPr id="8" name="图片 7">
          <a:extLst>
            <a:ext uri="{FF2B5EF4-FFF2-40B4-BE49-F238E27FC236}">
              <a16:creationId xmlns:a16="http://schemas.microsoft.com/office/drawing/2014/main" id="{CEF67442-9792-4269-A742-099CE755B3E6}"/>
            </a:ext>
          </a:extLst>
        </xdr:cNvPr>
        <xdr:cNvPicPr>
          <a:picLocks noChangeAspect="1"/>
        </xdr:cNvPicPr>
      </xdr:nvPicPr>
      <xdr:blipFill>
        <a:blip xmlns:r="http://schemas.openxmlformats.org/officeDocument/2006/relationships" r:embed="rId7"/>
        <a:stretch>
          <a:fillRect/>
        </a:stretch>
      </xdr:blipFill>
      <xdr:spPr>
        <a:xfrm>
          <a:off x="13449300" y="18478500"/>
          <a:ext cx="8304762" cy="4276190"/>
        </a:xfrm>
        <a:prstGeom prst="rect">
          <a:avLst/>
        </a:prstGeom>
      </xdr:spPr>
    </xdr:pic>
    <xdr:clientData/>
  </xdr:twoCellAnchor>
  <xdr:twoCellAnchor editAs="oneCell">
    <xdr:from>
      <xdr:col>21</xdr:col>
      <xdr:colOff>638175</xdr:colOff>
      <xdr:row>63</xdr:row>
      <xdr:rowOff>47625</xdr:rowOff>
    </xdr:from>
    <xdr:to>
      <xdr:col>34</xdr:col>
      <xdr:colOff>265632</xdr:colOff>
      <xdr:row>86</xdr:row>
      <xdr:rowOff>132846</xdr:rowOff>
    </xdr:to>
    <xdr:pic>
      <xdr:nvPicPr>
        <xdr:cNvPr id="9" name="图片 8">
          <a:extLst>
            <a:ext uri="{FF2B5EF4-FFF2-40B4-BE49-F238E27FC236}">
              <a16:creationId xmlns:a16="http://schemas.microsoft.com/office/drawing/2014/main" id="{93316888-2B2F-A4A7-DC8C-C8433D03B699}"/>
            </a:ext>
          </a:extLst>
        </xdr:cNvPr>
        <xdr:cNvPicPr>
          <a:picLocks noChangeAspect="1"/>
        </xdr:cNvPicPr>
      </xdr:nvPicPr>
      <xdr:blipFill>
        <a:blip xmlns:r="http://schemas.openxmlformats.org/officeDocument/2006/relationships" r:embed="rId8"/>
        <a:stretch>
          <a:fillRect/>
        </a:stretch>
      </xdr:blipFill>
      <xdr:spPr>
        <a:xfrm>
          <a:off x="17278350" y="18697575"/>
          <a:ext cx="8542857" cy="4028571"/>
        </a:xfrm>
        <a:prstGeom prst="rect">
          <a:avLst/>
        </a:prstGeom>
      </xdr:spPr>
    </xdr:pic>
    <xdr:clientData/>
  </xdr:twoCellAnchor>
  <xdr:twoCellAnchor editAs="oneCell">
    <xdr:from>
      <xdr:col>23</xdr:col>
      <xdr:colOff>9525</xdr:colOff>
      <xdr:row>67</xdr:row>
      <xdr:rowOff>152400</xdr:rowOff>
    </xdr:from>
    <xdr:to>
      <xdr:col>28</xdr:col>
      <xdr:colOff>390049</xdr:colOff>
      <xdr:row>91</xdr:row>
      <xdr:rowOff>85219</xdr:rowOff>
    </xdr:to>
    <xdr:pic>
      <xdr:nvPicPr>
        <xdr:cNvPr id="10" name="图片 9">
          <a:extLst>
            <a:ext uri="{FF2B5EF4-FFF2-40B4-BE49-F238E27FC236}">
              <a16:creationId xmlns:a16="http://schemas.microsoft.com/office/drawing/2014/main" id="{10A5A2EA-1412-8761-5705-A5C8385EA7E2}"/>
            </a:ext>
          </a:extLst>
        </xdr:cNvPr>
        <xdr:cNvPicPr>
          <a:picLocks noChangeAspect="1"/>
        </xdr:cNvPicPr>
      </xdr:nvPicPr>
      <xdr:blipFill>
        <a:blip xmlns:r="http://schemas.openxmlformats.org/officeDocument/2006/relationships" r:embed="rId9"/>
        <a:stretch>
          <a:fillRect/>
        </a:stretch>
      </xdr:blipFill>
      <xdr:spPr>
        <a:xfrm>
          <a:off x="18021300" y="19488150"/>
          <a:ext cx="3809524" cy="4047619"/>
        </a:xfrm>
        <a:prstGeom prst="rect">
          <a:avLst/>
        </a:prstGeom>
      </xdr:spPr>
    </xdr:pic>
    <xdr:clientData/>
  </xdr:twoCellAnchor>
  <xdr:twoCellAnchor editAs="oneCell">
    <xdr:from>
      <xdr:col>16</xdr:col>
      <xdr:colOff>590550</xdr:colOff>
      <xdr:row>64</xdr:row>
      <xdr:rowOff>161925</xdr:rowOff>
    </xdr:from>
    <xdr:to>
      <xdr:col>21</xdr:col>
      <xdr:colOff>513912</xdr:colOff>
      <xdr:row>87</xdr:row>
      <xdr:rowOff>28099</xdr:rowOff>
    </xdr:to>
    <xdr:pic>
      <xdr:nvPicPr>
        <xdr:cNvPr id="11" name="图片 10">
          <a:extLst>
            <a:ext uri="{FF2B5EF4-FFF2-40B4-BE49-F238E27FC236}">
              <a16:creationId xmlns:a16="http://schemas.microsoft.com/office/drawing/2014/main" id="{4DE2AE63-F28B-03AF-5022-D4DCDC34E943}"/>
            </a:ext>
          </a:extLst>
        </xdr:cNvPr>
        <xdr:cNvPicPr>
          <a:picLocks noChangeAspect="1"/>
        </xdr:cNvPicPr>
      </xdr:nvPicPr>
      <xdr:blipFill>
        <a:blip xmlns:r="http://schemas.openxmlformats.org/officeDocument/2006/relationships" r:embed="rId10"/>
        <a:stretch>
          <a:fillRect/>
        </a:stretch>
      </xdr:blipFill>
      <xdr:spPr>
        <a:xfrm>
          <a:off x="13649325" y="18983325"/>
          <a:ext cx="3504762" cy="38095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317501</xdr:colOff>
      <xdr:row>31</xdr:row>
      <xdr:rowOff>115467</xdr:rowOff>
    </xdr:from>
    <xdr:to>
      <xdr:col>13</xdr:col>
      <xdr:colOff>412748</xdr:colOff>
      <xdr:row>40</xdr:row>
      <xdr:rowOff>96826</xdr:rowOff>
    </xdr:to>
    <xdr:pic>
      <xdr:nvPicPr>
        <xdr:cNvPr id="4" name="图片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9062720" y="5624195"/>
          <a:ext cx="3901440" cy="1589405"/>
        </a:xfrm>
        <a:prstGeom prst="rect">
          <a:avLst/>
        </a:prstGeom>
      </xdr:spPr>
    </xdr:pic>
    <xdr:clientData/>
  </xdr:twoCellAnchor>
  <xdr:twoCellAnchor editAs="oneCell">
    <xdr:from>
      <xdr:col>6</xdr:col>
      <xdr:colOff>1810195</xdr:colOff>
      <xdr:row>8</xdr:row>
      <xdr:rowOff>88104</xdr:rowOff>
    </xdr:from>
    <xdr:to>
      <xdr:col>13</xdr:col>
      <xdr:colOff>539750</xdr:colOff>
      <xdr:row>35</xdr:row>
      <xdr:rowOff>167595</xdr:rowOff>
    </xdr:to>
    <xdr:pic>
      <xdr:nvPicPr>
        <xdr:cNvPr id="2" name="图片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8231505" y="1535430"/>
          <a:ext cx="4860290" cy="486473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0</xdr:colOff>
      <xdr:row>43</xdr:row>
      <xdr:rowOff>0</xdr:rowOff>
    </xdr:from>
    <xdr:to>
      <xdr:col>21</xdr:col>
      <xdr:colOff>408581</xdr:colOff>
      <xdr:row>82</xdr:row>
      <xdr:rowOff>170593</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stretch>
          <a:fillRect/>
        </a:stretch>
      </xdr:blipFill>
      <xdr:spPr>
        <a:xfrm>
          <a:off x="6592570" y="7863840"/>
          <a:ext cx="7197725" cy="7302500"/>
        </a:xfrm>
        <a:prstGeom prst="rect">
          <a:avLst/>
        </a:prstGeom>
      </xdr:spPr>
    </xdr:pic>
    <xdr:clientData/>
  </xdr:twoCellAnchor>
  <xdr:twoCellAnchor editAs="oneCell">
    <xdr:from>
      <xdr:col>10</xdr:col>
      <xdr:colOff>295275</xdr:colOff>
      <xdr:row>0</xdr:row>
      <xdr:rowOff>0</xdr:rowOff>
    </xdr:from>
    <xdr:to>
      <xdr:col>20</xdr:col>
      <xdr:colOff>561085</xdr:colOff>
      <xdr:row>46</xdr:row>
      <xdr:rowOff>122824</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2"/>
        <a:stretch>
          <a:fillRect/>
        </a:stretch>
      </xdr:blipFill>
      <xdr:spPr>
        <a:xfrm>
          <a:off x="6887845" y="0"/>
          <a:ext cx="6437630" cy="853503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561975</xdr:colOff>
      <xdr:row>0</xdr:row>
      <xdr:rowOff>123825</xdr:rowOff>
    </xdr:from>
    <xdr:to>
      <xdr:col>10</xdr:col>
      <xdr:colOff>246832</xdr:colOff>
      <xdr:row>28</xdr:row>
      <xdr:rowOff>75573</xdr:rowOff>
    </xdr:to>
    <xdr:pic>
      <xdr:nvPicPr>
        <xdr:cNvPr id="3" name="图片 2">
          <a:extLst>
            <a:ext uri="{FF2B5EF4-FFF2-40B4-BE49-F238E27FC236}">
              <a16:creationId xmlns:a16="http://schemas.microsoft.com/office/drawing/2014/main" id="{3B7D1F16-2F04-4610-91A1-E9E267AE45CE}"/>
            </a:ext>
          </a:extLst>
        </xdr:cNvPr>
        <xdr:cNvPicPr>
          <a:picLocks noChangeAspect="1"/>
        </xdr:cNvPicPr>
      </xdr:nvPicPr>
      <xdr:blipFill>
        <a:blip xmlns:r="http://schemas.openxmlformats.org/officeDocument/2006/relationships" r:embed="rId1"/>
        <a:stretch>
          <a:fillRect/>
        </a:stretch>
      </xdr:blipFill>
      <xdr:spPr>
        <a:xfrm>
          <a:off x="561975" y="123825"/>
          <a:ext cx="6542857" cy="5019048"/>
        </a:xfrm>
        <a:prstGeom prst="rect">
          <a:avLst/>
        </a:prstGeom>
      </xdr:spPr>
    </xdr:pic>
    <xdr:clientData/>
  </xdr:twoCellAnchor>
  <xdr:twoCellAnchor editAs="oneCell">
    <xdr:from>
      <xdr:col>10</xdr:col>
      <xdr:colOff>314325</xdr:colOff>
      <xdr:row>0</xdr:row>
      <xdr:rowOff>0</xdr:rowOff>
    </xdr:from>
    <xdr:to>
      <xdr:col>19</xdr:col>
      <xdr:colOff>513554</xdr:colOff>
      <xdr:row>38</xdr:row>
      <xdr:rowOff>75331</xdr:rowOff>
    </xdr:to>
    <xdr:pic>
      <xdr:nvPicPr>
        <xdr:cNvPr id="5" name="图片 4">
          <a:extLst>
            <a:ext uri="{FF2B5EF4-FFF2-40B4-BE49-F238E27FC236}">
              <a16:creationId xmlns:a16="http://schemas.microsoft.com/office/drawing/2014/main" id="{EAA6F9D9-904E-8159-C3CC-4FED6D2F3C84}"/>
            </a:ext>
          </a:extLst>
        </xdr:cNvPr>
        <xdr:cNvPicPr>
          <a:picLocks noChangeAspect="1"/>
        </xdr:cNvPicPr>
      </xdr:nvPicPr>
      <xdr:blipFill>
        <a:blip xmlns:r="http://schemas.openxmlformats.org/officeDocument/2006/relationships" r:embed="rId2"/>
        <a:stretch>
          <a:fillRect/>
        </a:stretch>
      </xdr:blipFill>
      <xdr:spPr>
        <a:xfrm>
          <a:off x="7172325" y="0"/>
          <a:ext cx="6371429" cy="6952381"/>
        </a:xfrm>
        <a:prstGeom prst="rect">
          <a:avLst/>
        </a:prstGeom>
      </xdr:spPr>
    </xdr:pic>
    <xdr:clientData/>
  </xdr:twoCellAnchor>
  <xdr:twoCellAnchor editAs="oneCell">
    <xdr:from>
      <xdr:col>19</xdr:col>
      <xdr:colOff>466725</xdr:colOff>
      <xdr:row>0</xdr:row>
      <xdr:rowOff>0</xdr:rowOff>
    </xdr:from>
    <xdr:to>
      <xdr:col>29</xdr:col>
      <xdr:colOff>246820</xdr:colOff>
      <xdr:row>52</xdr:row>
      <xdr:rowOff>36919</xdr:rowOff>
    </xdr:to>
    <xdr:pic>
      <xdr:nvPicPr>
        <xdr:cNvPr id="6" name="图片 5">
          <a:extLst>
            <a:ext uri="{FF2B5EF4-FFF2-40B4-BE49-F238E27FC236}">
              <a16:creationId xmlns:a16="http://schemas.microsoft.com/office/drawing/2014/main" id="{A21B9D18-49FB-B8C9-73D1-D27743C1F276}"/>
            </a:ext>
          </a:extLst>
        </xdr:cNvPr>
        <xdr:cNvPicPr>
          <a:picLocks noChangeAspect="1"/>
        </xdr:cNvPicPr>
      </xdr:nvPicPr>
      <xdr:blipFill>
        <a:blip xmlns:r="http://schemas.openxmlformats.org/officeDocument/2006/relationships" r:embed="rId3"/>
        <a:stretch>
          <a:fillRect/>
        </a:stretch>
      </xdr:blipFill>
      <xdr:spPr>
        <a:xfrm>
          <a:off x="13496925" y="0"/>
          <a:ext cx="6638095" cy="9447619"/>
        </a:xfrm>
        <a:prstGeom prst="rect">
          <a:avLst/>
        </a:prstGeom>
      </xdr:spPr>
    </xdr:pic>
    <xdr:clientData/>
  </xdr:twoCellAnchor>
  <xdr:twoCellAnchor editAs="oneCell">
    <xdr:from>
      <xdr:col>28</xdr:col>
      <xdr:colOff>438150</xdr:colOff>
      <xdr:row>0</xdr:row>
      <xdr:rowOff>0</xdr:rowOff>
    </xdr:from>
    <xdr:to>
      <xdr:col>38</xdr:col>
      <xdr:colOff>18245</xdr:colOff>
      <xdr:row>53</xdr:row>
      <xdr:rowOff>84515</xdr:rowOff>
    </xdr:to>
    <xdr:pic>
      <xdr:nvPicPr>
        <xdr:cNvPr id="7" name="图片 6">
          <a:extLst>
            <a:ext uri="{FF2B5EF4-FFF2-40B4-BE49-F238E27FC236}">
              <a16:creationId xmlns:a16="http://schemas.microsoft.com/office/drawing/2014/main" id="{A2B2763A-D6DF-A15E-2F9E-EF9C8841CD5F}"/>
            </a:ext>
          </a:extLst>
        </xdr:cNvPr>
        <xdr:cNvPicPr>
          <a:picLocks noChangeAspect="1"/>
        </xdr:cNvPicPr>
      </xdr:nvPicPr>
      <xdr:blipFill>
        <a:blip xmlns:r="http://schemas.openxmlformats.org/officeDocument/2006/relationships" r:embed="rId4"/>
        <a:stretch>
          <a:fillRect/>
        </a:stretch>
      </xdr:blipFill>
      <xdr:spPr>
        <a:xfrm>
          <a:off x="19640550" y="0"/>
          <a:ext cx="6438095" cy="9676190"/>
        </a:xfrm>
        <a:prstGeom prst="rect">
          <a:avLst/>
        </a:prstGeom>
      </xdr:spPr>
    </xdr:pic>
    <xdr:clientData/>
  </xdr:twoCellAnchor>
  <xdr:twoCellAnchor editAs="oneCell">
    <xdr:from>
      <xdr:col>10</xdr:col>
      <xdr:colOff>57150</xdr:colOff>
      <xdr:row>37</xdr:row>
      <xdr:rowOff>57150</xdr:rowOff>
    </xdr:from>
    <xdr:to>
      <xdr:col>19</xdr:col>
      <xdr:colOff>351617</xdr:colOff>
      <xdr:row>61</xdr:row>
      <xdr:rowOff>18512</xdr:rowOff>
    </xdr:to>
    <xdr:pic>
      <xdr:nvPicPr>
        <xdr:cNvPr id="8" name="图片 7">
          <a:extLst>
            <a:ext uri="{FF2B5EF4-FFF2-40B4-BE49-F238E27FC236}">
              <a16:creationId xmlns:a16="http://schemas.microsoft.com/office/drawing/2014/main" id="{53BCED19-A6A3-F617-9797-D8BF8CB39D2F}"/>
            </a:ext>
          </a:extLst>
        </xdr:cNvPr>
        <xdr:cNvPicPr>
          <a:picLocks noChangeAspect="1"/>
        </xdr:cNvPicPr>
      </xdr:nvPicPr>
      <xdr:blipFill>
        <a:blip xmlns:r="http://schemas.openxmlformats.org/officeDocument/2006/relationships" r:embed="rId5"/>
        <a:stretch>
          <a:fillRect/>
        </a:stretch>
      </xdr:blipFill>
      <xdr:spPr>
        <a:xfrm>
          <a:off x="6915150" y="6753225"/>
          <a:ext cx="6466667" cy="4304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15</xdr:row>
      <xdr:rowOff>161925</xdr:rowOff>
    </xdr:from>
    <xdr:to>
      <xdr:col>3</xdr:col>
      <xdr:colOff>2142494</xdr:colOff>
      <xdr:row>32</xdr:row>
      <xdr:rowOff>47275</xdr:rowOff>
    </xdr:to>
    <xdr:pic>
      <xdr:nvPicPr>
        <xdr:cNvPr id="2" name="图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8269605"/>
          <a:ext cx="4757420" cy="2994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211668</xdr:colOff>
      <xdr:row>5</xdr:row>
      <xdr:rowOff>10584</xdr:rowOff>
    </xdr:from>
    <xdr:to>
      <xdr:col>29</xdr:col>
      <xdr:colOff>448989</xdr:colOff>
      <xdr:row>10</xdr:row>
      <xdr:rowOff>710581</xdr:rowOff>
    </xdr:to>
    <xdr:pic>
      <xdr:nvPicPr>
        <xdr:cNvPr id="2" name="图片 1">
          <a:extLst>
            <a:ext uri="{FF2B5EF4-FFF2-40B4-BE49-F238E27FC236}">
              <a16:creationId xmlns:a16="http://schemas.microsoft.com/office/drawing/2014/main" id="{FADEDD43-B03F-44E4-9479-54B927DAB7F3}"/>
            </a:ext>
          </a:extLst>
        </xdr:cNvPr>
        <xdr:cNvPicPr>
          <a:picLocks noChangeAspect="1"/>
        </xdr:cNvPicPr>
      </xdr:nvPicPr>
      <xdr:blipFill>
        <a:blip xmlns:r="http://schemas.openxmlformats.org/officeDocument/2006/relationships" r:embed="rId1"/>
        <a:stretch>
          <a:fillRect/>
        </a:stretch>
      </xdr:blipFill>
      <xdr:spPr>
        <a:xfrm>
          <a:off x="15746943" y="867834"/>
          <a:ext cx="6409521" cy="5271997"/>
        </a:xfrm>
        <a:prstGeom prst="rect">
          <a:avLst/>
        </a:prstGeom>
      </xdr:spPr>
    </xdr:pic>
    <xdr:clientData/>
  </xdr:twoCellAnchor>
  <xdr:twoCellAnchor editAs="oneCell">
    <xdr:from>
      <xdr:col>19</xdr:col>
      <xdr:colOff>190500</xdr:colOff>
      <xdr:row>12</xdr:row>
      <xdr:rowOff>148167</xdr:rowOff>
    </xdr:from>
    <xdr:to>
      <xdr:col>27</xdr:col>
      <xdr:colOff>363357</xdr:colOff>
      <xdr:row>26</xdr:row>
      <xdr:rowOff>59845</xdr:rowOff>
    </xdr:to>
    <xdr:pic>
      <xdr:nvPicPr>
        <xdr:cNvPr id="3" name="图片 2">
          <a:extLst>
            <a:ext uri="{FF2B5EF4-FFF2-40B4-BE49-F238E27FC236}">
              <a16:creationId xmlns:a16="http://schemas.microsoft.com/office/drawing/2014/main" id="{F769B316-4DB1-49DF-AAE3-B4A20C3B2A60}"/>
            </a:ext>
          </a:extLst>
        </xdr:cNvPr>
        <xdr:cNvPicPr>
          <a:picLocks noChangeAspect="1"/>
        </xdr:cNvPicPr>
      </xdr:nvPicPr>
      <xdr:blipFill>
        <a:blip xmlns:r="http://schemas.openxmlformats.org/officeDocument/2006/relationships" r:embed="rId2"/>
        <a:stretch>
          <a:fillRect/>
        </a:stretch>
      </xdr:blipFill>
      <xdr:spPr>
        <a:xfrm>
          <a:off x="15039975" y="8692092"/>
          <a:ext cx="5659257" cy="3835978"/>
        </a:xfrm>
        <a:prstGeom prst="rect">
          <a:avLst/>
        </a:prstGeom>
      </xdr:spPr>
    </xdr:pic>
    <xdr:clientData/>
  </xdr:twoCellAnchor>
  <xdr:twoCellAnchor editAs="oneCell">
    <xdr:from>
      <xdr:col>27</xdr:col>
      <xdr:colOff>649182</xdr:colOff>
      <xdr:row>11</xdr:row>
      <xdr:rowOff>1023196</xdr:rowOff>
    </xdr:from>
    <xdr:to>
      <xdr:col>36</xdr:col>
      <xdr:colOff>638884</xdr:colOff>
      <xdr:row>19</xdr:row>
      <xdr:rowOff>290315</xdr:rowOff>
    </xdr:to>
    <xdr:pic>
      <xdr:nvPicPr>
        <xdr:cNvPr id="4" name="图片 3">
          <a:extLst>
            <a:ext uri="{FF2B5EF4-FFF2-40B4-BE49-F238E27FC236}">
              <a16:creationId xmlns:a16="http://schemas.microsoft.com/office/drawing/2014/main" id="{F8A46CCB-2AF5-41FE-92FD-803D59ABE7D8}"/>
            </a:ext>
          </a:extLst>
        </xdr:cNvPr>
        <xdr:cNvPicPr>
          <a:picLocks noChangeAspect="1"/>
        </xdr:cNvPicPr>
      </xdr:nvPicPr>
      <xdr:blipFill>
        <a:blip xmlns:r="http://schemas.openxmlformats.org/officeDocument/2006/relationships" r:embed="rId3"/>
        <a:stretch>
          <a:fillRect/>
        </a:stretch>
      </xdr:blipFill>
      <xdr:spPr>
        <a:xfrm>
          <a:off x="20985057" y="7519246"/>
          <a:ext cx="6161902" cy="41058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2180590</xdr:colOff>
      <xdr:row>69</xdr:row>
      <xdr:rowOff>167640</xdr:rowOff>
    </xdr:from>
    <xdr:to>
      <xdr:col>11</xdr:col>
      <xdr:colOff>569595</xdr:colOff>
      <xdr:row>95</xdr:row>
      <xdr:rowOff>178435</xdr:rowOff>
    </xdr:to>
    <xdr:pic>
      <xdr:nvPicPr>
        <xdr:cNvPr id="3" name="图片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5761990" y="10130790"/>
          <a:ext cx="6513830" cy="4716145"/>
        </a:xfrm>
        <a:prstGeom prst="rect">
          <a:avLst/>
        </a:prstGeom>
      </xdr:spPr>
    </xdr:pic>
    <xdr:clientData/>
  </xdr:twoCellAnchor>
  <xdr:twoCellAnchor editAs="oneCell">
    <xdr:from>
      <xdr:col>4</xdr:col>
      <xdr:colOff>2057400</xdr:colOff>
      <xdr:row>95</xdr:row>
      <xdr:rowOff>46990</xdr:rowOff>
    </xdr:from>
    <xdr:to>
      <xdr:col>12</xdr:col>
      <xdr:colOff>232410</xdr:colOff>
      <xdr:row>101</xdr:row>
      <xdr:rowOff>114300</xdr:rowOff>
    </xdr:to>
    <xdr:pic>
      <xdr:nvPicPr>
        <xdr:cNvPr id="4" name="图片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5638800" y="14715490"/>
          <a:ext cx="6947535" cy="1153160"/>
        </a:xfrm>
        <a:prstGeom prst="rect">
          <a:avLst/>
        </a:prstGeom>
      </xdr:spPr>
    </xdr:pic>
    <xdr:clientData/>
  </xdr:twoCellAnchor>
  <xdr:twoCellAnchor editAs="oneCell">
    <xdr:from>
      <xdr:col>12</xdr:col>
      <xdr:colOff>266700</xdr:colOff>
      <xdr:row>71</xdr:row>
      <xdr:rowOff>76200</xdr:rowOff>
    </xdr:from>
    <xdr:to>
      <xdr:col>19</xdr:col>
      <xdr:colOff>419735</xdr:colOff>
      <xdr:row>97</xdr:row>
      <xdr:rowOff>8890</xdr:rowOff>
    </xdr:to>
    <xdr:pic>
      <xdr:nvPicPr>
        <xdr:cNvPr id="5" name="图片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12620625" y="10401300"/>
          <a:ext cx="6887210" cy="4638040"/>
        </a:xfrm>
        <a:prstGeom prst="rect">
          <a:avLst/>
        </a:prstGeom>
      </xdr:spPr>
    </xdr:pic>
    <xdr:clientData/>
  </xdr:twoCellAnchor>
  <xdr:twoCellAnchor editAs="oneCell">
    <xdr:from>
      <xdr:col>20</xdr:col>
      <xdr:colOff>190500</xdr:colOff>
      <xdr:row>71</xdr:row>
      <xdr:rowOff>152400</xdr:rowOff>
    </xdr:from>
    <xdr:to>
      <xdr:col>28</xdr:col>
      <xdr:colOff>107315</xdr:colOff>
      <xdr:row>98</xdr:row>
      <xdr:rowOff>81280</xdr:rowOff>
    </xdr:to>
    <xdr:pic>
      <xdr:nvPicPr>
        <xdr:cNvPr id="6" name="图片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a:stretch>
          <a:fillRect/>
        </a:stretch>
      </xdr:blipFill>
      <xdr:spPr>
        <a:xfrm>
          <a:off x="19954875" y="10477500"/>
          <a:ext cx="5327015" cy="4815205"/>
        </a:xfrm>
        <a:prstGeom prst="rect">
          <a:avLst/>
        </a:prstGeom>
      </xdr:spPr>
    </xdr:pic>
    <xdr:clientData/>
  </xdr:twoCellAnchor>
  <xdr:twoCellAnchor editAs="oneCell">
    <xdr:from>
      <xdr:col>29</xdr:col>
      <xdr:colOff>365125</xdr:colOff>
      <xdr:row>70</xdr:row>
      <xdr:rowOff>156210</xdr:rowOff>
    </xdr:from>
    <xdr:to>
      <xdr:col>42</xdr:col>
      <xdr:colOff>403860</xdr:colOff>
      <xdr:row>98</xdr:row>
      <xdr:rowOff>99060</xdr:rowOff>
    </xdr:to>
    <xdr:pic>
      <xdr:nvPicPr>
        <xdr:cNvPr id="7" name="图片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5"/>
        <a:stretch>
          <a:fillRect/>
        </a:stretch>
      </xdr:blipFill>
      <xdr:spPr>
        <a:xfrm>
          <a:off x="23636605" y="13153390"/>
          <a:ext cx="7963535" cy="5063490"/>
        </a:xfrm>
        <a:prstGeom prst="rect">
          <a:avLst/>
        </a:prstGeom>
        <a:noFill/>
        <a:ln w="9525">
          <a:noFill/>
        </a:ln>
      </xdr:spPr>
    </xdr:pic>
    <xdr:clientData/>
  </xdr:twoCellAnchor>
  <xdr:twoCellAnchor editAs="oneCell">
    <xdr:from>
      <xdr:col>0</xdr:col>
      <xdr:colOff>635</xdr:colOff>
      <xdr:row>68</xdr:row>
      <xdr:rowOff>67945</xdr:rowOff>
    </xdr:from>
    <xdr:to>
      <xdr:col>4</xdr:col>
      <xdr:colOff>2037080</xdr:colOff>
      <xdr:row>86</xdr:row>
      <xdr:rowOff>176530</xdr:rowOff>
    </xdr:to>
    <xdr:pic>
      <xdr:nvPicPr>
        <xdr:cNvPr id="9" name="图片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6"/>
        <a:stretch>
          <a:fillRect/>
        </a:stretch>
      </xdr:blipFill>
      <xdr:spPr>
        <a:xfrm>
          <a:off x="635" y="12699365"/>
          <a:ext cx="5252085" cy="3400425"/>
        </a:xfrm>
        <a:prstGeom prst="rect">
          <a:avLst/>
        </a:prstGeom>
        <a:noFill/>
        <a:ln w="9525">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341</xdr:row>
      <xdr:rowOff>0</xdr:rowOff>
    </xdr:from>
    <xdr:to>
      <xdr:col>31</xdr:col>
      <xdr:colOff>273685</xdr:colOff>
      <xdr:row>361</xdr:row>
      <xdr:rowOff>113857</xdr:rowOff>
    </xdr:to>
    <xdr:pic>
      <xdr:nvPicPr>
        <xdr:cNvPr id="3" name="图片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62362080"/>
          <a:ext cx="8015605" cy="3771265"/>
        </a:xfrm>
        <a:prstGeom prst="rect">
          <a:avLst/>
        </a:prstGeom>
      </xdr:spPr>
    </xdr:pic>
    <xdr:clientData/>
  </xdr:twoCellAnchor>
  <xdr:twoCellAnchor editAs="oneCell">
    <xdr:from>
      <xdr:col>27</xdr:col>
      <xdr:colOff>168275</xdr:colOff>
      <xdr:row>32</xdr:row>
      <xdr:rowOff>150495</xdr:rowOff>
    </xdr:from>
    <xdr:to>
      <xdr:col>36</xdr:col>
      <xdr:colOff>424646</xdr:colOff>
      <xdr:row>61</xdr:row>
      <xdr:rowOff>149874</xdr:rowOff>
    </xdr:to>
    <xdr:pic>
      <xdr:nvPicPr>
        <xdr:cNvPr id="4" name="图片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5441315" y="6002655"/>
          <a:ext cx="5810885" cy="5302885"/>
        </a:xfrm>
        <a:prstGeom prst="rect">
          <a:avLst/>
        </a:prstGeom>
      </xdr:spPr>
    </xdr:pic>
    <xdr:clientData/>
  </xdr:twoCellAnchor>
  <xdr:twoCellAnchor editAs="oneCell">
    <xdr:from>
      <xdr:col>27</xdr:col>
      <xdr:colOff>350520</xdr:colOff>
      <xdr:row>0</xdr:row>
      <xdr:rowOff>54610</xdr:rowOff>
    </xdr:from>
    <xdr:to>
      <xdr:col>35</xdr:col>
      <xdr:colOff>530787</xdr:colOff>
      <xdr:row>30</xdr:row>
      <xdr:rowOff>42537</xdr:rowOff>
    </xdr:to>
    <xdr:pic>
      <xdr:nvPicPr>
        <xdr:cNvPr id="5" name="图片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3"/>
        <a:stretch>
          <a:fillRect/>
        </a:stretch>
      </xdr:blipFill>
      <xdr:spPr>
        <a:xfrm>
          <a:off x="5623560" y="54610"/>
          <a:ext cx="5117465" cy="5473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41</xdr:col>
      <xdr:colOff>438150</xdr:colOff>
      <xdr:row>5</xdr:row>
      <xdr:rowOff>133350</xdr:rowOff>
    </xdr:from>
    <xdr:to>
      <xdr:col>59</xdr:col>
      <xdr:colOff>544249</xdr:colOff>
      <xdr:row>47</xdr:row>
      <xdr:rowOff>15105</xdr:rowOff>
    </xdr:to>
    <xdr:pic>
      <xdr:nvPicPr>
        <xdr:cNvPr id="3" name="图片 2">
          <a:extLst>
            <a:ext uri="{FF2B5EF4-FFF2-40B4-BE49-F238E27FC236}">
              <a16:creationId xmlns:a16="http://schemas.microsoft.com/office/drawing/2014/main" id="{4CAE5336-A3E2-10DA-EFD1-AAB242796214}"/>
            </a:ext>
          </a:extLst>
        </xdr:cNvPr>
        <xdr:cNvPicPr>
          <a:picLocks noChangeAspect="1"/>
        </xdr:cNvPicPr>
      </xdr:nvPicPr>
      <xdr:blipFill>
        <a:blip xmlns:r="http://schemas.openxmlformats.org/officeDocument/2006/relationships" r:embed="rId1"/>
        <a:stretch>
          <a:fillRect/>
        </a:stretch>
      </xdr:blipFill>
      <xdr:spPr>
        <a:xfrm>
          <a:off x="18659475" y="990600"/>
          <a:ext cx="12450499" cy="70826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486834</xdr:colOff>
      <xdr:row>6</xdr:row>
      <xdr:rowOff>137583</xdr:rowOff>
    </xdr:from>
    <xdr:to>
      <xdr:col>15</xdr:col>
      <xdr:colOff>395025</xdr:colOff>
      <xdr:row>33</xdr:row>
      <xdr:rowOff>125333</xdr:rowOff>
    </xdr:to>
    <xdr:pic>
      <xdr:nvPicPr>
        <xdr:cNvPr id="3" name="图片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10139045" y="1234440"/>
          <a:ext cx="5704205" cy="4765675"/>
        </a:xfrm>
        <a:prstGeom prst="rect">
          <a:avLst/>
        </a:prstGeom>
      </xdr:spPr>
    </xdr:pic>
    <xdr:clientData/>
  </xdr:twoCellAnchor>
  <xdr:twoCellAnchor editAs="oneCell">
    <xdr:from>
      <xdr:col>8</xdr:col>
      <xdr:colOff>359833</xdr:colOff>
      <xdr:row>34</xdr:row>
      <xdr:rowOff>52916</xdr:rowOff>
    </xdr:from>
    <xdr:to>
      <xdr:col>16</xdr:col>
      <xdr:colOff>246774</xdr:colOff>
      <xdr:row>40</xdr:row>
      <xdr:rowOff>153309</xdr:rowOff>
    </xdr:to>
    <xdr:pic>
      <xdr:nvPicPr>
        <xdr:cNvPr id="5" name="图片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a:stretch>
          <a:fillRect/>
        </a:stretch>
      </xdr:blipFill>
      <xdr:spPr>
        <a:xfrm>
          <a:off x="10012045" y="6102985"/>
          <a:ext cx="6299835" cy="11671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411256</xdr:colOff>
      <xdr:row>22</xdr:row>
      <xdr:rowOff>31377</xdr:rowOff>
    </xdr:from>
    <xdr:to>
      <xdr:col>18</xdr:col>
      <xdr:colOff>553770</xdr:colOff>
      <xdr:row>33</xdr:row>
      <xdr:rowOff>40651</xdr:rowOff>
    </xdr:to>
    <xdr:pic>
      <xdr:nvPicPr>
        <xdr:cNvPr id="3" name="图片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14352270" y="3963035"/>
          <a:ext cx="2611755" cy="1952625"/>
        </a:xfrm>
        <a:prstGeom prst="rect">
          <a:avLst/>
        </a:prstGeom>
      </xdr:spPr>
    </xdr:pic>
    <xdr:clientData/>
  </xdr:twoCellAnchor>
  <xdr:twoCellAnchor editAs="oneCell">
    <xdr:from>
      <xdr:col>8</xdr:col>
      <xdr:colOff>369794</xdr:colOff>
      <xdr:row>8</xdr:row>
      <xdr:rowOff>66099</xdr:rowOff>
    </xdr:from>
    <xdr:to>
      <xdr:col>15</xdr:col>
      <xdr:colOff>569055</xdr:colOff>
      <xdr:row>34</xdr:row>
      <xdr:rowOff>149629</xdr:rowOff>
    </xdr:to>
    <xdr:pic>
      <xdr:nvPicPr>
        <xdr:cNvPr id="5" name="图片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2"/>
        <a:stretch>
          <a:fillRect/>
        </a:stretch>
      </xdr:blipFill>
      <xdr:spPr>
        <a:xfrm>
          <a:off x="8909050" y="1513840"/>
          <a:ext cx="6218555" cy="468566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907675</xdr:colOff>
      <xdr:row>6</xdr:row>
      <xdr:rowOff>56029</xdr:rowOff>
    </xdr:from>
    <xdr:to>
      <xdr:col>15</xdr:col>
      <xdr:colOff>84360</xdr:colOff>
      <xdr:row>31</xdr:row>
      <xdr:rowOff>10090</xdr:rowOff>
    </xdr:to>
    <xdr:pic>
      <xdr:nvPicPr>
        <xdr:cNvPr id="5" name="图片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tretch>
          <a:fillRect/>
        </a:stretch>
      </xdr:blipFill>
      <xdr:spPr>
        <a:xfrm>
          <a:off x="9018270" y="1153160"/>
          <a:ext cx="5735320" cy="4365625"/>
        </a:xfrm>
        <a:prstGeom prst="rect">
          <a:avLst/>
        </a:prstGeom>
      </xdr:spPr>
    </xdr:pic>
    <xdr:clientData/>
  </xdr:twoCellAnchor>
  <xdr:twoCellAnchor editAs="oneCell">
    <xdr:from>
      <xdr:col>7</xdr:col>
      <xdr:colOff>0</xdr:colOff>
      <xdr:row>31</xdr:row>
      <xdr:rowOff>0</xdr:rowOff>
    </xdr:from>
    <xdr:to>
      <xdr:col>14</xdr:col>
      <xdr:colOff>361215</xdr:colOff>
      <xdr:row>40</xdr:row>
      <xdr:rowOff>156100</xdr:rowOff>
    </xdr:to>
    <xdr:pic>
      <xdr:nvPicPr>
        <xdr:cNvPr id="6" name="图片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2"/>
        <a:stretch>
          <a:fillRect/>
        </a:stretch>
      </xdr:blipFill>
      <xdr:spPr>
        <a:xfrm>
          <a:off x="9062720" y="5509260"/>
          <a:ext cx="5350510" cy="17633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henying110\Documents%20and%20Settings\Administrator\&#26700;&#38754;\&#20020;&#26102;\&#20449;&#24687;&#21464;&#26356;\&#36807;&#3124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henying110\&#24037;&#20316;\X17\&#25105;&#30340;&#24037;&#20316;&#35760;&#24405;7.15\&#20020;&#26102;\&#20449;&#24687;&#21464;&#26356;\&#36807;&#3124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chenying110\Documents%20and%20Settings\All%20Users\Documents\&#30005;&#23376;&#29256;&#27979;&#31639;&#34920;\&#24050;&#23457;\&#26032;&#21271;&#20140;&#24066;&#38376;&#22836;&#27807;&#21306;&#27704;&#23450;&#38215;&#26361;&#21508;&#24196;&#26725;&#20849;&#26377;&#20135;&#264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3425;/2.&#32508;&#21512;/4.&#20854;&#20182;/2021/2021-1-0560&#38376;&#22836;&#27807;&#35199;&#23665;&#21360;&#20849;&#26377;&#20135;&#26435;/F02&#19987;&#23478;&#24847;&#35265;&#20462;&#25913;/&#38376;&#22836;&#27807;&#20849;&#26377;&#20135;&#26435;/2019&#26032;/Documents%20and%20Settings/All%20Users/Documents/pp&#22791;&#20221;/pei/&#27979;&#31639;&#34920;/&#23545;&#20844;&#20107;&#19994;&#37096;&#8212;&#30005;&#31639;&#34920;-&#25151;&#22320;&#20135;-&#21333;&#2287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3425;/2.&#32508;&#21512;/4.&#20854;&#20182;/2021/2021-1-0560&#38376;&#22836;&#27807;&#35199;&#23665;&#21360;&#20849;&#26377;&#20135;&#26435;/F02&#19987;&#23478;&#24847;&#35265;&#20462;&#25913;/&#27979;&#31639;-&#20849;&#26377;&#20135;&#26435;-10.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Volumes\KINGSTON\&#38656;&#22788;&#29702;\&#26376;&#25253;\10&#26376;&#20221;&#26376;&#25253;\Users\LENOVO\Desktop\2019&#24180;3&#26376;&#26376;&#25253;\5&#26376;&#26376;&#25253;\2017&#24180;&#24230;&#21271;&#20140;&#21338;&#22823;&#26032;&#20803;X31&#39033;&#30446;&#21488;&#24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chenying110\&#20849;&#20139;&#25991;&#20214;&#22841;\&#30005;&#23376;&#29256;&#27979;&#31639;&#34920;\&#22823;&#20852;&#20134;&#22478;&#20134;&#31143;\&#27979;&#31639;-&#24120;&#30021;20200805-093803-&#24120;&#30021;20200806-101009(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chenying110\Users\Administrator\Desktop\2022-1-0335&#24179;&#35895;\F03-8.2\&#27979;&#31639;-&#24179;&#35895;&#31199;&#37329;&#35780;&#20272;-8.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chenying110\Users\kg\AppData\Roaming\Microsoft\Excel\&#27979;&#31639;-&#24120;&#30021;20200805-093803-&#24120;&#30021;20200806-101009(1)%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 val="条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修正"/>
      <sheetName val="因素修正幅度"/>
      <sheetName val="基准地价修正-因素"/>
      <sheetName val="估价师及机构信息"/>
      <sheetName val="区片价"/>
      <sheetName val="修正"/>
      <sheetName val="容积率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丽湾"/>
      <sheetName val="可比案例2比较法-惠民家园"/>
      <sheetName val="可比案例3比较法-皓月园"/>
      <sheetName val="系统读取表"/>
      <sheetName val="可比案例4"/>
      <sheetName val="建委网站及中指水平"/>
      <sheetName val="剩余年限"/>
      <sheetName val="低价格案例"/>
      <sheetName val="面积统计"/>
    </sheetNames>
    <sheetDataSet>
      <sheetData sheetId="0">
        <row r="2">
          <cell r="J2" t="str">
            <v>钢混</v>
          </cell>
          <cell r="M2" t="str">
            <v>有</v>
          </cell>
        </row>
        <row r="3">
          <cell r="J3" t="str">
            <v>混合</v>
          </cell>
          <cell r="M3" t="str">
            <v>无</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商铺2017年6月 "/>
      <sheetName val="2017商铺2017年6月初"/>
      <sheetName val="2017商铺收入确认"/>
      <sheetName val="便利店"/>
      <sheetName val="储藏室"/>
      <sheetName val="车位"/>
      <sheetName val="2017.02确认收入"/>
      <sheetName val="2017.02透视表"/>
      <sheetName val="2017.03确认收入"/>
      <sheetName val="05月透视表 (2)"/>
      <sheetName val="05月确认收入"/>
      <sheetName val="04月确认收入"/>
      <sheetName val="04月透视表"/>
      <sheetName val="05月透视表"/>
      <sheetName val="Sheet2"/>
      <sheetName val="Sheet3"/>
      <sheetName val="2017年合同05"/>
      <sheetName val="租期"/>
      <sheetName val="储藏室全"/>
      <sheetName val="49#"/>
      <sheetName val="条件"/>
      <sheetName val="其他合同"/>
      <sheetName val="1号楼"/>
      <sheetName val="2号楼"/>
      <sheetName val="3号楼"/>
      <sheetName val="4号楼"/>
      <sheetName val="5号楼"/>
      <sheetName val="6号楼"/>
      <sheetName val="7号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97.111735724259006</v>
          </cell>
        </row>
      </sheetData>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案例"/>
      <sheetName val="城研数据"/>
      <sheetName val="地图"/>
      <sheetName val="案例整理"/>
      <sheetName val="远山嘉园"/>
      <sheetName val="天成开元"/>
      <sheetName val="燕谷嘉园"/>
      <sheetName val="平谷新城平均数"/>
      <sheetName val="慧谷佳园"/>
      <sheetName val="远山嘉园成本"/>
      <sheetName val="系统读取表"/>
      <sheetName val="房本信息"/>
      <sheetName val="案例位置"/>
      <sheetName val="远山嘉园656套房源表"/>
      <sheetName val="天成开园113套房源表"/>
      <sheetName val="燕谷嘉园393套房源表"/>
      <sheetName val="洳苑嘉园86套房源表"/>
      <sheetName val="慧谷嘉园547套房源表"/>
      <sheetName val="悦洳汇1套房源表"/>
    </sheetNames>
    <sheetDataSet>
      <sheetData sheetId="0"/>
      <sheetData sheetId="1"/>
      <sheetData sheetId="2"/>
      <sheetData sheetId="3"/>
      <sheetData sheetId="4">
        <row r="8">
          <cell r="K8">
            <v>3.5</v>
          </cell>
        </row>
        <row r="14">
          <cell r="H14">
            <v>100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refreshError="1"/>
      <sheetData sheetId="1" refreshError="1"/>
      <sheetData sheetId="2" refreshError="1"/>
      <sheetData sheetId="3">
        <row r="4">
          <cell r="A4" t="str">
            <v>时间</v>
          </cell>
          <cell r="D4" t="str">
            <v>估价机构样本小区数据</v>
          </cell>
          <cell r="E4" t="str">
            <v>样本数量</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37"/>
  <sheetViews>
    <sheetView tabSelected="1" topLeftCell="A4" zoomScaleNormal="100" workbookViewId="0">
      <selection activeCell="P12" sqref="P12"/>
    </sheetView>
  </sheetViews>
  <sheetFormatPr defaultColWidth="9" defaultRowHeight="13.5"/>
  <cols>
    <col min="3" max="3" width="27.75" bestFit="1" customWidth="1"/>
    <col min="4" max="4" width="5" customWidth="1"/>
    <col min="5" max="5" width="27.75" bestFit="1" customWidth="1"/>
    <col min="6" max="6" width="9" customWidth="1"/>
    <col min="7" max="7" width="27.75" bestFit="1" customWidth="1"/>
    <col min="8" max="8" width="9" customWidth="1"/>
    <col min="9" max="10" width="9" hidden="1" customWidth="1"/>
    <col min="11" max="11" width="24.375" customWidth="1"/>
    <col min="20" max="20" width="11" bestFit="1" customWidth="1"/>
  </cols>
  <sheetData>
    <row r="1" spans="1:28">
      <c r="A1" s="254" t="s">
        <v>0</v>
      </c>
      <c r="B1" s="254"/>
      <c r="C1" s="254"/>
      <c r="D1" s="254"/>
      <c r="E1" s="254"/>
      <c r="F1" s="254"/>
      <c r="G1" s="254"/>
      <c r="H1" s="254"/>
      <c r="I1" s="254"/>
      <c r="J1" s="254"/>
      <c r="K1" s="254"/>
      <c r="L1" s="254"/>
      <c r="O1">
        <f>998-580</f>
        <v>418</v>
      </c>
    </row>
    <row r="2" spans="1:28">
      <c r="A2" s="182"/>
      <c r="B2" s="182"/>
      <c r="C2" s="182"/>
      <c r="D2" s="182"/>
      <c r="E2" s="182"/>
      <c r="F2" s="182"/>
      <c r="G2" s="182"/>
      <c r="H2" s="182"/>
      <c r="I2" s="182"/>
      <c r="J2" s="182"/>
      <c r="K2" s="182"/>
      <c r="L2" s="182"/>
    </row>
    <row r="3" spans="1:28">
      <c r="A3" s="251" t="s">
        <v>1</v>
      </c>
      <c r="B3" s="250"/>
      <c r="C3" s="245" t="s">
        <v>2</v>
      </c>
      <c r="D3" s="245"/>
      <c r="E3" s="245" t="s">
        <v>3</v>
      </c>
      <c r="F3" s="245"/>
      <c r="G3" s="245" t="s">
        <v>4</v>
      </c>
      <c r="H3" s="245"/>
      <c r="I3" s="251" t="s">
        <v>5</v>
      </c>
      <c r="J3" s="250"/>
      <c r="K3" s="251" t="s">
        <v>6</v>
      </c>
      <c r="L3" s="250"/>
    </row>
    <row r="4" spans="1:28">
      <c r="A4" s="245" t="s">
        <v>7</v>
      </c>
      <c r="B4" s="245"/>
      <c r="C4" s="252" t="s">
        <v>1931</v>
      </c>
      <c r="D4" s="253"/>
      <c r="E4" s="249" t="str">
        <f>链家案例整理!AD26</f>
        <v>亦庄金茂悦</v>
      </c>
      <c r="F4" s="250"/>
      <c r="G4" s="249" t="str">
        <f>T18</f>
        <v>金茂逸墅</v>
      </c>
      <c r="H4" s="250"/>
      <c r="I4" s="251" t="str">
        <f>[7]清枫华景园数据!C2</f>
        <v>清枫华景园</v>
      </c>
      <c r="J4" s="250"/>
      <c r="K4" s="249" t="str">
        <f>T19</f>
        <v>亦庄金茂府</v>
      </c>
      <c r="L4" s="250"/>
    </row>
    <row r="5" spans="1:28">
      <c r="A5" s="245" t="s">
        <v>8</v>
      </c>
      <c r="B5" s="245"/>
      <c r="C5" s="251" t="s">
        <v>9</v>
      </c>
      <c r="D5" s="250"/>
      <c r="E5" s="242">
        <f>AB16</f>
        <v>76.56</v>
      </c>
      <c r="F5" s="243"/>
      <c r="G5" s="242">
        <f>AB20</f>
        <v>84.38</v>
      </c>
      <c r="H5" s="243"/>
      <c r="I5" s="242">
        <f>[7]清枫华景园数据!I6</f>
        <v>97.111735724259006</v>
      </c>
      <c r="J5" s="243"/>
      <c r="K5" s="242">
        <f>AB21</f>
        <v>81.47</v>
      </c>
      <c r="L5" s="243"/>
      <c r="O5">
        <f>(E5-K5)/K5</f>
        <v>-6.0267583159445151E-2</v>
      </c>
    </row>
    <row r="6" spans="1:28" ht="36.75">
      <c r="A6" s="245" t="s">
        <v>10</v>
      </c>
      <c r="B6" s="245"/>
      <c r="C6" s="183" t="s">
        <v>11</v>
      </c>
      <c r="D6" s="184">
        <v>100</v>
      </c>
      <c r="E6" s="183" t="s">
        <v>11</v>
      </c>
      <c r="F6" s="184">
        <v>100</v>
      </c>
      <c r="G6" s="183" t="s">
        <v>11</v>
      </c>
      <c r="H6" s="184">
        <v>100</v>
      </c>
      <c r="I6" s="183" t="s">
        <v>11</v>
      </c>
      <c r="J6" s="184">
        <v>100</v>
      </c>
      <c r="K6" s="183" t="s">
        <v>11</v>
      </c>
      <c r="L6" s="184">
        <v>100</v>
      </c>
    </row>
    <row r="7" spans="1:28">
      <c r="A7" s="245" t="s">
        <v>12</v>
      </c>
      <c r="B7" s="245"/>
      <c r="C7" s="162" t="s">
        <v>13</v>
      </c>
      <c r="D7" s="162">
        <v>100</v>
      </c>
      <c r="E7" s="162" t="s">
        <v>13</v>
      </c>
      <c r="F7" s="162">
        <v>100</v>
      </c>
      <c r="G7" s="162" t="s">
        <v>13</v>
      </c>
      <c r="H7" s="162">
        <f>IF(G7=C7,100,"请调整")</f>
        <v>100</v>
      </c>
      <c r="I7" s="162" t="s">
        <v>13</v>
      </c>
      <c r="J7" s="162">
        <f>IF(I7=C7,100,"请调整")</f>
        <v>100</v>
      </c>
      <c r="K7" s="162" t="s">
        <v>13</v>
      </c>
      <c r="L7" s="162">
        <f>IF(K7=G7,100,"请调整")</f>
        <v>100</v>
      </c>
    </row>
    <row r="8" spans="1:28" ht="72" customHeight="1">
      <c r="A8" s="236" t="s">
        <v>14</v>
      </c>
      <c r="B8" s="161" t="s">
        <v>15</v>
      </c>
      <c r="C8" s="161" t="s">
        <v>1951</v>
      </c>
      <c r="D8" s="162">
        <v>100</v>
      </c>
      <c r="E8" s="161" t="s">
        <v>1955</v>
      </c>
      <c r="F8" s="162">
        <v>101</v>
      </c>
      <c r="G8" s="161" t="s">
        <v>1955</v>
      </c>
      <c r="H8" s="162">
        <f>F8</f>
        <v>101</v>
      </c>
      <c r="I8" s="162" t="s">
        <v>17</v>
      </c>
      <c r="J8" s="162">
        <v>100</v>
      </c>
      <c r="K8" s="161" t="s">
        <v>1955</v>
      </c>
      <c r="L8" s="162">
        <f>H8</f>
        <v>101</v>
      </c>
      <c r="M8" s="188">
        <v>1</v>
      </c>
    </row>
    <row r="9" spans="1:28" ht="84">
      <c r="A9" s="237"/>
      <c r="B9" s="161" t="s">
        <v>18</v>
      </c>
      <c r="C9" s="161" t="s">
        <v>1953</v>
      </c>
      <c r="D9" s="162">
        <v>100</v>
      </c>
      <c r="E9" s="161" t="s">
        <v>1948</v>
      </c>
      <c r="F9" s="162">
        <v>100</v>
      </c>
      <c r="G9" s="161" t="s">
        <v>1948</v>
      </c>
      <c r="H9" s="162">
        <v>100</v>
      </c>
      <c r="I9" s="162" t="s">
        <v>17</v>
      </c>
      <c r="J9" s="162">
        <v>100</v>
      </c>
      <c r="K9" s="161" t="s">
        <v>1948</v>
      </c>
      <c r="L9" s="162">
        <v>100</v>
      </c>
      <c r="M9" s="188">
        <v>1</v>
      </c>
    </row>
    <row r="10" spans="1:28" ht="36">
      <c r="A10" s="237"/>
      <c r="B10" s="161" t="s">
        <v>21</v>
      </c>
      <c r="C10" s="161" t="s">
        <v>1966</v>
      </c>
      <c r="D10" s="162">
        <v>100</v>
      </c>
      <c r="E10" s="161" t="s">
        <v>1967</v>
      </c>
      <c r="F10" s="162">
        <v>101</v>
      </c>
      <c r="G10" s="161" t="s">
        <v>1965</v>
      </c>
      <c r="H10" s="162">
        <v>101</v>
      </c>
      <c r="I10" s="162" t="s">
        <v>22</v>
      </c>
      <c r="J10" s="162">
        <v>100</v>
      </c>
      <c r="K10" s="161" t="s">
        <v>1965</v>
      </c>
      <c r="L10" s="162">
        <v>101</v>
      </c>
      <c r="M10" s="188">
        <v>1</v>
      </c>
    </row>
    <row r="11" spans="1:28" ht="48">
      <c r="A11" s="237"/>
      <c r="B11" s="161" t="s">
        <v>23</v>
      </c>
      <c r="C11" s="161" t="s">
        <v>1952</v>
      </c>
      <c r="D11" s="162">
        <v>100</v>
      </c>
      <c r="E11" s="161" t="s">
        <v>1949</v>
      </c>
      <c r="F11" s="162">
        <v>100</v>
      </c>
      <c r="G11" s="161" t="s">
        <v>1949</v>
      </c>
      <c r="H11" s="162">
        <v>100</v>
      </c>
      <c r="I11" s="162" t="s">
        <v>22</v>
      </c>
      <c r="J11" s="162">
        <v>100</v>
      </c>
      <c r="K11" s="161" t="s">
        <v>1949</v>
      </c>
      <c r="L11" s="162">
        <v>100</v>
      </c>
      <c r="M11" s="189">
        <v>1</v>
      </c>
    </row>
    <row r="12" spans="1:28" ht="108">
      <c r="A12" s="238"/>
      <c r="B12" s="161" t="s">
        <v>25</v>
      </c>
      <c r="C12" s="161" t="s">
        <v>1954</v>
      </c>
      <c r="D12" s="162">
        <v>100</v>
      </c>
      <c r="E12" s="161" t="s">
        <v>1950</v>
      </c>
      <c r="F12" s="162">
        <v>100</v>
      </c>
      <c r="G12" s="161" t="s">
        <v>1950</v>
      </c>
      <c r="H12" s="162">
        <v>100</v>
      </c>
      <c r="I12" s="162" t="s">
        <v>27</v>
      </c>
      <c r="J12" s="162">
        <v>100</v>
      </c>
      <c r="K12" s="161" t="s">
        <v>1950</v>
      </c>
      <c r="L12" s="162">
        <v>100</v>
      </c>
      <c r="M12" s="189">
        <v>5</v>
      </c>
    </row>
    <row r="13" spans="1:28" ht="33" customHeight="1">
      <c r="A13" s="239" t="s">
        <v>28</v>
      </c>
      <c r="B13" s="161" t="s">
        <v>29</v>
      </c>
      <c r="C13" s="161" t="s">
        <v>1945</v>
      </c>
      <c r="D13" s="162">
        <v>100</v>
      </c>
      <c r="E13" s="161" t="s">
        <v>1946</v>
      </c>
      <c r="F13" s="162">
        <v>97</v>
      </c>
      <c r="G13" s="161" t="s">
        <v>1946</v>
      </c>
      <c r="H13" s="162">
        <f>F13</f>
        <v>97</v>
      </c>
      <c r="I13" s="161" t="s">
        <v>30</v>
      </c>
      <c r="J13" s="162">
        <v>100</v>
      </c>
      <c r="K13" s="161" t="s">
        <v>1946</v>
      </c>
      <c r="L13" s="162">
        <f>H13</f>
        <v>97</v>
      </c>
      <c r="M13" s="189">
        <v>5</v>
      </c>
    </row>
    <row r="14" spans="1:28" ht="21.75" hidden="1" customHeight="1">
      <c r="A14" s="240"/>
      <c r="B14" s="161" t="s">
        <v>31</v>
      </c>
      <c r="C14" s="162" t="s">
        <v>32</v>
      </c>
      <c r="D14" s="162">
        <v>100</v>
      </c>
      <c r="E14" s="161" t="s">
        <v>33</v>
      </c>
      <c r="F14" s="162">
        <v>100</v>
      </c>
      <c r="G14" s="161" t="s">
        <v>34</v>
      </c>
      <c r="H14" s="162">
        <v>100</v>
      </c>
      <c r="I14" s="162" t="s">
        <v>35</v>
      </c>
      <c r="J14" s="162">
        <v>98</v>
      </c>
      <c r="K14" s="161" t="s">
        <v>33</v>
      </c>
      <c r="L14" s="162">
        <v>100</v>
      </c>
      <c r="M14" s="189">
        <v>2</v>
      </c>
    </row>
    <row r="15" spans="1:28" ht="31.5" customHeight="1">
      <c r="A15" s="240"/>
      <c r="B15" s="162" t="s">
        <v>36</v>
      </c>
      <c r="C15" s="161" t="s">
        <v>1943</v>
      </c>
      <c r="D15" s="162">
        <v>100</v>
      </c>
      <c r="E15" s="161" t="s">
        <v>1944</v>
      </c>
      <c r="F15" s="162">
        <v>95</v>
      </c>
      <c r="G15" s="161" t="s">
        <v>1944</v>
      </c>
      <c r="H15" s="162">
        <f>F15</f>
        <v>95</v>
      </c>
      <c r="I15" s="162" t="s">
        <v>39</v>
      </c>
      <c r="J15" s="162">
        <v>100</v>
      </c>
      <c r="K15" s="161" t="s">
        <v>1944</v>
      </c>
      <c r="L15" s="162">
        <f>H15</f>
        <v>95</v>
      </c>
      <c r="M15" s="189">
        <v>5</v>
      </c>
      <c r="U15" s="228" t="s">
        <v>1932</v>
      </c>
      <c r="V15" s="228" t="s">
        <v>1933</v>
      </c>
      <c r="W15" s="228" t="s">
        <v>1934</v>
      </c>
      <c r="X15" s="228" t="s">
        <v>1935</v>
      </c>
      <c r="Y15" s="228" t="s">
        <v>1936</v>
      </c>
      <c r="Z15" s="228" t="s">
        <v>1937</v>
      </c>
      <c r="AA15" s="228" t="s">
        <v>1938</v>
      </c>
    </row>
    <row r="16" spans="1:28" ht="24">
      <c r="A16" s="240"/>
      <c r="B16" s="161" t="s">
        <v>40</v>
      </c>
      <c r="C16" s="163" t="s">
        <v>1813</v>
      </c>
      <c r="D16" s="162">
        <v>100</v>
      </c>
      <c r="E16" s="163" t="s">
        <v>41</v>
      </c>
      <c r="F16" s="162">
        <v>100</v>
      </c>
      <c r="G16" s="163" t="s">
        <v>41</v>
      </c>
      <c r="H16" s="162">
        <f>F16</f>
        <v>100</v>
      </c>
      <c r="I16" s="190" t="s">
        <v>42</v>
      </c>
      <c r="J16" s="162">
        <v>100</v>
      </c>
      <c r="K16" s="163" t="s">
        <v>41</v>
      </c>
      <c r="L16" s="162">
        <f>H16</f>
        <v>100</v>
      </c>
      <c r="M16" s="189">
        <v>2</v>
      </c>
      <c r="T16" s="337" t="s">
        <v>1885</v>
      </c>
      <c r="U16" s="112">
        <f>链家案例整理!U37</f>
        <v>158</v>
      </c>
      <c r="V16" s="112">
        <f>链家案例整理!W37</f>
        <v>81.010000000000005</v>
      </c>
      <c r="W16" s="112" t="str">
        <f>链家案例整理!X37</f>
        <v>南北</v>
      </c>
      <c r="X16" s="112" t="str">
        <f>链家案例整理!Y37</f>
        <v>中/16</v>
      </c>
      <c r="Y16" s="112" t="str">
        <f>链家案例整理!Z37</f>
        <v>精装修</v>
      </c>
      <c r="Z16" s="112">
        <v>3</v>
      </c>
      <c r="AA16" s="112">
        <v>4.45</v>
      </c>
      <c r="AB16" s="112">
        <f>V16-AA16</f>
        <v>76.56</v>
      </c>
    </row>
    <row r="17" spans="1:28">
      <c r="A17" s="240"/>
      <c r="B17" s="161" t="s">
        <v>1962</v>
      </c>
      <c r="C17" s="163" t="s">
        <v>1963</v>
      </c>
      <c r="D17" s="162"/>
      <c r="E17" s="163" t="s">
        <v>1964</v>
      </c>
      <c r="F17" s="162">
        <v>98</v>
      </c>
      <c r="G17" s="163" t="s">
        <v>1964</v>
      </c>
      <c r="H17" s="162">
        <v>98</v>
      </c>
      <c r="I17" s="163" t="s">
        <v>1964</v>
      </c>
      <c r="J17" s="162">
        <v>98</v>
      </c>
      <c r="K17" s="163" t="s">
        <v>1964</v>
      </c>
      <c r="L17" s="162">
        <v>98</v>
      </c>
      <c r="M17" s="189">
        <v>2</v>
      </c>
      <c r="T17" s="112"/>
      <c r="U17" s="112"/>
      <c r="V17" s="112"/>
      <c r="W17" s="112"/>
      <c r="X17" s="338"/>
      <c r="Y17" s="112"/>
      <c r="Z17" s="112"/>
      <c r="AA17" s="112"/>
      <c r="AB17" s="112"/>
    </row>
    <row r="18" spans="1:28" ht="24">
      <c r="A18" s="240"/>
      <c r="B18" s="161" t="s">
        <v>43</v>
      </c>
      <c r="C18" s="161" t="s">
        <v>1961</v>
      </c>
      <c r="D18" s="162">
        <v>100</v>
      </c>
      <c r="E18" s="161" t="s">
        <v>1961</v>
      </c>
      <c r="F18" s="162">
        <v>100</v>
      </c>
      <c r="G18" s="161" t="s">
        <v>1961</v>
      </c>
      <c r="H18" s="162">
        <v>100</v>
      </c>
      <c r="I18" s="190"/>
      <c r="J18" s="162"/>
      <c r="K18" s="161" t="s">
        <v>1961</v>
      </c>
      <c r="L18" s="162">
        <v>100</v>
      </c>
      <c r="M18" s="189">
        <v>2</v>
      </c>
      <c r="T18" s="337" t="s">
        <v>1886</v>
      </c>
      <c r="U18" s="112">
        <f>链家案例整理!U47</f>
        <v>150</v>
      </c>
      <c r="V18" s="112">
        <f>链家案例整理!W47</f>
        <v>86</v>
      </c>
      <c r="W18" s="112" t="str">
        <f>链家案例整理!X47</f>
        <v>南北</v>
      </c>
      <c r="X18" s="112" t="str">
        <f>链家案例整理!Y47</f>
        <v>高/16</v>
      </c>
      <c r="Y18" s="112" t="str">
        <f>链家案例整理!Z47</f>
        <v>普通装修</v>
      </c>
      <c r="Z18" s="112">
        <v>3</v>
      </c>
      <c r="AA18" s="112">
        <v>7.11</v>
      </c>
      <c r="AB18" s="112">
        <f t="shared" ref="AB18" si="0">V18-AA18</f>
        <v>78.89</v>
      </c>
    </row>
    <row r="19" spans="1:28" ht="45.75" customHeight="1">
      <c r="A19" s="240"/>
      <c r="B19" s="161" t="s">
        <v>48</v>
      </c>
      <c r="C19" s="161" t="s">
        <v>1941</v>
      </c>
      <c r="D19" s="162">
        <v>100</v>
      </c>
      <c r="E19" s="161" t="s">
        <v>1941</v>
      </c>
      <c r="F19" s="162">
        <v>100</v>
      </c>
      <c r="G19" s="161" t="s">
        <v>1941</v>
      </c>
      <c r="H19" s="162">
        <v>100</v>
      </c>
      <c r="I19" s="161" t="s">
        <v>50</v>
      </c>
      <c r="J19" s="162">
        <v>100</v>
      </c>
      <c r="K19" s="161" t="s">
        <v>1941</v>
      </c>
      <c r="L19" s="162">
        <v>100</v>
      </c>
      <c r="M19" s="189">
        <v>1</v>
      </c>
      <c r="T19" s="337" t="s">
        <v>1887</v>
      </c>
      <c r="U19" s="112">
        <f>链家案例整理!U42</f>
        <v>150.30000000000001</v>
      </c>
      <c r="V19" s="112">
        <f>链家案例整理!W42</f>
        <v>93.15</v>
      </c>
      <c r="W19" s="112" t="str">
        <f>链家案例整理!X42</f>
        <v>南北</v>
      </c>
      <c r="X19" s="112" t="str">
        <f>链家案例整理!Y42</f>
        <v>高/17</v>
      </c>
      <c r="Y19" s="112" t="str">
        <f>链家案例整理!Z42</f>
        <v>普通装修</v>
      </c>
      <c r="Z19" s="112">
        <f>链家案例整理!AK38</f>
        <v>3</v>
      </c>
      <c r="AA19" s="112">
        <v>6.77</v>
      </c>
      <c r="AB19" s="112">
        <f>V19-AA19</f>
        <v>86.38000000000001</v>
      </c>
    </row>
    <row r="20" spans="1:28" ht="51.75" customHeight="1">
      <c r="A20" s="240"/>
      <c r="B20" s="161" t="s">
        <v>52</v>
      </c>
      <c r="C20" s="161" t="s">
        <v>1942</v>
      </c>
      <c r="D20" s="162">
        <v>100</v>
      </c>
      <c r="E20" s="161" t="s">
        <v>1968</v>
      </c>
      <c r="F20" s="162">
        <v>100</v>
      </c>
      <c r="G20" s="161" t="s">
        <v>1969</v>
      </c>
      <c r="H20" s="162">
        <v>98</v>
      </c>
      <c r="I20" s="162" t="s">
        <v>54</v>
      </c>
      <c r="J20" s="162">
        <v>100</v>
      </c>
      <c r="K20" s="161" t="s">
        <v>1969</v>
      </c>
      <c r="L20" s="162">
        <v>98</v>
      </c>
      <c r="M20" s="189">
        <v>2</v>
      </c>
      <c r="T20" s="336" t="s">
        <v>1879</v>
      </c>
      <c r="U20" s="334">
        <f>链家案例整理!AE14</f>
        <v>287.98</v>
      </c>
      <c r="V20" s="334">
        <f>链家案例整理!AG14</f>
        <v>90.28</v>
      </c>
      <c r="W20" s="334" t="str">
        <f>链家案例整理!AH14</f>
        <v>南北</v>
      </c>
      <c r="X20" s="335" t="str">
        <f>链家案例整理!AI14</f>
        <v>低/4</v>
      </c>
      <c r="Y20" s="334" t="str">
        <f>链家案例整理!AJ14</f>
        <v>精装修</v>
      </c>
      <c r="Z20" s="334">
        <f>链家案例整理!AK14</f>
        <v>6</v>
      </c>
      <c r="AA20" s="334">
        <v>5.9</v>
      </c>
      <c r="AB20" s="334">
        <f t="shared" ref="AB20:AB21" si="1">V20-AA20</f>
        <v>84.38</v>
      </c>
    </row>
    <row r="21" spans="1:28" ht="48">
      <c r="A21" s="240"/>
      <c r="B21" s="161" t="s">
        <v>55</v>
      </c>
      <c r="C21" s="161" t="s">
        <v>1947</v>
      </c>
      <c r="D21" s="162">
        <v>100</v>
      </c>
      <c r="E21" s="161" t="s">
        <v>1812</v>
      </c>
      <c r="F21" s="162">
        <v>94</v>
      </c>
      <c r="G21" s="161" t="str">
        <f>E21</f>
        <v>配备家具、家电；程度较新；功能正常，质量有保证，较好</v>
      </c>
      <c r="H21" s="162">
        <f>F21</f>
        <v>94</v>
      </c>
      <c r="I21" s="162" t="s">
        <v>58</v>
      </c>
      <c r="J21" s="162">
        <v>100</v>
      </c>
      <c r="K21" s="161" t="str">
        <f>E21</f>
        <v>配备家具、家电；程度较新；功能正常，质量有保证，较好</v>
      </c>
      <c r="L21" s="162">
        <f>H21</f>
        <v>94</v>
      </c>
      <c r="M21" s="189">
        <v>6</v>
      </c>
      <c r="T21" s="336" t="s">
        <v>1880</v>
      </c>
      <c r="U21" s="334">
        <f>链家案例整理!AE22</f>
        <v>164.23</v>
      </c>
      <c r="V21" s="334">
        <f>链家案例整理!AG22</f>
        <v>85.25</v>
      </c>
      <c r="W21" s="334" t="str">
        <f>链家案例整理!AH22</f>
        <v>南北</v>
      </c>
      <c r="X21" s="335" t="str">
        <f>链家案例整理!AI22</f>
        <v>高/6</v>
      </c>
      <c r="Y21" s="334" t="str">
        <f>链家案例整理!AJ22</f>
        <v>精装修</v>
      </c>
      <c r="Z21" s="334">
        <f>链家案例整理!AK22</f>
        <v>4</v>
      </c>
      <c r="AA21" s="334">
        <v>3.78</v>
      </c>
      <c r="AB21" s="334">
        <f t="shared" si="1"/>
        <v>81.47</v>
      </c>
    </row>
    <row r="22" spans="1:28" ht="14.25">
      <c r="A22" s="219"/>
      <c r="B22" s="161" t="s">
        <v>1932</v>
      </c>
      <c r="C22" s="161">
        <v>171.29</v>
      </c>
      <c r="D22" s="162">
        <v>100</v>
      </c>
      <c r="E22" s="161">
        <f>U16</f>
        <v>158</v>
      </c>
      <c r="F22" s="162">
        <v>100</v>
      </c>
      <c r="G22" s="161">
        <f>U18</f>
        <v>150</v>
      </c>
      <c r="H22" s="162">
        <v>100</v>
      </c>
      <c r="I22" s="162"/>
      <c r="J22" s="162"/>
      <c r="K22" s="161">
        <f>U19</f>
        <v>150.30000000000001</v>
      </c>
      <c r="L22" s="162">
        <v>100</v>
      </c>
      <c r="M22" s="233"/>
      <c r="T22" s="336"/>
      <c r="U22" s="334"/>
      <c r="V22" s="334"/>
      <c r="W22" s="334"/>
      <c r="X22" s="335"/>
      <c r="Y22" s="334"/>
      <c r="Z22" s="334"/>
      <c r="AA22" s="334"/>
      <c r="AB22" s="334"/>
    </row>
    <row r="23" spans="1:28" ht="24" hidden="1">
      <c r="A23" s="185"/>
      <c r="B23" s="162" t="s">
        <v>59</v>
      </c>
      <c r="C23" s="162" t="s">
        <v>60</v>
      </c>
      <c r="D23" s="162">
        <v>100</v>
      </c>
      <c r="E23" s="161" t="s">
        <v>61</v>
      </c>
      <c r="F23" s="162">
        <f>D23</f>
        <v>100</v>
      </c>
      <c r="G23" s="161" t="s">
        <v>61</v>
      </c>
      <c r="H23" s="162">
        <f>D23</f>
        <v>100</v>
      </c>
      <c r="I23" s="162" t="s">
        <v>60</v>
      </c>
      <c r="J23" s="162">
        <v>100</v>
      </c>
      <c r="K23" s="161" t="s">
        <v>61</v>
      </c>
      <c r="L23" s="162">
        <f>D23</f>
        <v>100</v>
      </c>
    </row>
    <row r="24" spans="1:28" ht="60" hidden="1">
      <c r="A24" s="185"/>
      <c r="B24" s="162" t="s">
        <v>62</v>
      </c>
      <c r="C24" s="162" t="s">
        <v>63</v>
      </c>
      <c r="D24" s="162">
        <v>100</v>
      </c>
      <c r="E24" s="162" t="s">
        <v>64</v>
      </c>
      <c r="F24" s="186">
        <f>D24</f>
        <v>100</v>
      </c>
      <c r="G24" s="186" t="s">
        <v>64</v>
      </c>
      <c r="H24" s="186">
        <f>F24</f>
        <v>100</v>
      </c>
      <c r="I24" s="186" t="s">
        <v>64</v>
      </c>
      <c r="J24" s="186">
        <v>99</v>
      </c>
      <c r="K24" s="186" t="s">
        <v>64</v>
      </c>
      <c r="L24" s="186">
        <f>F24</f>
        <v>100</v>
      </c>
    </row>
    <row r="25" spans="1:28" ht="48">
      <c r="A25" s="185"/>
      <c r="B25" s="162" t="s">
        <v>65</v>
      </c>
      <c r="C25" s="162" t="s">
        <v>66</v>
      </c>
      <c r="D25" s="162">
        <v>100</v>
      </c>
      <c r="E25" s="162" t="s">
        <v>66</v>
      </c>
      <c r="F25" s="186">
        <v>100</v>
      </c>
      <c r="G25" s="186" t="s">
        <v>66</v>
      </c>
      <c r="H25" s="186">
        <v>100</v>
      </c>
      <c r="I25" s="186" t="s">
        <v>66</v>
      </c>
      <c r="J25" s="186">
        <v>100</v>
      </c>
      <c r="K25" s="186" t="s">
        <v>66</v>
      </c>
      <c r="L25" s="186">
        <v>100</v>
      </c>
    </row>
    <row r="26" spans="1:28">
      <c r="A26" s="244" t="s">
        <v>67</v>
      </c>
      <c r="B26" s="244"/>
      <c r="C26" s="245" t="s">
        <v>68</v>
      </c>
      <c r="D26" s="245"/>
      <c r="E26" s="241">
        <f>E5</f>
        <v>76.56</v>
      </c>
      <c r="F26" s="241"/>
      <c r="G26" s="241">
        <f>G5</f>
        <v>84.38</v>
      </c>
      <c r="H26" s="241"/>
      <c r="I26" s="242">
        <f>I5</f>
        <v>97.111735724259006</v>
      </c>
      <c r="J26" s="243"/>
      <c r="K26" s="242">
        <f>K5</f>
        <v>81.47</v>
      </c>
      <c r="L26" s="243"/>
      <c r="N26" s="196">
        <f>(E26-K26)/K26</f>
        <v>-6.0267583159445151E-2</v>
      </c>
    </row>
    <row r="27" spans="1:28">
      <c r="A27" s="244" t="s">
        <v>69</v>
      </c>
      <c r="B27" s="244"/>
      <c r="C27" s="245" t="s">
        <v>68</v>
      </c>
      <c r="D27" s="245"/>
      <c r="E27" s="246">
        <f>ROUND(E26*POWER(100,COUNT(F6:F25))/PRODUCT(F6:F25),2)</f>
        <v>88.41</v>
      </c>
      <c r="F27" s="246"/>
      <c r="G27" s="246">
        <f>ROUND(G26*POWER(100,COUNT(H6:H25))/PRODUCT(H6:H25),2)</f>
        <v>99.43</v>
      </c>
      <c r="H27" s="246"/>
      <c r="I27" s="247">
        <f>ROUND(I26*POWER(100,COUNT(J6:J25))/PRODUCT(J6:J25),2)</f>
        <v>102.14</v>
      </c>
      <c r="J27" s="248"/>
      <c r="K27" s="247">
        <f>ROUND(K26*POWER(100,COUNT(L6:L25))/PRODUCT(L6:L25),2)</f>
        <v>96</v>
      </c>
      <c r="L27" s="248"/>
      <c r="N27" s="196">
        <f>(E27-K27)/K27</f>
        <v>-7.9062500000000036E-2</v>
      </c>
    </row>
    <row r="28" spans="1:28" ht="14.25">
      <c r="A28" s="234" t="str">
        <f>CONCATENATE("估价对象比较价值=(",TEXT(E27,"G/通用格式"),"+",TEXT(G27,"G/通用格式"),"+",TEXT(K27,"G/通用格式"),")","/",3,"=",ROUND((E27+G27+K27)/3,2))</f>
        <v>估价对象比较价值=(88.41+99.43+96)/3=94.61</v>
      </c>
      <c r="B28" s="234"/>
      <c r="C28" s="234"/>
      <c r="D28" s="234"/>
      <c r="E28" s="234"/>
      <c r="F28" s="234"/>
      <c r="G28" s="234"/>
      <c r="H28" s="234"/>
      <c r="I28" s="234"/>
      <c r="J28" s="234"/>
      <c r="K28" s="191"/>
      <c r="L28" s="191"/>
    </row>
    <row r="29" spans="1:28">
      <c r="A29" s="229" t="s">
        <v>1939</v>
      </c>
      <c r="B29" s="120">
        <v>20</v>
      </c>
      <c r="C29" s="120" t="s">
        <v>71</v>
      </c>
      <c r="D29" s="120"/>
      <c r="E29" s="120"/>
      <c r="F29" s="120"/>
      <c r="G29" s="120"/>
      <c r="H29" s="120"/>
      <c r="I29" s="120"/>
      <c r="J29" s="120"/>
      <c r="K29" s="120"/>
      <c r="L29" s="120"/>
    </row>
    <row r="30" spans="1:28">
      <c r="A30" s="235" t="s">
        <v>72</v>
      </c>
      <c r="B30" s="235"/>
      <c r="C30" s="230">
        <f>ROUND((E27+G27+K27)/3,2)</f>
        <v>94.61</v>
      </c>
      <c r="D30" s="120"/>
      <c r="E30" s="120">
        <f>ROUND(E27/E26,4)</f>
        <v>1.1548</v>
      </c>
      <c r="F30" s="120"/>
      <c r="G30" s="120">
        <f>ROUND(G27/G26,4)</f>
        <v>1.1783999999999999</v>
      </c>
      <c r="H30" s="120"/>
      <c r="I30" s="120"/>
      <c r="J30" s="120"/>
      <c r="K30" s="120">
        <f>ROUND(K27/K26,4)</f>
        <v>1.1782999999999999</v>
      </c>
      <c r="L30" s="120"/>
    </row>
    <row r="31" spans="1:28">
      <c r="A31" s="235" t="s">
        <v>1940</v>
      </c>
      <c r="B31" s="235"/>
      <c r="C31" s="231">
        <f>C30+B29</f>
        <v>114.61</v>
      </c>
      <c r="D31" s="120"/>
      <c r="E31" s="120"/>
      <c r="F31" s="120"/>
      <c r="G31" s="120"/>
      <c r="H31" s="120"/>
      <c r="I31" s="120"/>
      <c r="J31" s="120"/>
      <c r="K31" s="120"/>
      <c r="L31" s="120"/>
    </row>
    <row r="32" spans="1:28">
      <c r="A32" s="120"/>
      <c r="B32" s="120"/>
      <c r="C32" s="120"/>
      <c r="D32" s="120"/>
      <c r="E32" s="120">
        <f>E26*E30</f>
        <v>88.411488000000006</v>
      </c>
      <c r="F32" s="120"/>
      <c r="G32" s="120">
        <f>G26*G30</f>
        <v>99.433391999999984</v>
      </c>
      <c r="H32" s="120"/>
      <c r="I32" s="120"/>
      <c r="J32" s="120"/>
      <c r="K32" s="120">
        <f>K26*K30</f>
        <v>95.996100999999996</v>
      </c>
      <c r="L32" s="120"/>
    </row>
    <row r="37" spans="5:11">
      <c r="E37" t="s">
        <v>74</v>
      </c>
      <c r="G37" t="s">
        <v>74</v>
      </c>
      <c r="K37" t="s">
        <v>74</v>
      </c>
    </row>
  </sheetData>
  <mergeCells count="38">
    <mergeCell ref="A1:L1"/>
    <mergeCell ref="A3:B3"/>
    <mergeCell ref="C3:D3"/>
    <mergeCell ref="E3:F3"/>
    <mergeCell ref="G3:H3"/>
    <mergeCell ref="I3:J3"/>
    <mergeCell ref="K3:L3"/>
    <mergeCell ref="K4:L4"/>
    <mergeCell ref="A5:B5"/>
    <mergeCell ref="C5:D5"/>
    <mergeCell ref="E5:F5"/>
    <mergeCell ref="G5:H5"/>
    <mergeCell ref="I5:J5"/>
    <mergeCell ref="K5:L5"/>
    <mergeCell ref="A4:B4"/>
    <mergeCell ref="C4:D4"/>
    <mergeCell ref="E4:F4"/>
    <mergeCell ref="G4:H4"/>
    <mergeCell ref="I4:J4"/>
    <mergeCell ref="A6:B6"/>
    <mergeCell ref="A7:B7"/>
    <mergeCell ref="A26:B26"/>
    <mergeCell ref="C26:D26"/>
    <mergeCell ref="E26:F26"/>
    <mergeCell ref="K26:L26"/>
    <mergeCell ref="A27:B27"/>
    <mergeCell ref="C27:D27"/>
    <mergeCell ref="E27:F27"/>
    <mergeCell ref="G27:H27"/>
    <mergeCell ref="I27:J27"/>
    <mergeCell ref="K27:L27"/>
    <mergeCell ref="A28:J28"/>
    <mergeCell ref="A31:B31"/>
    <mergeCell ref="A8:A12"/>
    <mergeCell ref="A13:A21"/>
    <mergeCell ref="G26:H26"/>
    <mergeCell ref="I26:J26"/>
    <mergeCell ref="A30:B30"/>
  </mergeCells>
  <phoneticPr fontId="60" type="noConversion"/>
  <conditionalFormatting sqref="F6:F22">
    <cfRule type="cellIs" dxfId="40" priority="6" operator="notEqual">
      <formula>100</formula>
    </cfRule>
  </conditionalFormatting>
  <conditionalFormatting sqref="H6:H16 H18:H22">
    <cfRule type="cellIs" dxfId="39" priority="3" operator="notEqual">
      <formula>100</formula>
    </cfRule>
  </conditionalFormatting>
  <conditionalFormatting sqref="L6:L16 L18:L22">
    <cfRule type="cellIs" dxfId="38" priority="2" operator="notEqual">
      <formula>100</formula>
    </cfRule>
  </conditionalFormatting>
  <conditionalFormatting sqref="H17 J17 L17">
    <cfRule type="cellIs" dxfId="0" priority="1" operator="notEqual">
      <formula>100</formula>
    </cfRule>
  </conditionalFormatting>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O151"/>
  <sheetViews>
    <sheetView zoomScale="85" zoomScaleNormal="85" workbookViewId="0">
      <selection activeCell="J38" sqref="J38:L40"/>
    </sheetView>
  </sheetViews>
  <sheetFormatPr defaultColWidth="9" defaultRowHeight="14.25"/>
  <cols>
    <col min="1" max="1" width="22.125" style="48" customWidth="1"/>
    <col min="2" max="2" width="13.625" style="48" customWidth="1"/>
    <col min="3" max="3" width="12.375" style="48" customWidth="1"/>
    <col min="4" max="4" width="31.5" style="48" customWidth="1"/>
    <col min="5" max="5" width="31.5" style="48" hidden="1" customWidth="1"/>
    <col min="6" max="6" width="14" style="48" customWidth="1"/>
    <col min="7" max="7" width="30.875" style="48" customWidth="1"/>
    <col min="8" max="8" width="35.25" style="48" hidden="1" customWidth="1"/>
    <col min="9" max="9" width="13.875" style="48" customWidth="1"/>
    <col min="10" max="11" width="13.875" style="47" customWidth="1"/>
    <col min="12" max="12" width="13.125" style="47" customWidth="1"/>
    <col min="13" max="13" width="15" style="47" customWidth="1"/>
    <col min="14" max="16384" width="9" style="47"/>
  </cols>
  <sheetData>
    <row r="1" spans="1:14" ht="15">
      <c r="A1" s="305" t="s">
        <v>407</v>
      </c>
      <c r="B1" s="305"/>
      <c r="C1" s="305"/>
      <c r="D1" s="305"/>
      <c r="E1" s="305"/>
      <c r="F1" s="305"/>
      <c r="G1" s="305"/>
      <c r="H1" s="305"/>
      <c r="I1" s="47"/>
    </row>
    <row r="2" spans="1:14">
      <c r="A2" s="69" t="str">
        <f>[9]富润家园数据!A4</f>
        <v>时间</v>
      </c>
      <c r="B2" s="51" t="s">
        <v>409</v>
      </c>
      <c r="C2" s="51" t="s">
        <v>410</v>
      </c>
      <c r="D2" s="52" t="s">
        <v>411</v>
      </c>
      <c r="E2" s="50" t="s">
        <v>412</v>
      </c>
      <c r="F2" s="51" t="str">
        <f>[9]富润家园数据!E4</f>
        <v>样本数量</v>
      </c>
      <c r="G2" s="52" t="str">
        <f>D2</f>
        <v>含物业费、含供暖费平均租金单价</v>
      </c>
      <c r="H2" s="70" t="str">
        <f>E2</f>
        <v>含物业费、不含供暖费平均租金单价</v>
      </c>
      <c r="I2" s="47"/>
    </row>
    <row r="3" spans="1:14">
      <c r="A3" s="294" t="s">
        <v>414</v>
      </c>
      <c r="B3" s="54"/>
      <c r="C3" s="55"/>
      <c r="D3" s="56" t="s">
        <v>415</v>
      </c>
      <c r="E3" s="56"/>
      <c r="F3" s="295">
        <v>0</v>
      </c>
      <c r="G3" s="296">
        <v>0</v>
      </c>
      <c r="H3" s="293" t="e">
        <f>ROUND(AVERAGE(E3:E5),2)</f>
        <v>#VALUE!</v>
      </c>
      <c r="I3" s="61"/>
      <c r="J3" s="61" t="s">
        <v>416</v>
      </c>
      <c r="K3" s="61" t="s">
        <v>417</v>
      </c>
      <c r="L3" s="61" t="s">
        <v>418</v>
      </c>
      <c r="M3" s="61" t="str">
        <f>悦廷!M3</f>
        <v>不含物业费和取暖费</v>
      </c>
    </row>
    <row r="4" spans="1:14">
      <c r="A4" s="294"/>
      <c r="B4" s="54">
        <v>44409</v>
      </c>
      <c r="C4" s="55">
        <v>0</v>
      </c>
      <c r="D4" s="56" t="str">
        <f>中指成交数据!L41</f>
        <v>--</v>
      </c>
      <c r="E4" s="56" t="e">
        <f>D4+$K$38</f>
        <v>#VALUE!</v>
      </c>
      <c r="F4" s="295"/>
      <c r="G4" s="295">
        <f>ROUND(AVERAGE(D4:D6),2)</f>
        <v>51.99</v>
      </c>
      <c r="H4" s="293"/>
      <c r="I4" s="61" t="s">
        <v>420</v>
      </c>
      <c r="J4" s="60">
        <f>G16</f>
        <v>51.3</v>
      </c>
      <c r="K4" s="61"/>
      <c r="L4" s="292">
        <f>SUM(J4:J6)/3</f>
        <v>55.466666666666661</v>
      </c>
      <c r="M4" s="292">
        <f>L4-K38-K40</f>
        <v>50.466666666666661</v>
      </c>
      <c r="N4" s="49"/>
    </row>
    <row r="5" spans="1:14">
      <c r="A5" s="294"/>
      <c r="B5" s="54">
        <v>44440</v>
      </c>
      <c r="C5" s="55">
        <v>0</v>
      </c>
      <c r="D5" s="56" t="str">
        <f>中指成交数据!K41</f>
        <v>--</v>
      </c>
      <c r="E5" s="56" t="e">
        <f t="shared" ref="E5:E13" si="0">D5+$K$38</f>
        <v>#VALUE!</v>
      </c>
      <c r="F5" s="295"/>
      <c r="G5" s="295"/>
      <c r="H5" s="293"/>
      <c r="I5" s="61" t="s">
        <v>421</v>
      </c>
      <c r="J5" s="60">
        <f>G33</f>
        <v>57.02</v>
      </c>
      <c r="K5" s="61"/>
      <c r="L5" s="292"/>
      <c r="M5" s="292"/>
    </row>
    <row r="6" spans="1:14">
      <c r="A6" s="294" t="s">
        <v>422</v>
      </c>
      <c r="B6" s="54">
        <v>44470</v>
      </c>
      <c r="C6" s="55">
        <v>1</v>
      </c>
      <c r="D6" s="56">
        <f>中指成交数据!J41</f>
        <v>51.99</v>
      </c>
      <c r="E6" s="56">
        <f t="shared" si="0"/>
        <v>54.49</v>
      </c>
      <c r="F6" s="295">
        <v>3</v>
      </c>
      <c r="G6" s="296">
        <f>ROUND(AVERAGE(D6:D8),2)</f>
        <v>51.19</v>
      </c>
      <c r="H6" s="293">
        <f>ROUND(AVERAGE(E6:E8),2)</f>
        <v>53.69</v>
      </c>
      <c r="I6" s="61" t="s">
        <v>423</v>
      </c>
      <c r="J6" s="60">
        <f>G50</f>
        <v>58.08</v>
      </c>
      <c r="K6" s="61"/>
      <c r="L6" s="292"/>
      <c r="M6" s="292"/>
    </row>
    <row r="7" spans="1:14">
      <c r="A7" s="294"/>
      <c r="B7" s="54">
        <v>44501</v>
      </c>
      <c r="C7" s="55">
        <v>1</v>
      </c>
      <c r="D7" s="56">
        <f>中指成交数据!I41</f>
        <v>51.48</v>
      </c>
      <c r="E7" s="56">
        <f t="shared" si="0"/>
        <v>53.98</v>
      </c>
      <c r="F7" s="295"/>
      <c r="G7" s="295">
        <f>ROUND(AVERAGE(D7:D9),2)</f>
        <v>50.07</v>
      </c>
      <c r="H7" s="293"/>
      <c r="I7" s="47"/>
    </row>
    <row r="8" spans="1:14">
      <c r="A8" s="294"/>
      <c r="B8" s="54">
        <v>44531</v>
      </c>
      <c r="C8" s="55">
        <v>1</v>
      </c>
      <c r="D8" s="56">
        <f>中指成交数据!H41</f>
        <v>50.09</v>
      </c>
      <c r="E8" s="56">
        <f t="shared" si="0"/>
        <v>52.59</v>
      </c>
      <c r="F8" s="295"/>
      <c r="G8" s="295"/>
      <c r="H8" s="293"/>
      <c r="I8" s="47"/>
    </row>
    <row r="9" spans="1:14">
      <c r="A9" s="294" t="s">
        <v>424</v>
      </c>
      <c r="B9" s="54">
        <v>44562</v>
      </c>
      <c r="C9" s="55">
        <v>1</v>
      </c>
      <c r="D9" s="56">
        <f>中指成交数据!G41</f>
        <v>48.65</v>
      </c>
      <c r="E9" s="56">
        <f t="shared" si="0"/>
        <v>51.15</v>
      </c>
      <c r="F9" s="295">
        <v>2</v>
      </c>
      <c r="G9" s="296">
        <f>ROUND(AVERAGE(D9:D11),2)</f>
        <v>49.22</v>
      </c>
      <c r="H9" s="293" t="e">
        <f>ROUND(AVERAGE(E9:E11),2)</f>
        <v>#VALUE!</v>
      </c>
      <c r="I9" s="47"/>
    </row>
    <row r="10" spans="1:14">
      <c r="A10" s="294"/>
      <c r="B10" s="54">
        <v>44593</v>
      </c>
      <c r="C10" s="55">
        <v>1</v>
      </c>
      <c r="D10" s="56">
        <f>中指成交数据!F41</f>
        <v>49.79</v>
      </c>
      <c r="E10" s="56">
        <f t="shared" si="0"/>
        <v>52.29</v>
      </c>
      <c r="F10" s="295"/>
      <c r="G10" s="295">
        <f t="shared" ref="G10" si="1">ROUND(AVERAGE(D10:D12),2)</f>
        <v>51.65</v>
      </c>
      <c r="H10" s="293"/>
      <c r="I10" s="47"/>
    </row>
    <row r="11" spans="1:14">
      <c r="A11" s="294"/>
      <c r="B11" s="54">
        <v>44621</v>
      </c>
      <c r="C11" s="55">
        <v>0</v>
      </c>
      <c r="D11" s="56" t="str">
        <f>中指成交数据!E41</f>
        <v>--</v>
      </c>
      <c r="E11" s="56" t="e">
        <f t="shared" si="0"/>
        <v>#VALUE!</v>
      </c>
      <c r="F11" s="295"/>
      <c r="G11" s="295"/>
      <c r="H11" s="293"/>
      <c r="I11" s="47"/>
    </row>
    <row r="12" spans="1:14">
      <c r="A12" s="294" t="s">
        <v>425</v>
      </c>
      <c r="B12" s="54">
        <v>44652</v>
      </c>
      <c r="C12" s="55">
        <v>1</v>
      </c>
      <c r="D12" s="56">
        <f>中指成交数据!C41</f>
        <v>53.51</v>
      </c>
      <c r="E12" s="56">
        <f t="shared" si="0"/>
        <v>56.01</v>
      </c>
      <c r="F12" s="295">
        <v>3</v>
      </c>
      <c r="G12" s="296">
        <f>ROUND(AVERAGE(D12:D14),2)</f>
        <v>53.5</v>
      </c>
      <c r="H12" s="293">
        <f>ROUND(AVERAGE(E12:E14),2)</f>
        <v>56.01</v>
      </c>
      <c r="I12" s="47"/>
    </row>
    <row r="13" spans="1:14">
      <c r="A13" s="294"/>
      <c r="B13" s="54">
        <v>44682</v>
      </c>
      <c r="C13" s="55">
        <v>1</v>
      </c>
      <c r="D13" s="56">
        <f>中指成交数据!C41</f>
        <v>53.51</v>
      </c>
      <c r="E13" s="56">
        <f t="shared" si="0"/>
        <v>56.01</v>
      </c>
      <c r="F13" s="295"/>
      <c r="G13" s="295">
        <f t="shared" ref="G13" si="2">ROUND(AVERAGE(D13:D15),2)</f>
        <v>53.49</v>
      </c>
      <c r="H13" s="293"/>
      <c r="I13" s="47"/>
    </row>
    <row r="14" spans="1:14">
      <c r="A14" s="294"/>
      <c r="B14" s="54">
        <v>44742</v>
      </c>
      <c r="C14" s="55">
        <v>1</v>
      </c>
      <c r="D14" s="56">
        <f>中指成交数据!B41</f>
        <v>53.47</v>
      </c>
      <c r="E14" s="56" t="s">
        <v>415</v>
      </c>
      <c r="F14" s="295"/>
      <c r="G14" s="295"/>
      <c r="H14" s="293"/>
      <c r="I14" s="47"/>
    </row>
    <row r="15" spans="1:14">
      <c r="A15" s="73" t="s">
        <v>426</v>
      </c>
      <c r="B15" s="54">
        <v>44743</v>
      </c>
      <c r="C15" s="55"/>
      <c r="D15" s="56" t="s">
        <v>415</v>
      </c>
      <c r="E15" s="72"/>
      <c r="F15" s="56">
        <v>0</v>
      </c>
      <c r="G15" s="56">
        <v>0</v>
      </c>
      <c r="H15" s="74" t="s">
        <v>415</v>
      </c>
      <c r="I15" s="47"/>
    </row>
    <row r="16" spans="1:14">
      <c r="A16" s="306" t="s">
        <v>427</v>
      </c>
      <c r="B16" s="307"/>
      <c r="C16" s="307"/>
      <c r="D16" s="307"/>
      <c r="E16" s="307"/>
      <c r="F16" s="308"/>
      <c r="G16" s="60">
        <f>ROUND((G6+G9+G12)/3,2)</f>
        <v>51.3</v>
      </c>
      <c r="H16" s="60" t="e">
        <f>ROUND(AVERAGE(H3:H14),2)</f>
        <v>#VALUE!</v>
      </c>
      <c r="I16" s="78"/>
    </row>
    <row r="17" spans="1:9">
      <c r="I17" s="47"/>
    </row>
    <row r="18" spans="1:9" ht="15">
      <c r="A18" s="314" t="s">
        <v>428</v>
      </c>
      <c r="B18" s="315"/>
      <c r="C18" s="315"/>
      <c r="D18" s="315"/>
      <c r="E18" s="315"/>
      <c r="F18" s="315"/>
      <c r="G18" s="315"/>
      <c r="H18" s="316"/>
    </row>
    <row r="19" spans="1:9">
      <c r="A19" s="53" t="str">
        <f>A2</f>
        <v>时间</v>
      </c>
      <c r="B19" s="53" t="s">
        <v>429</v>
      </c>
      <c r="C19" s="53" t="s">
        <v>430</v>
      </c>
      <c r="D19" s="52" t="str">
        <f>D2</f>
        <v>含物业费、含供暖费平均租金单价</v>
      </c>
      <c r="E19" s="50" t="s">
        <v>412</v>
      </c>
      <c r="F19" s="53" t="str">
        <f>F2</f>
        <v>样本数量</v>
      </c>
      <c r="G19" s="53" t="str">
        <f>G2</f>
        <v>含物业费、含供暖费平均租金单价</v>
      </c>
      <c r="H19" s="52" t="str">
        <f>E19</f>
        <v>含物业费、不含供暖费平均租金单价</v>
      </c>
    </row>
    <row r="20" spans="1:9">
      <c r="A20" s="294" t="s">
        <v>414</v>
      </c>
      <c r="B20" s="54"/>
      <c r="C20" s="53">
        <v>0</v>
      </c>
      <c r="D20" s="56" t="s">
        <v>415</v>
      </c>
      <c r="E20" s="56" t="s">
        <v>415</v>
      </c>
      <c r="F20" s="295">
        <f>SUM(C20:C22)</f>
        <v>0</v>
      </c>
      <c r="G20" s="296">
        <v>0</v>
      </c>
      <c r="H20" s="293" t="e">
        <f>AVERAGE(E20:E22)</f>
        <v>#VALUE!</v>
      </c>
      <c r="I20" s="47"/>
    </row>
    <row r="21" spans="1:9">
      <c r="A21" s="294"/>
      <c r="B21" s="54">
        <v>44409</v>
      </c>
      <c r="C21" s="53">
        <v>0</v>
      </c>
      <c r="D21" s="56" t="s">
        <v>415</v>
      </c>
      <c r="E21" s="56" t="s">
        <v>415</v>
      </c>
      <c r="F21" s="295"/>
      <c r="G21" s="295" t="e">
        <f>ROUND(AVERAGE(D21:D23),2)</f>
        <v>#DIV/0!</v>
      </c>
      <c r="H21" s="293"/>
      <c r="I21" s="47"/>
    </row>
    <row r="22" spans="1:9">
      <c r="A22" s="294"/>
      <c r="B22" s="54">
        <v>44440</v>
      </c>
      <c r="C22" s="53">
        <v>0</v>
      </c>
      <c r="D22" s="56" t="s">
        <v>415</v>
      </c>
      <c r="E22" s="56" t="e">
        <f t="shared" ref="E22:E32" si="3">D22+$K$38</f>
        <v>#VALUE!</v>
      </c>
      <c r="F22" s="295"/>
      <c r="G22" s="295"/>
      <c r="H22" s="293"/>
      <c r="I22" s="47"/>
    </row>
    <row r="23" spans="1:9">
      <c r="A23" s="294" t="s">
        <v>422</v>
      </c>
      <c r="B23" s="54">
        <v>44470</v>
      </c>
      <c r="C23" s="53">
        <v>0</v>
      </c>
      <c r="D23" s="56" t="s">
        <v>415</v>
      </c>
      <c r="E23" s="56" t="e">
        <f t="shared" si="3"/>
        <v>#VALUE!</v>
      </c>
      <c r="F23" s="295">
        <f>SUM(C23:C25)</f>
        <v>2</v>
      </c>
      <c r="G23" s="296">
        <f>ROUND(AVERAGE(D23:D25),2)</f>
        <v>61.36</v>
      </c>
      <c r="H23" s="293" t="e">
        <f>AVERAGE(E23:E25)</f>
        <v>#VALUE!</v>
      </c>
      <c r="I23" s="47"/>
    </row>
    <row r="24" spans="1:9">
      <c r="A24" s="294"/>
      <c r="B24" s="54">
        <v>44501</v>
      </c>
      <c r="C24" s="55">
        <v>1</v>
      </c>
      <c r="D24" s="56">
        <f>ROUND(城研租金数据!K40,2)</f>
        <v>60.74</v>
      </c>
      <c r="E24" s="56">
        <f t="shared" si="3"/>
        <v>63.24</v>
      </c>
      <c r="F24" s="295"/>
      <c r="G24" s="295">
        <f>ROUND(AVERAGE(D24:D26),2)</f>
        <v>58.92</v>
      </c>
      <c r="H24" s="293"/>
      <c r="I24" s="47"/>
    </row>
    <row r="25" spans="1:9">
      <c r="A25" s="294"/>
      <c r="B25" s="54">
        <v>44531</v>
      </c>
      <c r="C25" s="55">
        <v>1</v>
      </c>
      <c r="D25" s="56">
        <f>ROUND(城研租金数据!K41,2)</f>
        <v>61.98</v>
      </c>
      <c r="E25" s="56">
        <f t="shared" si="3"/>
        <v>64.48</v>
      </c>
      <c r="F25" s="295"/>
      <c r="G25" s="295"/>
      <c r="H25" s="293"/>
      <c r="I25" s="47"/>
    </row>
    <row r="26" spans="1:9">
      <c r="A26" s="294" t="s">
        <v>424</v>
      </c>
      <c r="B26" s="54">
        <v>44562</v>
      </c>
      <c r="C26" s="55">
        <v>1</v>
      </c>
      <c r="D26" s="56">
        <f>ROUND(城研租金数据!K42,2)</f>
        <v>54.05</v>
      </c>
      <c r="E26" s="56">
        <f t="shared" si="3"/>
        <v>56.55</v>
      </c>
      <c r="F26" s="295">
        <f>SUM(C26:C28)</f>
        <v>3</v>
      </c>
      <c r="G26" s="296">
        <f>ROUND(AVERAGE(D26:D28),2)</f>
        <v>58.15</v>
      </c>
      <c r="H26" s="293">
        <f>AVERAGE(E26:E28)</f>
        <v>60.6533333333333</v>
      </c>
      <c r="I26" s="47"/>
    </row>
    <row r="27" spans="1:9">
      <c r="A27" s="294"/>
      <c r="B27" s="54">
        <v>44593</v>
      </c>
      <c r="C27" s="55">
        <v>1</v>
      </c>
      <c r="D27" s="56">
        <f>ROUND(城研租金数据!K43,2)</f>
        <v>63.41</v>
      </c>
      <c r="E27" s="56">
        <f t="shared" si="3"/>
        <v>65.91</v>
      </c>
      <c r="F27" s="295"/>
      <c r="G27" s="295">
        <f t="shared" ref="G27" si="4">ROUND(AVERAGE(D27:D29),2)</f>
        <v>58.83</v>
      </c>
      <c r="H27" s="293"/>
      <c r="I27" s="47"/>
    </row>
    <row r="28" spans="1:9">
      <c r="A28" s="294"/>
      <c r="B28" s="54">
        <v>44621</v>
      </c>
      <c r="C28" s="55">
        <v>1</v>
      </c>
      <c r="D28" s="56">
        <f>ROUND(城研租金数据!K44,2)</f>
        <v>57</v>
      </c>
      <c r="E28" s="56">
        <f t="shared" si="3"/>
        <v>59.5</v>
      </c>
      <c r="F28" s="295"/>
      <c r="G28" s="295"/>
      <c r="H28" s="293"/>
      <c r="I28" s="47"/>
    </row>
    <row r="29" spans="1:9">
      <c r="A29" s="294" t="s">
        <v>425</v>
      </c>
      <c r="B29" s="54">
        <v>44652</v>
      </c>
      <c r="C29" s="55">
        <v>1</v>
      </c>
      <c r="D29" s="56">
        <f>ROUND(城研租金数据!K45,2)</f>
        <v>56.07</v>
      </c>
      <c r="E29" s="56">
        <f t="shared" si="3"/>
        <v>58.57</v>
      </c>
      <c r="F29" s="295">
        <f>SUM(C29:C31)</f>
        <v>2</v>
      </c>
      <c r="G29" s="296">
        <f>ROUND(AVERAGE(D29:D31),2)</f>
        <v>57.49</v>
      </c>
      <c r="H29" s="293" t="e">
        <f>AVERAGE(E29:E31)</f>
        <v>#VALUE!</v>
      </c>
      <c r="I29" s="47"/>
    </row>
    <row r="30" spans="1:9">
      <c r="A30" s="294"/>
      <c r="B30" s="54">
        <v>44682</v>
      </c>
      <c r="C30" s="55">
        <v>0</v>
      </c>
      <c r="D30" s="56" t="s">
        <v>415</v>
      </c>
      <c r="E30" s="56" t="e">
        <f t="shared" si="3"/>
        <v>#VALUE!</v>
      </c>
      <c r="F30" s="295"/>
      <c r="G30" s="295">
        <f t="shared" ref="G30" si="5">ROUND(AVERAGE(D30:D32),2)</f>
        <v>55</v>
      </c>
      <c r="H30" s="293"/>
      <c r="I30" s="47"/>
    </row>
    <row r="31" spans="1:9">
      <c r="A31" s="294"/>
      <c r="B31" s="54">
        <v>44742</v>
      </c>
      <c r="C31" s="55">
        <v>1</v>
      </c>
      <c r="D31" s="56">
        <f>ROUND(城研租金数据!K46,2)</f>
        <v>58.91</v>
      </c>
      <c r="E31" s="56">
        <f t="shared" si="3"/>
        <v>61.41</v>
      </c>
      <c r="F31" s="295"/>
      <c r="G31" s="295"/>
      <c r="H31" s="293"/>
      <c r="I31" s="47"/>
    </row>
    <row r="32" spans="1:9">
      <c r="A32" s="73" t="s">
        <v>426</v>
      </c>
      <c r="B32" s="54">
        <v>44743</v>
      </c>
      <c r="C32" s="55">
        <v>1</v>
      </c>
      <c r="D32" s="56">
        <f>ROUND(城研租金数据!K47,2)</f>
        <v>51.08</v>
      </c>
      <c r="E32" s="56">
        <f t="shared" si="3"/>
        <v>53.58</v>
      </c>
      <c r="F32" s="56">
        <v>0</v>
      </c>
      <c r="G32" s="56">
        <f>ROUND(D32,2)</f>
        <v>51.08</v>
      </c>
      <c r="H32" s="59">
        <f>ROUND(E32,2)</f>
        <v>53.58</v>
      </c>
      <c r="I32" s="47"/>
    </row>
    <row r="33" spans="1:15">
      <c r="A33" s="309" t="s">
        <v>416</v>
      </c>
      <c r="B33" s="310"/>
      <c r="C33" s="310"/>
      <c r="D33" s="310"/>
      <c r="E33" s="310"/>
      <c r="F33" s="311"/>
      <c r="G33" s="60">
        <f>ROUND((G23+G26+G29+G32)/4,2)</f>
        <v>57.02</v>
      </c>
      <c r="H33" s="60" t="e">
        <f>ROUND(AVERAGE(H20:H32),2)</f>
        <v>#VALUE!</v>
      </c>
      <c r="I33" s="47"/>
    </row>
    <row r="34" spans="1:15">
      <c r="I34" s="47"/>
    </row>
    <row r="35" spans="1:15" ht="15">
      <c r="A35" s="305" t="s">
        <v>432</v>
      </c>
      <c r="B35" s="305"/>
      <c r="C35" s="305"/>
      <c r="D35" s="305"/>
      <c r="E35" s="305"/>
      <c r="F35" s="305"/>
      <c r="G35" s="305"/>
      <c r="H35" s="305"/>
      <c r="O35" s="49"/>
    </row>
    <row r="36" spans="1:15">
      <c r="A36" s="53" t="str">
        <f>A2</f>
        <v>时间</v>
      </c>
      <c r="B36" s="53" t="s">
        <v>429</v>
      </c>
      <c r="C36" s="53" t="s">
        <v>430</v>
      </c>
      <c r="D36" s="52" t="s">
        <v>411</v>
      </c>
      <c r="E36" s="50" t="s">
        <v>412</v>
      </c>
      <c r="F36" s="53" t="str">
        <f>F2</f>
        <v>样本数量</v>
      </c>
      <c r="G36" s="53" t="str">
        <f>G2</f>
        <v>含物业费、含供暖费平均租金单价</v>
      </c>
      <c r="H36" s="52" t="str">
        <f>E36</f>
        <v>含物业费、不含供暖费平均租金单价</v>
      </c>
      <c r="N36" s="49"/>
    </row>
    <row r="37" spans="1:15">
      <c r="A37" s="294" t="s">
        <v>414</v>
      </c>
      <c r="B37" s="54"/>
      <c r="C37" s="53"/>
      <c r="D37" s="59" t="s">
        <v>415</v>
      </c>
      <c r="E37" s="56" t="s">
        <v>415</v>
      </c>
      <c r="F37" s="295">
        <f>SUM(C37:C39)</f>
        <v>7</v>
      </c>
      <c r="G37" s="296">
        <f>ROUND(AVERAGE(D37:D39),2)</f>
        <v>59.12</v>
      </c>
      <c r="H37" s="293">
        <f>ROUND(AVERAGE(E37:E39),2)</f>
        <v>56.62</v>
      </c>
      <c r="I37" s="47"/>
      <c r="N37" s="49"/>
    </row>
    <row r="38" spans="1:15">
      <c r="A38" s="294"/>
      <c r="B38" s="54">
        <v>44409</v>
      </c>
      <c r="C38" s="53">
        <v>3</v>
      </c>
      <c r="D38" s="59">
        <f>K84</f>
        <v>59.98</v>
      </c>
      <c r="E38" s="57">
        <f t="shared" ref="E38:E49" si="6">D38-$K$40</f>
        <v>57.48</v>
      </c>
      <c r="F38" s="295"/>
      <c r="G38" s="295">
        <f>ROUND(AVERAGE(D38:D40),2)</f>
        <v>59.67</v>
      </c>
      <c r="H38" s="293"/>
      <c r="I38" s="47"/>
      <c r="J38" s="67" t="s">
        <v>70</v>
      </c>
      <c r="K38" s="47">
        <v>2.5</v>
      </c>
      <c r="L38" s="47" t="s">
        <v>173</v>
      </c>
      <c r="N38" s="49"/>
    </row>
    <row r="39" spans="1:15">
      <c r="A39" s="294"/>
      <c r="B39" s="54">
        <v>44440</v>
      </c>
      <c r="C39" s="53">
        <v>4</v>
      </c>
      <c r="D39" s="59">
        <f>K80</f>
        <v>58.25</v>
      </c>
      <c r="E39" s="57">
        <f t="shared" si="6"/>
        <v>55.75</v>
      </c>
      <c r="F39" s="295"/>
      <c r="G39" s="295"/>
      <c r="H39" s="293"/>
      <c r="I39" s="47"/>
      <c r="J39" s="67" t="s">
        <v>174</v>
      </c>
      <c r="K39" s="47">
        <v>30</v>
      </c>
      <c r="L39" s="47" t="s">
        <v>175</v>
      </c>
      <c r="N39" s="49"/>
    </row>
    <row r="40" spans="1:15">
      <c r="A40" s="294" t="s">
        <v>422</v>
      </c>
      <c r="B40" s="54">
        <v>44470</v>
      </c>
      <c r="C40" s="53">
        <v>3</v>
      </c>
      <c r="D40" s="59">
        <f>K77</f>
        <v>60.79</v>
      </c>
      <c r="E40" s="57">
        <f t="shared" si="6"/>
        <v>58.29</v>
      </c>
      <c r="F40" s="295">
        <f>SUM(C40:C42)</f>
        <v>6</v>
      </c>
      <c r="G40" s="296">
        <f>ROUND(AVERAGE(D40:D42),2)</f>
        <v>58.67</v>
      </c>
      <c r="H40" s="293" t="e">
        <f>ROUND(AVERAGE(E40:E42),2)</f>
        <v>#VALUE!</v>
      </c>
      <c r="I40" s="47"/>
      <c r="K40" s="47">
        <f>K39/12</f>
        <v>2.5</v>
      </c>
      <c r="N40" s="49"/>
    </row>
    <row r="41" spans="1:15">
      <c r="A41" s="294"/>
      <c r="B41" s="54">
        <v>44501</v>
      </c>
      <c r="C41" s="53">
        <v>3</v>
      </c>
      <c r="D41" s="59">
        <f>K74</f>
        <v>56.54</v>
      </c>
      <c r="E41" s="57">
        <f t="shared" si="6"/>
        <v>54.04</v>
      </c>
      <c r="F41" s="295"/>
      <c r="G41" s="295">
        <f>ROUND(AVERAGE(D41:D43),2)</f>
        <v>56.19</v>
      </c>
      <c r="H41" s="293"/>
      <c r="I41" s="47"/>
      <c r="J41" s="67"/>
      <c r="N41" s="49"/>
    </row>
    <row r="42" spans="1:15">
      <c r="A42" s="294"/>
      <c r="B42" s="54">
        <v>44531</v>
      </c>
      <c r="C42" s="53">
        <v>0</v>
      </c>
      <c r="D42" s="59" t="s">
        <v>415</v>
      </c>
      <c r="E42" s="57" t="e">
        <f t="shared" si="6"/>
        <v>#VALUE!</v>
      </c>
      <c r="F42" s="295"/>
      <c r="G42" s="295"/>
      <c r="H42" s="293"/>
      <c r="I42" s="47"/>
      <c r="J42" s="78"/>
      <c r="N42" s="49"/>
    </row>
    <row r="43" spans="1:15">
      <c r="A43" s="294" t="s">
        <v>424</v>
      </c>
      <c r="B43" s="54">
        <v>44562</v>
      </c>
      <c r="C43" s="53">
        <v>2</v>
      </c>
      <c r="D43" s="59">
        <f>K72</f>
        <v>55.84</v>
      </c>
      <c r="E43" s="57">
        <f t="shared" si="6"/>
        <v>53.34</v>
      </c>
      <c r="F43" s="295">
        <f>SUM(C43:C45)</f>
        <v>12</v>
      </c>
      <c r="G43" s="296">
        <f>ROUND(AVERAGE(D43:D45),2)</f>
        <v>59.43</v>
      </c>
      <c r="H43" s="293">
        <f>ROUND(AVERAGE(E43:E45),2)</f>
        <v>56.93</v>
      </c>
      <c r="I43" s="47"/>
      <c r="N43" s="49"/>
    </row>
    <row r="44" spans="1:15">
      <c r="A44" s="294"/>
      <c r="B44" s="54">
        <v>44593</v>
      </c>
      <c r="C44" s="53">
        <v>3</v>
      </c>
      <c r="D44" s="59">
        <f>K69</f>
        <v>64.02</v>
      </c>
      <c r="E44" s="57">
        <f t="shared" si="6"/>
        <v>61.52</v>
      </c>
      <c r="F44" s="295"/>
      <c r="G44" s="295">
        <f t="shared" ref="G44" si="7">ROUND(AVERAGE(D44:D46),2)</f>
        <v>60.93</v>
      </c>
      <c r="H44" s="293"/>
      <c r="I44" s="47"/>
      <c r="J44" s="78">
        <f>G37+G40+G43+G46+G49</f>
        <v>290.39</v>
      </c>
      <c r="N44" s="49"/>
    </row>
    <row r="45" spans="1:15">
      <c r="A45" s="294"/>
      <c r="B45" s="54">
        <v>44621</v>
      </c>
      <c r="C45" s="53">
        <v>7</v>
      </c>
      <c r="D45" s="59">
        <f>K62</f>
        <v>58.42</v>
      </c>
      <c r="E45" s="57">
        <f t="shared" si="6"/>
        <v>55.92</v>
      </c>
      <c r="F45" s="295"/>
      <c r="G45" s="295"/>
      <c r="H45" s="293"/>
      <c r="I45" s="47"/>
      <c r="J45" s="47">
        <f>J44/5</f>
        <v>58.078000000000003</v>
      </c>
      <c r="N45" s="49"/>
    </row>
    <row r="46" spans="1:15">
      <c r="A46" s="294" t="s">
        <v>425</v>
      </c>
      <c r="B46" s="54">
        <v>44652</v>
      </c>
      <c r="C46" s="53">
        <v>2</v>
      </c>
      <c r="D46" s="59">
        <f>K60</f>
        <v>60.34</v>
      </c>
      <c r="E46" s="57">
        <f t="shared" si="6"/>
        <v>57.84</v>
      </c>
      <c r="F46" s="295">
        <f>SUM(C46:C48)</f>
        <v>7</v>
      </c>
      <c r="G46" s="296">
        <f>ROUND(AVERAGE(D46:D48),2)</f>
        <v>58</v>
      </c>
      <c r="H46" s="293" t="e">
        <f>ROUND(AVERAGE(E46:E48),2)</f>
        <v>#VALUE!</v>
      </c>
      <c r="I46" s="47"/>
      <c r="N46" s="49"/>
    </row>
    <row r="47" spans="1:15">
      <c r="A47" s="294"/>
      <c r="B47" s="54">
        <v>44682</v>
      </c>
      <c r="C47" s="53">
        <v>0</v>
      </c>
      <c r="D47" s="59" t="s">
        <v>415</v>
      </c>
      <c r="E47" s="57" t="e">
        <f t="shared" si="6"/>
        <v>#VALUE!</v>
      </c>
      <c r="F47" s="295"/>
      <c r="G47" s="295">
        <f t="shared" ref="G47" si="8">ROUND(AVERAGE(D47:D49),2)</f>
        <v>55.42</v>
      </c>
      <c r="H47" s="293"/>
      <c r="I47" s="47"/>
      <c r="N47" s="49"/>
    </row>
    <row r="48" spans="1:15">
      <c r="A48" s="294"/>
      <c r="B48" s="54">
        <v>44742</v>
      </c>
      <c r="C48" s="53">
        <v>5</v>
      </c>
      <c r="D48" s="59">
        <f>K55</f>
        <v>55.66</v>
      </c>
      <c r="E48" s="57">
        <f t="shared" si="6"/>
        <v>53.16</v>
      </c>
      <c r="F48" s="295"/>
      <c r="G48" s="295"/>
      <c r="H48" s="293"/>
      <c r="I48" s="47"/>
      <c r="N48" s="49"/>
    </row>
    <row r="49" spans="1:14">
      <c r="A49" s="53" t="s">
        <v>426</v>
      </c>
      <c r="B49" s="54">
        <v>44743</v>
      </c>
      <c r="C49" s="53">
        <v>1</v>
      </c>
      <c r="D49" s="59">
        <f>K54</f>
        <v>55.17</v>
      </c>
      <c r="E49" s="57">
        <f t="shared" si="6"/>
        <v>52.67</v>
      </c>
      <c r="F49" s="56">
        <f>C49</f>
        <v>1</v>
      </c>
      <c r="G49" s="57">
        <f>D49</f>
        <v>55.17</v>
      </c>
      <c r="H49" s="59">
        <f>ROUND(AVERAGE(E49),2)</f>
        <v>52.67</v>
      </c>
      <c r="I49" s="47"/>
      <c r="N49" s="49"/>
    </row>
    <row r="50" spans="1:14">
      <c r="A50" s="300" t="s">
        <v>416</v>
      </c>
      <c r="B50" s="300"/>
      <c r="C50" s="300"/>
      <c r="D50" s="300"/>
      <c r="E50" s="300"/>
      <c r="F50" s="300"/>
      <c r="G50" s="60">
        <f>ROUND((G37+G40+G43+G46+G49)/5,2)</f>
        <v>58.08</v>
      </c>
      <c r="H50" s="60" t="e">
        <f>ROUND(AVERAGE(H37:H49),2)</f>
        <v>#VALUE!</v>
      </c>
      <c r="I50" s="47"/>
      <c r="N50" s="49"/>
    </row>
    <row r="51" spans="1:14" ht="18.75" customHeight="1">
      <c r="I51" s="47"/>
    </row>
    <row r="52" spans="1:14">
      <c r="I52" s="66"/>
    </row>
    <row r="53" spans="1:14">
      <c r="A53" s="52" t="s">
        <v>434</v>
      </c>
      <c r="B53" s="52" t="s">
        <v>254</v>
      </c>
      <c r="C53" s="52" t="s">
        <v>435</v>
      </c>
      <c r="D53" s="52" t="s">
        <v>436</v>
      </c>
      <c r="E53" s="52" t="s">
        <v>437</v>
      </c>
      <c r="F53" s="75" t="s">
        <v>43</v>
      </c>
      <c r="G53" s="75" t="s">
        <v>52</v>
      </c>
      <c r="H53" s="52" t="s">
        <v>255</v>
      </c>
      <c r="I53" s="52" t="s">
        <v>256</v>
      </c>
      <c r="J53" s="52" t="s">
        <v>255</v>
      </c>
      <c r="K53" s="48"/>
    </row>
    <row r="54" spans="1:14">
      <c r="A54" s="62">
        <v>44759</v>
      </c>
      <c r="B54" s="63">
        <v>58</v>
      </c>
      <c r="C54" s="63">
        <v>3200</v>
      </c>
      <c r="D54" s="53">
        <f>ROUND(C54/B54,2)</f>
        <v>55.17</v>
      </c>
      <c r="E54" s="294">
        <f>ROUND(AVERAGE(D54:D55),2)</f>
        <v>51.5</v>
      </c>
      <c r="F54" s="63" t="s">
        <v>260</v>
      </c>
      <c r="G54" s="52" t="s">
        <v>115</v>
      </c>
      <c r="H54" s="52" t="s">
        <v>74</v>
      </c>
      <c r="I54" s="63" t="s">
        <v>261</v>
      </c>
      <c r="J54" s="63" t="s">
        <v>139</v>
      </c>
      <c r="K54" s="48">
        <f>ROUND(D54,2)</f>
        <v>55.17</v>
      </c>
    </row>
    <row r="55" spans="1:14">
      <c r="A55" s="62">
        <v>44742</v>
      </c>
      <c r="B55" s="63">
        <v>92</v>
      </c>
      <c r="C55" s="63">
        <v>4400</v>
      </c>
      <c r="D55" s="53">
        <f t="shared" ref="D55:D86" si="9">ROUND(C55/B55,2)</f>
        <v>47.83</v>
      </c>
      <c r="E55" s="294"/>
      <c r="F55" s="63" t="s">
        <v>263</v>
      </c>
      <c r="G55" s="52" t="s">
        <v>115</v>
      </c>
      <c r="H55" s="52" t="s">
        <v>74</v>
      </c>
      <c r="I55" s="63" t="s">
        <v>264</v>
      </c>
      <c r="J55" s="63" t="s">
        <v>74</v>
      </c>
      <c r="K55" s="312">
        <f>ROUND(AVERAGE(D55:D59),2)</f>
        <v>55.66</v>
      </c>
      <c r="M55" s="67" t="s">
        <v>74</v>
      </c>
    </row>
    <row r="56" spans="1:14">
      <c r="A56" s="62">
        <v>44735</v>
      </c>
      <c r="B56" s="63">
        <v>61.8</v>
      </c>
      <c r="C56" s="63">
        <v>3800</v>
      </c>
      <c r="D56" s="53">
        <f t="shared" si="9"/>
        <v>61.49</v>
      </c>
      <c r="E56" s="294">
        <f>ROUND(AVERAGE(D56:D58),2)</f>
        <v>58.8</v>
      </c>
      <c r="F56" s="63" t="s">
        <v>260</v>
      </c>
      <c r="G56" s="52" t="s">
        <v>115</v>
      </c>
      <c r="H56" s="52" t="s">
        <v>74</v>
      </c>
      <c r="I56" s="63" t="s">
        <v>261</v>
      </c>
      <c r="J56" s="63" t="s">
        <v>74</v>
      </c>
      <c r="K56" s="312"/>
      <c r="M56" s="67" t="s">
        <v>439</v>
      </c>
    </row>
    <row r="57" spans="1:14">
      <c r="A57" s="62">
        <v>44728</v>
      </c>
      <c r="B57" s="63">
        <v>90</v>
      </c>
      <c r="C57" s="63">
        <v>4600</v>
      </c>
      <c r="D57" s="53">
        <f t="shared" si="9"/>
        <v>51.11</v>
      </c>
      <c r="E57" s="294"/>
      <c r="F57" s="63" t="s">
        <v>263</v>
      </c>
      <c r="G57" s="52" t="s">
        <v>115</v>
      </c>
      <c r="H57" s="52" t="s">
        <v>74</v>
      </c>
      <c r="I57" s="63" t="s">
        <v>266</v>
      </c>
      <c r="J57" s="63" t="s">
        <v>74</v>
      </c>
      <c r="K57" s="312"/>
      <c r="M57" s="67" t="s">
        <v>469</v>
      </c>
    </row>
    <row r="58" spans="1:14">
      <c r="A58" s="62">
        <v>44723</v>
      </c>
      <c r="B58" s="63">
        <v>58</v>
      </c>
      <c r="C58" s="63">
        <v>3700</v>
      </c>
      <c r="D58" s="53">
        <f t="shared" si="9"/>
        <v>63.79</v>
      </c>
      <c r="E58" s="294"/>
      <c r="F58" s="63" t="s">
        <v>260</v>
      </c>
      <c r="G58" s="52" t="s">
        <v>115</v>
      </c>
      <c r="H58" s="52" t="s">
        <v>74</v>
      </c>
      <c r="I58" s="63" t="s">
        <v>264</v>
      </c>
      <c r="J58" s="63" t="s">
        <v>139</v>
      </c>
      <c r="K58" s="312"/>
      <c r="M58" s="67" t="s">
        <v>115</v>
      </c>
    </row>
    <row r="59" spans="1:14">
      <c r="A59" s="62">
        <v>44717</v>
      </c>
      <c r="B59" s="63">
        <v>59.16</v>
      </c>
      <c r="C59" s="63">
        <v>3200</v>
      </c>
      <c r="D59" s="53">
        <f t="shared" si="9"/>
        <v>54.09</v>
      </c>
      <c r="E59" s="313">
        <f>ROUND(AVERAGE(D59:D65),2)</f>
        <v>58.3</v>
      </c>
      <c r="F59" s="63" t="s">
        <v>260</v>
      </c>
      <c r="G59" s="52" t="s">
        <v>115</v>
      </c>
      <c r="H59" s="52" t="s">
        <v>139</v>
      </c>
      <c r="I59" s="63" t="s">
        <v>269</v>
      </c>
      <c r="J59" s="63" t="s">
        <v>74</v>
      </c>
      <c r="K59" s="312"/>
    </row>
    <row r="60" spans="1:14">
      <c r="A60" s="62">
        <v>44667</v>
      </c>
      <c r="B60" s="63">
        <v>58</v>
      </c>
      <c r="C60" s="63">
        <v>3500</v>
      </c>
      <c r="D60" s="53">
        <f t="shared" si="9"/>
        <v>60.34</v>
      </c>
      <c r="E60" s="313"/>
      <c r="F60" s="63" t="s">
        <v>260</v>
      </c>
      <c r="G60" s="52" t="s">
        <v>115</v>
      </c>
      <c r="H60" s="52" t="s">
        <v>74</v>
      </c>
      <c r="I60" s="63" t="s">
        <v>264</v>
      </c>
      <c r="J60" s="63" t="s">
        <v>74</v>
      </c>
      <c r="K60" s="312">
        <f>ROUND(AVERAGE(D60:D61),2)</f>
        <v>60.34</v>
      </c>
    </row>
    <row r="61" spans="1:14">
      <c r="A61" s="62">
        <v>44655</v>
      </c>
      <c r="B61" s="63">
        <v>58</v>
      </c>
      <c r="C61" s="63">
        <v>3500</v>
      </c>
      <c r="D61" s="53">
        <f t="shared" si="9"/>
        <v>60.34</v>
      </c>
      <c r="E61" s="313"/>
      <c r="F61" s="63" t="s">
        <v>260</v>
      </c>
      <c r="G61" s="52" t="s">
        <v>115</v>
      </c>
      <c r="H61" s="52" t="s">
        <v>74</v>
      </c>
      <c r="I61" s="63" t="s">
        <v>261</v>
      </c>
      <c r="J61" s="63" t="s">
        <v>139</v>
      </c>
      <c r="K61" s="312"/>
    </row>
    <row r="62" spans="1:14">
      <c r="A62" s="62">
        <v>44647</v>
      </c>
      <c r="B62" s="63">
        <v>90</v>
      </c>
      <c r="C62" s="63">
        <v>4800</v>
      </c>
      <c r="D62" s="53">
        <f t="shared" si="9"/>
        <v>53.33</v>
      </c>
      <c r="E62" s="313"/>
      <c r="F62" s="63" t="s">
        <v>263</v>
      </c>
      <c r="G62" s="52" t="s">
        <v>115</v>
      </c>
      <c r="H62" s="52" t="s">
        <v>74</v>
      </c>
      <c r="I62" s="63" t="s">
        <v>269</v>
      </c>
      <c r="J62" s="63" t="s">
        <v>74</v>
      </c>
      <c r="K62" s="312">
        <f>ROUND(AVERAGE(D62:D68),2)</f>
        <v>58.42</v>
      </c>
    </row>
    <row r="63" spans="1:14">
      <c r="A63" s="62">
        <v>44646</v>
      </c>
      <c r="B63" s="63">
        <v>56</v>
      </c>
      <c r="C63" s="63">
        <v>3500</v>
      </c>
      <c r="D63" s="53">
        <f t="shared" si="9"/>
        <v>62.5</v>
      </c>
      <c r="E63" s="313"/>
      <c r="F63" s="63" t="s">
        <v>260</v>
      </c>
      <c r="G63" s="52" t="s">
        <v>115</v>
      </c>
      <c r="H63" s="52" t="s">
        <v>74</v>
      </c>
      <c r="I63" s="63" t="s">
        <v>261</v>
      </c>
      <c r="J63" s="63" t="s">
        <v>74</v>
      </c>
      <c r="K63" s="312"/>
    </row>
    <row r="64" spans="1:14">
      <c r="A64" s="62">
        <v>44643</v>
      </c>
      <c r="B64" s="63">
        <v>90.25</v>
      </c>
      <c r="C64" s="63">
        <v>4500</v>
      </c>
      <c r="D64" s="53">
        <f t="shared" si="9"/>
        <v>49.86</v>
      </c>
      <c r="E64" s="313"/>
      <c r="F64" s="63" t="s">
        <v>263</v>
      </c>
      <c r="G64" s="52" t="s">
        <v>115</v>
      </c>
      <c r="H64" s="52" t="s">
        <v>74</v>
      </c>
      <c r="I64" s="63" t="s">
        <v>261</v>
      </c>
      <c r="J64" s="63" t="s">
        <v>74</v>
      </c>
      <c r="K64" s="312"/>
    </row>
    <row r="65" spans="1:11">
      <c r="A65" s="62">
        <v>44626</v>
      </c>
      <c r="B65" s="63">
        <v>59.16</v>
      </c>
      <c r="C65" s="63">
        <v>4000</v>
      </c>
      <c r="D65" s="53">
        <f t="shared" si="9"/>
        <v>67.61</v>
      </c>
      <c r="E65" s="313"/>
      <c r="F65" s="63" t="s">
        <v>260</v>
      </c>
      <c r="G65" s="52" t="s">
        <v>115</v>
      </c>
      <c r="H65" s="52" t="s">
        <v>74</v>
      </c>
      <c r="I65" s="63" t="s">
        <v>264</v>
      </c>
      <c r="J65" s="63" t="s">
        <v>74</v>
      </c>
      <c r="K65" s="312"/>
    </row>
    <row r="66" spans="1:11">
      <c r="A66" s="62">
        <v>44623</v>
      </c>
      <c r="B66" s="63">
        <v>90</v>
      </c>
      <c r="C66" s="63">
        <v>5000</v>
      </c>
      <c r="D66" s="53">
        <f t="shared" si="9"/>
        <v>55.56</v>
      </c>
      <c r="E66" s="53">
        <f>ROUND(AVERAGE(D66:D66),2)</f>
        <v>55.56</v>
      </c>
      <c r="F66" s="63" t="s">
        <v>263</v>
      </c>
      <c r="G66" s="52" t="s">
        <v>115</v>
      </c>
      <c r="H66" s="52" t="s">
        <v>74</v>
      </c>
      <c r="I66" s="63" t="s">
        <v>264</v>
      </c>
      <c r="J66" s="63" t="s">
        <v>74</v>
      </c>
      <c r="K66" s="312"/>
    </row>
    <row r="67" spans="1:11">
      <c r="A67" s="62">
        <v>44623</v>
      </c>
      <c r="B67" s="63">
        <v>56.19</v>
      </c>
      <c r="C67" s="63">
        <v>3600</v>
      </c>
      <c r="D67" s="53">
        <f t="shared" si="9"/>
        <v>64.069999999999993</v>
      </c>
      <c r="E67" s="294">
        <f>ROUND(AVERAGE(D67:D68),2)</f>
        <v>60.03</v>
      </c>
      <c r="F67" s="63" t="s">
        <v>260</v>
      </c>
      <c r="G67" s="52" t="s">
        <v>115</v>
      </c>
      <c r="H67" s="52" t="s">
        <v>74</v>
      </c>
      <c r="I67" s="63" t="s">
        <v>261</v>
      </c>
      <c r="J67" s="63" t="s">
        <v>74</v>
      </c>
      <c r="K67" s="312"/>
    </row>
    <row r="68" spans="1:11">
      <c r="A68" s="62">
        <v>44622</v>
      </c>
      <c r="B68" s="63">
        <v>78.599999999999994</v>
      </c>
      <c r="C68" s="63">
        <v>4400</v>
      </c>
      <c r="D68" s="53">
        <f t="shared" si="9"/>
        <v>55.98</v>
      </c>
      <c r="E68" s="294"/>
      <c r="F68" s="63" t="s">
        <v>263</v>
      </c>
      <c r="G68" s="52" t="s">
        <v>115</v>
      </c>
      <c r="H68" s="52" t="s">
        <v>74</v>
      </c>
      <c r="I68" s="63" t="s">
        <v>261</v>
      </c>
      <c r="J68" s="63" t="s">
        <v>74</v>
      </c>
      <c r="K68" s="312"/>
    </row>
    <row r="69" spans="1:11">
      <c r="A69" s="62">
        <v>44617</v>
      </c>
      <c r="B69" s="63">
        <v>52</v>
      </c>
      <c r="C69" s="63">
        <v>3333</v>
      </c>
      <c r="D69" s="53">
        <f t="shared" si="9"/>
        <v>64.099999999999994</v>
      </c>
      <c r="E69" s="294">
        <f>ROUND(AVERAGE(D69:D71),2)</f>
        <v>64.02</v>
      </c>
      <c r="F69" s="63" t="s">
        <v>260</v>
      </c>
      <c r="G69" s="52" t="s">
        <v>115</v>
      </c>
      <c r="H69" s="52" t="s">
        <v>74</v>
      </c>
      <c r="I69" s="63" t="s">
        <v>261</v>
      </c>
      <c r="J69" s="63" t="s">
        <v>74</v>
      </c>
      <c r="K69" s="312">
        <f>ROUND(AVERAGE(D69:D71),2)</f>
        <v>64.02</v>
      </c>
    </row>
    <row r="70" spans="1:11">
      <c r="A70" s="62">
        <v>44610</v>
      </c>
      <c r="B70" s="63">
        <v>56</v>
      </c>
      <c r="C70" s="63">
        <v>3500</v>
      </c>
      <c r="D70" s="53">
        <f t="shared" si="9"/>
        <v>62.5</v>
      </c>
      <c r="E70" s="294"/>
      <c r="F70" s="63" t="s">
        <v>260</v>
      </c>
      <c r="G70" s="52" t="s">
        <v>115</v>
      </c>
      <c r="H70" s="52" t="s">
        <v>74</v>
      </c>
      <c r="I70" s="63" t="s">
        <v>261</v>
      </c>
      <c r="J70" s="63" t="s">
        <v>74</v>
      </c>
      <c r="K70" s="312"/>
    </row>
    <row r="71" spans="1:11">
      <c r="A71" s="62">
        <v>44602</v>
      </c>
      <c r="B71" s="63">
        <v>55</v>
      </c>
      <c r="C71" s="63">
        <v>3600</v>
      </c>
      <c r="D71" s="53">
        <f t="shared" si="9"/>
        <v>65.45</v>
      </c>
      <c r="E71" s="294"/>
      <c r="F71" s="63" t="s">
        <v>260</v>
      </c>
      <c r="G71" s="52" t="s">
        <v>115</v>
      </c>
      <c r="H71" s="52" t="s">
        <v>74</v>
      </c>
      <c r="I71" s="63" t="s">
        <v>269</v>
      </c>
      <c r="J71" s="63" t="s">
        <v>139</v>
      </c>
      <c r="K71" s="312"/>
    </row>
    <row r="72" spans="1:11">
      <c r="A72" s="62">
        <v>44566</v>
      </c>
      <c r="B72" s="63">
        <v>60</v>
      </c>
      <c r="C72" s="63">
        <v>3700</v>
      </c>
      <c r="D72" s="53">
        <f t="shared" si="9"/>
        <v>61.67</v>
      </c>
      <c r="E72" s="313">
        <f>ROUND(AVERAGE(D72:D78),2)</f>
        <v>56.89</v>
      </c>
      <c r="F72" s="63" t="s">
        <v>260</v>
      </c>
      <c r="G72" s="52" t="s">
        <v>115</v>
      </c>
      <c r="H72" s="52" t="s">
        <v>139</v>
      </c>
      <c r="I72" s="63" t="s">
        <v>266</v>
      </c>
      <c r="J72" s="63" t="s">
        <v>74</v>
      </c>
      <c r="K72" s="312">
        <f>ROUND(AVERAGE(D72:D73),2)</f>
        <v>55.84</v>
      </c>
    </row>
    <row r="73" spans="1:11">
      <c r="A73" s="62">
        <v>44566</v>
      </c>
      <c r="B73" s="63">
        <v>90</v>
      </c>
      <c r="C73" s="63">
        <v>4500</v>
      </c>
      <c r="D73" s="53">
        <f t="shared" si="9"/>
        <v>50</v>
      </c>
      <c r="E73" s="313"/>
      <c r="F73" s="63" t="s">
        <v>263</v>
      </c>
      <c r="G73" s="52" t="s">
        <v>115</v>
      </c>
      <c r="H73" s="52" t="s">
        <v>74</v>
      </c>
      <c r="I73" s="63" t="s">
        <v>272</v>
      </c>
      <c r="J73" s="63" t="s">
        <v>74</v>
      </c>
      <c r="K73" s="312"/>
    </row>
    <row r="74" spans="1:11">
      <c r="A74" s="62">
        <v>44527</v>
      </c>
      <c r="B74" s="63">
        <v>55</v>
      </c>
      <c r="C74" s="63">
        <v>2900</v>
      </c>
      <c r="D74" s="53">
        <f t="shared" si="9"/>
        <v>52.73</v>
      </c>
      <c r="E74" s="313"/>
      <c r="F74" s="63" t="s">
        <v>260</v>
      </c>
      <c r="G74" s="52" t="s">
        <v>115</v>
      </c>
      <c r="H74" s="52" t="s">
        <v>74</v>
      </c>
      <c r="I74" s="63" t="s">
        <v>269</v>
      </c>
      <c r="J74" s="63" t="s">
        <v>74</v>
      </c>
      <c r="K74" s="312">
        <f>ROUND(AVERAGE(D74:D76),2)</f>
        <v>56.54</v>
      </c>
    </row>
    <row r="75" spans="1:11">
      <c r="A75" s="62">
        <v>44527</v>
      </c>
      <c r="B75" s="63">
        <v>60</v>
      </c>
      <c r="C75" s="63">
        <v>3600</v>
      </c>
      <c r="D75" s="53">
        <f t="shared" si="9"/>
        <v>60</v>
      </c>
      <c r="E75" s="313"/>
      <c r="F75" s="63" t="s">
        <v>260</v>
      </c>
      <c r="G75" s="52" t="s">
        <v>115</v>
      </c>
      <c r="H75" s="52" t="s">
        <v>74</v>
      </c>
      <c r="I75" s="63" t="s">
        <v>266</v>
      </c>
      <c r="J75" s="63" t="s">
        <v>139</v>
      </c>
      <c r="K75" s="312"/>
    </row>
    <row r="76" spans="1:11">
      <c r="A76" s="62">
        <v>44504</v>
      </c>
      <c r="B76" s="63">
        <v>58</v>
      </c>
      <c r="C76" s="63">
        <v>3300</v>
      </c>
      <c r="D76" s="53">
        <f t="shared" si="9"/>
        <v>56.9</v>
      </c>
      <c r="E76" s="313"/>
      <c r="F76" s="63" t="s">
        <v>260</v>
      </c>
      <c r="G76" s="52" t="s">
        <v>115</v>
      </c>
      <c r="H76" s="52" t="s">
        <v>74</v>
      </c>
      <c r="I76" s="63" t="s">
        <v>269</v>
      </c>
      <c r="J76" s="63" t="s">
        <v>139</v>
      </c>
      <c r="K76" s="312"/>
    </row>
    <row r="77" spans="1:11">
      <c r="A77" s="62">
        <v>44499</v>
      </c>
      <c r="B77" s="63">
        <v>55.62</v>
      </c>
      <c r="C77" s="63">
        <v>3400</v>
      </c>
      <c r="D77" s="53">
        <f t="shared" si="9"/>
        <v>61.13</v>
      </c>
      <c r="E77" s="313"/>
      <c r="F77" s="63" t="s">
        <v>260</v>
      </c>
      <c r="G77" s="52" t="s">
        <v>115</v>
      </c>
      <c r="H77" s="52" t="s">
        <v>74</v>
      </c>
      <c r="I77" s="63" t="s">
        <v>269</v>
      </c>
      <c r="J77" s="63" t="s">
        <v>74</v>
      </c>
      <c r="K77" s="312">
        <f>ROUND(AVERAGE(D77:D79),2)</f>
        <v>60.79</v>
      </c>
    </row>
    <row r="78" spans="1:11">
      <c r="A78" s="62">
        <v>44493</v>
      </c>
      <c r="B78" s="63">
        <v>59.16</v>
      </c>
      <c r="C78" s="63">
        <v>3300</v>
      </c>
      <c r="D78" s="53">
        <f t="shared" si="9"/>
        <v>55.78</v>
      </c>
      <c r="E78" s="313"/>
      <c r="F78" s="63" t="s">
        <v>260</v>
      </c>
      <c r="G78" s="52" t="s">
        <v>115</v>
      </c>
      <c r="H78" s="52" t="s">
        <v>74</v>
      </c>
      <c r="I78" s="63" t="s">
        <v>266</v>
      </c>
      <c r="J78" s="63" t="s">
        <v>74</v>
      </c>
      <c r="K78" s="312"/>
    </row>
    <row r="79" spans="1:11">
      <c r="A79" s="62">
        <v>44486</v>
      </c>
      <c r="B79" s="63">
        <v>55</v>
      </c>
      <c r="C79" s="63">
        <v>3600</v>
      </c>
      <c r="D79" s="53">
        <f t="shared" si="9"/>
        <v>65.45</v>
      </c>
      <c r="E79" s="294">
        <f>ROUND(AVERAGE(D79:D80),2)</f>
        <v>61.46</v>
      </c>
      <c r="F79" s="63" t="s">
        <v>260</v>
      </c>
      <c r="G79" s="52" t="s">
        <v>115</v>
      </c>
      <c r="H79" s="52" t="s">
        <v>74</v>
      </c>
      <c r="I79" s="63" t="s">
        <v>261</v>
      </c>
      <c r="J79" s="63" t="s">
        <v>74</v>
      </c>
      <c r="K79" s="312"/>
    </row>
    <row r="80" spans="1:11">
      <c r="A80" s="62">
        <v>44467</v>
      </c>
      <c r="B80" s="63">
        <v>59.16</v>
      </c>
      <c r="C80" s="63">
        <v>3400</v>
      </c>
      <c r="D80" s="53">
        <f t="shared" si="9"/>
        <v>57.47</v>
      </c>
      <c r="E80" s="294"/>
      <c r="F80" s="63" t="s">
        <v>260</v>
      </c>
      <c r="G80" s="52" t="s">
        <v>115</v>
      </c>
      <c r="H80" s="52" t="s">
        <v>74</v>
      </c>
      <c r="I80" s="63" t="s">
        <v>261</v>
      </c>
      <c r="J80" s="63" t="s">
        <v>139</v>
      </c>
      <c r="K80" s="312">
        <f>ROUND(AVERAGE(D80:D83),2)</f>
        <v>58.25</v>
      </c>
    </row>
    <row r="81" spans="1:11">
      <c r="A81" s="62">
        <v>44450</v>
      </c>
      <c r="B81" s="63">
        <v>55</v>
      </c>
      <c r="C81" s="63">
        <v>3300</v>
      </c>
      <c r="D81" s="53">
        <f t="shared" si="9"/>
        <v>60</v>
      </c>
      <c r="E81" s="294">
        <f>ROUND(AVERAGE(D81:D84),2)</f>
        <v>59.06</v>
      </c>
      <c r="F81" s="63" t="s">
        <v>260</v>
      </c>
      <c r="G81" s="52" t="s">
        <v>115</v>
      </c>
      <c r="H81" s="52" t="s">
        <v>74</v>
      </c>
      <c r="I81" s="63" t="s">
        <v>269</v>
      </c>
      <c r="J81" s="63" t="s">
        <v>74</v>
      </c>
      <c r="K81" s="312"/>
    </row>
    <row r="82" spans="1:11" s="48" customFormat="1">
      <c r="A82" s="62">
        <v>44444</v>
      </c>
      <c r="B82" s="63">
        <v>58</v>
      </c>
      <c r="C82" s="63">
        <v>3500</v>
      </c>
      <c r="D82" s="53">
        <f t="shared" si="9"/>
        <v>60.34</v>
      </c>
      <c r="E82" s="294"/>
      <c r="F82" s="63" t="s">
        <v>260</v>
      </c>
      <c r="G82" s="52" t="s">
        <v>115</v>
      </c>
      <c r="H82" s="52" t="s">
        <v>74</v>
      </c>
      <c r="I82" s="63" t="s">
        <v>264</v>
      </c>
      <c r="J82" s="63" t="s">
        <v>139</v>
      </c>
      <c r="K82" s="312"/>
    </row>
    <row r="83" spans="1:11" s="48" customFormat="1">
      <c r="A83" s="62">
        <v>44440</v>
      </c>
      <c r="B83" s="63">
        <v>58</v>
      </c>
      <c r="C83" s="63">
        <v>3200</v>
      </c>
      <c r="D83" s="53">
        <f t="shared" si="9"/>
        <v>55.17</v>
      </c>
      <c r="E83" s="294"/>
      <c r="F83" s="63" t="s">
        <v>260</v>
      </c>
      <c r="G83" s="52" t="s">
        <v>115</v>
      </c>
      <c r="H83" s="52" t="s">
        <v>74</v>
      </c>
      <c r="I83" s="63" t="s">
        <v>261</v>
      </c>
      <c r="J83" s="63" t="s">
        <v>139</v>
      </c>
      <c r="K83" s="312"/>
    </row>
    <row r="84" spans="1:11" s="48" customFormat="1">
      <c r="A84" s="62">
        <v>44420</v>
      </c>
      <c r="B84" s="63">
        <v>56</v>
      </c>
      <c r="C84" s="63">
        <v>3400</v>
      </c>
      <c r="D84" s="53">
        <f t="shared" si="9"/>
        <v>60.71</v>
      </c>
      <c r="E84" s="294"/>
      <c r="F84" s="63" t="s">
        <v>260</v>
      </c>
      <c r="G84" s="52" t="s">
        <v>115</v>
      </c>
      <c r="H84" s="52" t="s">
        <v>74</v>
      </c>
      <c r="I84" s="63" t="s">
        <v>269</v>
      </c>
      <c r="J84" s="63" t="s">
        <v>139</v>
      </c>
      <c r="K84" s="312">
        <f>ROUND(AVERAGE(D84:D86),2)</f>
        <v>59.98</v>
      </c>
    </row>
    <row r="85" spans="1:11" s="48" customFormat="1">
      <c r="A85" s="62">
        <v>44418</v>
      </c>
      <c r="B85" s="63">
        <v>59.16</v>
      </c>
      <c r="C85" s="63">
        <v>3300</v>
      </c>
      <c r="D85" s="53">
        <f t="shared" si="9"/>
        <v>55.78</v>
      </c>
      <c r="E85" s="294">
        <f>ROUND(AVERAGE(D85:D86),2)</f>
        <v>59.62</v>
      </c>
      <c r="F85" s="63" t="s">
        <v>260</v>
      </c>
      <c r="G85" s="52" t="s">
        <v>115</v>
      </c>
      <c r="H85" s="52" t="s">
        <v>74</v>
      </c>
      <c r="I85" s="63" t="s">
        <v>269</v>
      </c>
      <c r="J85" s="63" t="s">
        <v>74</v>
      </c>
      <c r="K85" s="312"/>
    </row>
    <row r="86" spans="1:11" s="48" customFormat="1">
      <c r="A86" s="62">
        <v>44415</v>
      </c>
      <c r="B86" s="63">
        <v>52</v>
      </c>
      <c r="C86" s="63">
        <v>3300</v>
      </c>
      <c r="D86" s="53">
        <f t="shared" si="9"/>
        <v>63.46</v>
      </c>
      <c r="E86" s="294"/>
      <c r="F86" s="63" t="s">
        <v>260</v>
      </c>
      <c r="G86" s="52" t="s">
        <v>115</v>
      </c>
      <c r="H86" s="52" t="s">
        <v>74</v>
      </c>
      <c r="I86" s="63" t="s">
        <v>264</v>
      </c>
      <c r="J86" s="63" t="s">
        <v>74</v>
      </c>
      <c r="K86" s="312"/>
    </row>
    <row r="87" spans="1:11">
      <c r="H87" s="47"/>
      <c r="I87" s="47"/>
    </row>
    <row r="88" spans="1:11">
      <c r="A88" s="47"/>
      <c r="B88" s="47"/>
      <c r="C88" s="47"/>
      <c r="D88" s="47"/>
      <c r="E88" s="47"/>
      <c r="F88" s="47"/>
      <c r="G88" s="47"/>
      <c r="H88" s="47"/>
      <c r="I88" s="47"/>
    </row>
    <row r="89" spans="1:11">
      <c r="A89" s="47"/>
      <c r="B89" s="47"/>
      <c r="C89" s="47"/>
      <c r="D89" s="47"/>
      <c r="E89" s="47"/>
      <c r="F89" s="47"/>
      <c r="G89" s="47"/>
      <c r="H89" s="47"/>
      <c r="I89" s="47"/>
    </row>
    <row r="90" spans="1:11">
      <c r="A90" s="47"/>
      <c r="B90" s="47"/>
      <c r="C90" s="47"/>
      <c r="D90" s="47"/>
      <c r="E90" s="47"/>
      <c r="F90" s="47"/>
      <c r="G90" s="47"/>
      <c r="H90" s="47"/>
      <c r="I90" s="47"/>
    </row>
    <row r="91" spans="1:11">
      <c r="A91" s="47"/>
      <c r="B91" s="47"/>
      <c r="C91" s="47"/>
      <c r="D91" s="47"/>
      <c r="E91" s="47"/>
      <c r="F91" s="47"/>
      <c r="G91" s="47"/>
      <c r="H91" s="47"/>
      <c r="I91" s="47"/>
    </row>
    <row r="92" spans="1:11">
      <c r="A92" s="47"/>
      <c r="B92" s="47"/>
      <c r="C92" s="47"/>
      <c r="D92" s="47"/>
      <c r="E92" s="47"/>
      <c r="F92" s="47"/>
      <c r="G92" s="47"/>
      <c r="H92" s="47"/>
      <c r="I92" s="47"/>
    </row>
    <row r="93" spans="1:11">
      <c r="A93" s="47"/>
      <c r="B93" s="47"/>
      <c r="C93" s="47"/>
      <c r="D93" s="47"/>
      <c r="E93" s="47"/>
      <c r="F93" s="47"/>
      <c r="G93" s="47"/>
      <c r="H93" s="47"/>
      <c r="I93" s="47"/>
    </row>
    <row r="94" spans="1:11">
      <c r="A94" s="47"/>
      <c r="B94" s="47"/>
      <c r="C94" s="47"/>
      <c r="D94" s="47"/>
      <c r="E94" s="47"/>
      <c r="F94" s="47"/>
      <c r="G94" s="47"/>
      <c r="H94" s="47"/>
      <c r="I94" s="47"/>
    </row>
    <row r="95" spans="1:11">
      <c r="A95" s="47"/>
      <c r="B95" s="47"/>
      <c r="C95" s="47"/>
      <c r="D95" s="47"/>
      <c r="E95" s="47"/>
      <c r="F95" s="47"/>
      <c r="G95" s="47"/>
      <c r="H95" s="47"/>
      <c r="I95" s="47"/>
    </row>
    <row r="96" spans="1:11">
      <c r="A96" s="47"/>
      <c r="B96" s="47"/>
      <c r="C96" s="47"/>
      <c r="D96" s="47"/>
      <c r="E96" s="47"/>
      <c r="F96" s="47"/>
      <c r="G96" s="47"/>
      <c r="H96" s="47"/>
      <c r="I96" s="47"/>
    </row>
    <row r="97" spans="10:10">
      <c r="J97" s="48"/>
    </row>
    <row r="98" spans="10:10">
      <c r="J98" s="48"/>
    </row>
    <row r="99" spans="10:10">
      <c r="J99" s="48"/>
    </row>
    <row r="100" spans="10:10">
      <c r="J100" s="48"/>
    </row>
    <row r="101" spans="10:10">
      <c r="J101" s="48"/>
    </row>
    <row r="102" spans="10:10">
      <c r="J102" s="48"/>
    </row>
    <row r="103" spans="10:10">
      <c r="J103" s="48"/>
    </row>
    <row r="104" spans="10:10">
      <c r="J104" s="48"/>
    </row>
    <row r="105" spans="10:10">
      <c r="J105" s="48"/>
    </row>
    <row r="106" spans="10:10">
      <c r="J106" s="48"/>
    </row>
    <row r="107" spans="10:10">
      <c r="J107" s="48"/>
    </row>
    <row r="108" spans="10:10">
      <c r="J108" s="48"/>
    </row>
    <row r="109" spans="10:10">
      <c r="J109" s="48"/>
    </row>
    <row r="110" spans="10:10">
      <c r="J110" s="48"/>
    </row>
    <row r="111" spans="10:10">
      <c r="J111" s="48"/>
    </row>
    <row r="112" spans="10:10">
      <c r="J112" s="48"/>
    </row>
    <row r="113" spans="10:10">
      <c r="J113" s="48"/>
    </row>
    <row r="114" spans="10:10">
      <c r="J114" s="48"/>
    </row>
    <row r="115" spans="10:10">
      <c r="J115" s="48"/>
    </row>
    <row r="116" spans="10:10">
      <c r="J116" s="48"/>
    </row>
    <row r="117" spans="10:10">
      <c r="J117" s="48"/>
    </row>
    <row r="118" spans="10:10">
      <c r="J118" s="48"/>
    </row>
    <row r="119" spans="10:10">
      <c r="J119" s="48"/>
    </row>
    <row r="120" spans="10:10">
      <c r="J120" s="48"/>
    </row>
    <row r="121" spans="10:10">
      <c r="J121" s="48"/>
    </row>
    <row r="122" spans="10:10">
      <c r="J122" s="48"/>
    </row>
    <row r="123" spans="10:10">
      <c r="J123" s="48"/>
    </row>
    <row r="124" spans="10:10">
      <c r="J124" s="48"/>
    </row>
    <row r="125" spans="10:10">
      <c r="J125" s="48"/>
    </row>
    <row r="126" spans="10:10">
      <c r="J126" s="48"/>
    </row>
    <row r="127" spans="10:10">
      <c r="J127" s="48"/>
    </row>
    <row r="128" spans="10:10">
      <c r="J128" s="48"/>
    </row>
    <row r="129" spans="8:9">
      <c r="H129" s="47"/>
      <c r="I129" s="47"/>
    </row>
    <row r="130" spans="8:9">
      <c r="H130" s="47"/>
      <c r="I130" s="47"/>
    </row>
    <row r="131" spans="8:9">
      <c r="H131" s="47"/>
      <c r="I131" s="47"/>
    </row>
    <row r="132" spans="8:9">
      <c r="H132" s="47"/>
      <c r="I132" s="47"/>
    </row>
    <row r="133" spans="8:9">
      <c r="H133" s="47"/>
      <c r="I133" s="47"/>
    </row>
    <row r="134" spans="8:9">
      <c r="H134" s="47"/>
      <c r="I134" s="47"/>
    </row>
    <row r="135" spans="8:9">
      <c r="H135" s="47"/>
      <c r="I135" s="47"/>
    </row>
    <row r="136" spans="8:9">
      <c r="H136" s="47"/>
      <c r="I136" s="47"/>
    </row>
    <row r="137" spans="8:9">
      <c r="H137" s="47"/>
      <c r="I137" s="47"/>
    </row>
    <row r="138" spans="8:9">
      <c r="H138" s="47"/>
      <c r="I138" s="47"/>
    </row>
    <row r="139" spans="8:9">
      <c r="H139" s="47"/>
      <c r="I139" s="47"/>
    </row>
    <row r="140" spans="8:9">
      <c r="H140" s="47"/>
      <c r="I140" s="47"/>
    </row>
    <row r="141" spans="8:9">
      <c r="H141" s="47"/>
      <c r="I141" s="47"/>
    </row>
    <row r="142" spans="8:9">
      <c r="H142" s="47"/>
      <c r="I142" s="47"/>
    </row>
    <row r="143" spans="8:9">
      <c r="H143" s="47"/>
      <c r="I143" s="47"/>
    </row>
    <row r="144" spans="8:9">
      <c r="H144" s="47"/>
      <c r="I144" s="47"/>
    </row>
    <row r="145" spans="8:9">
      <c r="H145" s="47"/>
      <c r="I145" s="47"/>
    </row>
    <row r="146" spans="8:9">
      <c r="H146" s="47"/>
      <c r="I146" s="47"/>
    </row>
    <row r="147" spans="8:9">
      <c r="H147" s="47"/>
      <c r="I147" s="47"/>
    </row>
    <row r="148" spans="8:9">
      <c r="H148" s="47"/>
      <c r="I148" s="47"/>
    </row>
    <row r="149" spans="8:9">
      <c r="H149" s="47"/>
      <c r="I149" s="47"/>
    </row>
    <row r="150" spans="8:9">
      <c r="H150" s="47"/>
      <c r="I150" s="47"/>
    </row>
    <row r="151" spans="8:9">
      <c r="H151" s="47"/>
      <c r="I151" s="47"/>
    </row>
  </sheetData>
  <mergeCells count="74">
    <mergeCell ref="A1:H1"/>
    <mergeCell ref="A16:F16"/>
    <mergeCell ref="A18:H18"/>
    <mergeCell ref="A33:F33"/>
    <mergeCell ref="A35:H35"/>
    <mergeCell ref="G3:G5"/>
    <mergeCell ref="G6:G8"/>
    <mergeCell ref="G9:G11"/>
    <mergeCell ref="G12:G14"/>
    <mergeCell ref="G20:G22"/>
    <mergeCell ref="G23:G25"/>
    <mergeCell ref="G26:G28"/>
    <mergeCell ref="G29:G31"/>
    <mergeCell ref="A50:F50"/>
    <mergeCell ref="A3:A5"/>
    <mergeCell ref="A6:A8"/>
    <mergeCell ref="A9:A11"/>
    <mergeCell ref="A12:A14"/>
    <mergeCell ref="A20:A22"/>
    <mergeCell ref="A23:A25"/>
    <mergeCell ref="A26:A28"/>
    <mergeCell ref="A29:A31"/>
    <mergeCell ref="A37:A39"/>
    <mergeCell ref="A40:A42"/>
    <mergeCell ref="A43:A45"/>
    <mergeCell ref="A46:A48"/>
    <mergeCell ref="E54:E55"/>
    <mergeCell ref="E56:E58"/>
    <mergeCell ref="E59:E65"/>
    <mergeCell ref="E67:E68"/>
    <mergeCell ref="E69:E71"/>
    <mergeCell ref="E72:E78"/>
    <mergeCell ref="E79:E80"/>
    <mergeCell ref="E81:E84"/>
    <mergeCell ref="E85:E86"/>
    <mergeCell ref="F3:F5"/>
    <mergeCell ref="F6:F8"/>
    <mergeCell ref="F9:F11"/>
    <mergeCell ref="F12:F14"/>
    <mergeCell ref="F20:F22"/>
    <mergeCell ref="F23:F25"/>
    <mergeCell ref="F26:F28"/>
    <mergeCell ref="F29:F31"/>
    <mergeCell ref="F37:F39"/>
    <mergeCell ref="F40:F42"/>
    <mergeCell ref="F43:F45"/>
    <mergeCell ref="F46:F48"/>
    <mergeCell ref="G37:G39"/>
    <mergeCell ref="G40:G42"/>
    <mergeCell ref="G43:G45"/>
    <mergeCell ref="G46:G48"/>
    <mergeCell ref="H3:H5"/>
    <mergeCell ref="H6:H8"/>
    <mergeCell ref="H9:H11"/>
    <mergeCell ref="H12:H14"/>
    <mergeCell ref="H20:H22"/>
    <mergeCell ref="H23:H25"/>
    <mergeCell ref="H26:H28"/>
    <mergeCell ref="H29:H31"/>
    <mergeCell ref="H37:H39"/>
    <mergeCell ref="H40:H42"/>
    <mergeCell ref="H43:H45"/>
    <mergeCell ref="H46:H48"/>
    <mergeCell ref="M4:M6"/>
    <mergeCell ref="K74:K76"/>
    <mergeCell ref="K77:K79"/>
    <mergeCell ref="K80:K83"/>
    <mergeCell ref="K84:K86"/>
    <mergeCell ref="L4:L6"/>
    <mergeCell ref="K55:K59"/>
    <mergeCell ref="K60:K61"/>
    <mergeCell ref="K62:K68"/>
    <mergeCell ref="K69:K71"/>
    <mergeCell ref="K72:K73"/>
  </mergeCells>
  <phoneticPr fontId="60" type="noConversion"/>
  <pageMargins left="0.7" right="0.7" top="0.75" bottom="0.75" header="0.3" footer="0.3"/>
  <pageSetup paperSize="9"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M90"/>
  <sheetViews>
    <sheetView topLeftCell="A28" zoomScale="85" zoomScaleNormal="85" workbookViewId="0">
      <selection activeCell="F92" sqref="F92"/>
    </sheetView>
  </sheetViews>
  <sheetFormatPr defaultColWidth="9" defaultRowHeight="14.25"/>
  <cols>
    <col min="1" max="1" width="22.125" style="48" customWidth="1"/>
    <col min="2" max="2" width="13.625" style="48" customWidth="1"/>
    <col min="3" max="3" width="12.375" style="48" customWidth="1"/>
    <col min="4" max="4" width="31.5" style="48" customWidth="1"/>
    <col min="5" max="5" width="14" style="48" customWidth="1"/>
    <col min="6" max="6" width="24.625" style="48" customWidth="1"/>
    <col min="7" max="7" width="13.875" style="48" customWidth="1"/>
    <col min="8" max="9" width="13.875" style="47" customWidth="1"/>
    <col min="10" max="10" width="9" style="47" customWidth="1"/>
    <col min="11" max="16384" width="9" style="47"/>
  </cols>
  <sheetData>
    <row r="1" spans="1:12" ht="15">
      <c r="A1" s="305" t="s">
        <v>407</v>
      </c>
      <c r="B1" s="305"/>
      <c r="C1" s="305"/>
      <c r="D1" s="305"/>
      <c r="E1" s="305"/>
      <c r="F1" s="305"/>
      <c r="G1" s="47"/>
    </row>
    <row r="2" spans="1:12">
      <c r="A2" s="69" t="str">
        <f>[9]富润家园数据!A4</f>
        <v>时间</v>
      </c>
      <c r="B2" s="51" t="s">
        <v>409</v>
      </c>
      <c r="C2" s="51" t="s">
        <v>410</v>
      </c>
      <c r="D2" s="51" t="str">
        <f>[9]富润家园数据!D4</f>
        <v>估价机构样本小区数据</v>
      </c>
      <c r="E2" s="51" t="str">
        <f>[9]富润家园数据!E4</f>
        <v>样本数量</v>
      </c>
      <c r="F2" s="70" t="s">
        <v>419</v>
      </c>
      <c r="G2" s="47"/>
    </row>
    <row r="3" spans="1:12">
      <c r="A3" s="294" t="s">
        <v>470</v>
      </c>
      <c r="B3" s="54">
        <v>44013</v>
      </c>
      <c r="C3" s="55"/>
      <c r="D3" s="56">
        <f>中指成交数据!M91</f>
        <v>0</v>
      </c>
      <c r="E3" s="295">
        <v>4</v>
      </c>
      <c r="F3" s="293">
        <f>ROUND(AVERAGE(D3:D5),2)</f>
        <v>0</v>
      </c>
      <c r="G3" s="61"/>
      <c r="H3" s="61" t="s">
        <v>416</v>
      </c>
      <c r="I3" s="61" t="s">
        <v>417</v>
      </c>
      <c r="J3" s="61" t="s">
        <v>418</v>
      </c>
    </row>
    <row r="4" spans="1:12">
      <c r="A4" s="294"/>
      <c r="B4" s="54">
        <v>44044</v>
      </c>
      <c r="C4" s="55"/>
      <c r="D4" s="56">
        <f>中指成交数据!L91</f>
        <v>0</v>
      </c>
      <c r="E4" s="295"/>
      <c r="F4" s="293"/>
      <c r="G4" s="61" t="s">
        <v>420</v>
      </c>
      <c r="H4" s="60">
        <f>F16</f>
        <v>262.66000000000003</v>
      </c>
      <c r="I4" s="61"/>
      <c r="J4" s="292">
        <f>SUM(H4:H6)/3</f>
        <v>191.24666666666667</v>
      </c>
      <c r="K4" s="67"/>
      <c r="L4" s="49"/>
    </row>
    <row r="5" spans="1:12">
      <c r="A5" s="294"/>
      <c r="B5" s="54">
        <v>44075</v>
      </c>
      <c r="C5" s="55"/>
      <c r="D5" s="56">
        <f>中指成交数据!K91</f>
        <v>0</v>
      </c>
      <c r="E5" s="295"/>
      <c r="F5" s="293"/>
      <c r="G5" s="61" t="s">
        <v>421</v>
      </c>
      <c r="H5" s="60">
        <f>H4</f>
        <v>262.66000000000003</v>
      </c>
      <c r="I5" s="61"/>
      <c r="J5" s="292"/>
    </row>
    <row r="6" spans="1:12">
      <c r="A6" s="294" t="s">
        <v>471</v>
      </c>
      <c r="B6" s="54">
        <v>44105</v>
      </c>
      <c r="C6" s="55"/>
      <c r="D6" s="56">
        <f>中指成交数据!J91</f>
        <v>0</v>
      </c>
      <c r="E6" s="295">
        <v>3</v>
      </c>
      <c r="F6" s="293">
        <f>ROUND(AVERAGE(D6:D8),2)</f>
        <v>0</v>
      </c>
      <c r="G6" s="61" t="s">
        <v>423</v>
      </c>
      <c r="H6" s="60">
        <f>F53</f>
        <v>48.42</v>
      </c>
      <c r="I6" s="61"/>
      <c r="J6" s="292"/>
    </row>
    <row r="7" spans="1:12">
      <c r="A7" s="294"/>
      <c r="B7" s="54">
        <v>44136</v>
      </c>
      <c r="C7" s="55"/>
      <c r="D7" s="56">
        <f>中指成交数据!I91</f>
        <v>0</v>
      </c>
      <c r="E7" s="295"/>
      <c r="F7" s="293"/>
      <c r="G7" s="47"/>
    </row>
    <row r="8" spans="1:12">
      <c r="A8" s="294"/>
      <c r="B8" s="54">
        <v>44166</v>
      </c>
      <c r="C8" s="55"/>
      <c r="D8" s="56">
        <f>中指成交数据!H91</f>
        <v>0</v>
      </c>
      <c r="E8" s="295"/>
      <c r="F8" s="293"/>
      <c r="G8" s="47"/>
    </row>
    <row r="9" spans="1:12">
      <c r="A9" s="294" t="s">
        <v>472</v>
      </c>
      <c r="B9" s="54">
        <v>44197</v>
      </c>
      <c r="C9" s="55"/>
      <c r="D9" s="56">
        <f>中指成交数据!G91</f>
        <v>65.27</v>
      </c>
      <c r="E9" s="295">
        <v>3</v>
      </c>
      <c r="F9" s="293">
        <f>ROUND(AVERAGE(D9:D11),2)</f>
        <v>1045.1400000000001</v>
      </c>
      <c r="G9" s="47"/>
    </row>
    <row r="10" spans="1:12">
      <c r="A10" s="294"/>
      <c r="B10" s="54">
        <v>44228</v>
      </c>
      <c r="C10" s="55"/>
      <c r="D10" s="56" t="str">
        <f>中指成交数据!F91</f>
        <v>八月</v>
      </c>
      <c r="E10" s="295"/>
      <c r="F10" s="293"/>
      <c r="G10" s="47"/>
    </row>
    <row r="11" spans="1:12">
      <c r="A11" s="294"/>
      <c r="B11" s="54">
        <v>44256</v>
      </c>
      <c r="C11" s="55"/>
      <c r="D11" s="56">
        <f>中指成交数据!E91</f>
        <v>2025</v>
      </c>
      <c r="E11" s="295"/>
      <c r="F11" s="293"/>
      <c r="G11" s="47"/>
    </row>
    <row r="12" spans="1:12">
      <c r="A12" s="294" t="s">
        <v>473</v>
      </c>
      <c r="B12" s="54">
        <v>44287</v>
      </c>
      <c r="C12" s="55"/>
      <c r="D12" s="56" t="str">
        <f>中指成交数据!D91</f>
        <v>悦廷</v>
      </c>
      <c r="E12" s="317">
        <v>5</v>
      </c>
      <c r="F12" s="293">
        <f>ROUND(AVERAGE(D12:D14),2)</f>
        <v>5.5</v>
      </c>
      <c r="G12" s="47"/>
    </row>
    <row r="13" spans="1:12">
      <c r="A13" s="294"/>
      <c r="B13" s="54">
        <v>44317</v>
      </c>
      <c r="C13" s="55"/>
      <c r="D13" s="56">
        <f>中指成交数据!C91</f>
        <v>11</v>
      </c>
      <c r="E13" s="318"/>
      <c r="F13" s="293"/>
      <c r="G13" s="47"/>
    </row>
    <row r="14" spans="1:12">
      <c r="A14" s="294"/>
      <c r="B14" s="54">
        <v>44348</v>
      </c>
      <c r="C14" s="55"/>
      <c r="D14" s="56">
        <f>中指成交数据!B91</f>
        <v>0</v>
      </c>
      <c r="E14" s="319"/>
      <c r="F14" s="293"/>
      <c r="G14" s="47"/>
    </row>
    <row r="15" spans="1:12">
      <c r="A15" s="73" t="s">
        <v>474</v>
      </c>
      <c r="B15" s="54">
        <v>44378</v>
      </c>
      <c r="C15" s="55"/>
      <c r="D15" s="56" t="s">
        <v>415</v>
      </c>
      <c r="E15" s="72" t="s">
        <v>415</v>
      </c>
      <c r="F15" s="74" t="s">
        <v>415</v>
      </c>
      <c r="G15" s="47"/>
    </row>
    <row r="16" spans="1:12">
      <c r="A16" s="306" t="s">
        <v>427</v>
      </c>
      <c r="B16" s="307"/>
      <c r="C16" s="307"/>
      <c r="D16" s="307"/>
      <c r="E16" s="308"/>
      <c r="F16" s="60">
        <f>ROUND(AVERAGE(F3:F14),2)</f>
        <v>262.66000000000003</v>
      </c>
      <c r="G16" s="47"/>
    </row>
    <row r="17" spans="1:7">
      <c r="G17" s="47"/>
    </row>
    <row r="18" spans="1:7" ht="15">
      <c r="A18" s="314" t="s">
        <v>428</v>
      </c>
      <c r="B18" s="315"/>
      <c r="C18" s="315"/>
      <c r="D18" s="315"/>
      <c r="E18" s="315"/>
      <c r="F18" s="316"/>
    </row>
    <row r="19" spans="1:7">
      <c r="A19" s="53" t="str">
        <f>A2</f>
        <v>时间</v>
      </c>
      <c r="B19" s="53" t="s">
        <v>429</v>
      </c>
      <c r="C19" s="53" t="s">
        <v>430</v>
      </c>
      <c r="D19" s="53" t="s">
        <v>475</v>
      </c>
      <c r="E19" s="53" t="str">
        <f>E2</f>
        <v>样本数量</v>
      </c>
      <c r="F19" s="52" t="s">
        <v>419</v>
      </c>
    </row>
    <row r="20" spans="1:7">
      <c r="A20" s="260" t="s">
        <v>476</v>
      </c>
      <c r="B20" s="54">
        <v>43922</v>
      </c>
      <c r="C20" s="55"/>
      <c r="D20" s="56" t="s">
        <v>415</v>
      </c>
      <c r="E20" s="295">
        <f>SUM(C20:C22)</f>
        <v>0</v>
      </c>
      <c r="F20" s="293">
        <f>AVERAGE(D20:D22)</f>
        <v>49.834955275400098</v>
      </c>
      <c r="G20" s="47"/>
    </row>
    <row r="21" spans="1:7">
      <c r="A21" s="261"/>
      <c r="B21" s="54">
        <v>43952</v>
      </c>
      <c r="C21" s="55"/>
      <c r="D21" s="56">
        <f>城研数据!E13</f>
        <v>52.092689060535299</v>
      </c>
      <c r="E21" s="295"/>
      <c r="F21" s="293"/>
      <c r="G21" s="47"/>
    </row>
    <row r="22" spans="1:7">
      <c r="A22" s="261"/>
      <c r="B22" s="54">
        <v>43983</v>
      </c>
      <c r="C22" s="55"/>
      <c r="D22" s="56">
        <f>城研数据!E14</f>
        <v>47.577221490264897</v>
      </c>
      <c r="E22" s="295"/>
      <c r="F22" s="293"/>
      <c r="G22" s="47"/>
    </row>
    <row r="23" spans="1:7">
      <c r="A23" s="294" t="s">
        <v>470</v>
      </c>
      <c r="B23" s="54">
        <v>44013</v>
      </c>
      <c r="C23" s="53">
        <v>2</v>
      </c>
      <c r="D23" s="56" t="s">
        <v>415</v>
      </c>
      <c r="E23" s="295">
        <f>SUM(C23:C25)</f>
        <v>7</v>
      </c>
      <c r="F23" s="293">
        <f>AVERAGE(D23:D25)</f>
        <v>45.863130261609399</v>
      </c>
      <c r="G23" s="47"/>
    </row>
    <row r="24" spans="1:7">
      <c r="A24" s="294"/>
      <c r="B24" s="54">
        <v>44044</v>
      </c>
      <c r="C24" s="53">
        <v>3</v>
      </c>
      <c r="D24" s="56" t="s">
        <v>415</v>
      </c>
      <c r="E24" s="295"/>
      <c r="F24" s="293"/>
      <c r="G24" s="47"/>
    </row>
    <row r="25" spans="1:7">
      <c r="A25" s="294"/>
      <c r="B25" s="54">
        <v>44075</v>
      </c>
      <c r="C25" s="53">
        <v>2</v>
      </c>
      <c r="D25" s="56">
        <f>城研数据!E15</f>
        <v>45.863130261609399</v>
      </c>
      <c r="E25" s="295"/>
      <c r="F25" s="293"/>
      <c r="G25" s="47"/>
    </row>
    <row r="26" spans="1:7">
      <c r="A26" s="294" t="s">
        <v>471</v>
      </c>
      <c r="B26" s="54">
        <v>44105</v>
      </c>
      <c r="C26" s="53">
        <v>2</v>
      </c>
      <c r="D26" s="56">
        <f>城研数据!E16</f>
        <v>41.172985781990498</v>
      </c>
      <c r="E26" s="295">
        <f>SUM(C26:C28)</f>
        <v>7</v>
      </c>
      <c r="F26" s="293">
        <f>AVERAGE(D26:D28)</f>
        <v>41.144831209774701</v>
      </c>
      <c r="G26" s="47"/>
    </row>
    <row r="27" spans="1:7">
      <c r="A27" s="294"/>
      <c r="B27" s="54">
        <v>44136</v>
      </c>
      <c r="C27" s="55">
        <v>3</v>
      </c>
      <c r="D27" s="56">
        <f>城研数据!E17</f>
        <v>40.7386409157739</v>
      </c>
      <c r="E27" s="295"/>
      <c r="F27" s="293"/>
      <c r="G27" s="47"/>
    </row>
    <row r="28" spans="1:7">
      <c r="A28" s="294"/>
      <c r="B28" s="54">
        <v>44166</v>
      </c>
      <c r="C28" s="55">
        <v>2</v>
      </c>
      <c r="D28" s="56">
        <f>城研数据!E18</f>
        <v>41.522866931559697</v>
      </c>
      <c r="E28" s="295"/>
      <c r="F28" s="293"/>
      <c r="G28" s="47"/>
    </row>
    <row r="29" spans="1:7">
      <c r="A29" s="294" t="s">
        <v>472</v>
      </c>
      <c r="B29" s="54">
        <v>44197</v>
      </c>
      <c r="C29" s="55">
        <v>1</v>
      </c>
      <c r="D29" s="56">
        <f>城研数据!E19</f>
        <v>57.832121612690003</v>
      </c>
      <c r="E29" s="295">
        <f>SUM(C29:C31)</f>
        <v>4</v>
      </c>
      <c r="F29" s="293">
        <f>AVERAGE(D29:D31)</f>
        <v>49.154433967432603</v>
      </c>
      <c r="G29" s="47"/>
    </row>
    <row r="30" spans="1:7">
      <c r="A30" s="294"/>
      <c r="B30" s="54">
        <v>44228</v>
      </c>
      <c r="C30" s="55">
        <v>1</v>
      </c>
      <c r="D30" s="56">
        <f>城研数据!E20</f>
        <v>46.369728119508501</v>
      </c>
      <c r="E30" s="295"/>
      <c r="F30" s="293"/>
      <c r="G30" s="47"/>
    </row>
    <row r="31" spans="1:7">
      <c r="A31" s="294"/>
      <c r="B31" s="54">
        <v>44256</v>
      </c>
      <c r="C31" s="55">
        <v>2</v>
      </c>
      <c r="D31" s="56">
        <f>城研数据!E21</f>
        <v>43.261452170099197</v>
      </c>
      <c r="E31" s="295"/>
      <c r="F31" s="293"/>
      <c r="G31" s="47"/>
    </row>
    <row r="32" spans="1:7">
      <c r="A32" s="294" t="s">
        <v>473</v>
      </c>
      <c r="B32" s="54">
        <v>44287</v>
      </c>
      <c r="C32" s="55">
        <v>2</v>
      </c>
      <c r="D32" s="56"/>
      <c r="E32" s="317"/>
      <c r="F32" s="293" t="e">
        <f>AVERAGE(D32:D34)</f>
        <v>#DIV/0!</v>
      </c>
      <c r="G32" s="47"/>
    </row>
    <row r="33" spans="1:13">
      <c r="A33" s="294"/>
      <c r="B33" s="54">
        <v>44317</v>
      </c>
      <c r="C33" s="55">
        <v>4</v>
      </c>
      <c r="D33" s="56"/>
      <c r="E33" s="318"/>
      <c r="F33" s="293"/>
      <c r="G33" s="47"/>
    </row>
    <row r="34" spans="1:13">
      <c r="A34" s="294"/>
      <c r="B34" s="54">
        <v>44348</v>
      </c>
      <c r="C34" s="55">
        <v>1</v>
      </c>
      <c r="D34" s="56"/>
      <c r="E34" s="319"/>
      <c r="F34" s="293"/>
      <c r="G34" s="47"/>
    </row>
    <row r="35" spans="1:13">
      <c r="A35" s="73" t="s">
        <v>474</v>
      </c>
      <c r="B35" s="54">
        <v>44378</v>
      </c>
      <c r="C35" s="55"/>
      <c r="D35" s="56">
        <f>城研数据!E22</f>
        <v>44.957723241905498</v>
      </c>
      <c r="E35" s="71">
        <f>SUM(C35:C35)</f>
        <v>0</v>
      </c>
      <c r="F35" s="59">
        <f>ROUND(D35,2)</f>
        <v>44.96</v>
      </c>
      <c r="G35" s="47"/>
    </row>
    <row r="36" spans="1:13">
      <c r="A36" s="309" t="s">
        <v>416</v>
      </c>
      <c r="B36" s="310"/>
      <c r="C36" s="310"/>
      <c r="D36" s="310"/>
      <c r="E36" s="311"/>
      <c r="F36" s="60" t="e">
        <f>ROUND(AVERAGE(F20:F35),2)</f>
        <v>#DIV/0!</v>
      </c>
      <c r="G36" s="47"/>
    </row>
    <row r="37" spans="1:13">
      <c r="G37" s="47"/>
    </row>
    <row r="38" spans="1:13" ht="15">
      <c r="A38" s="305" t="s">
        <v>432</v>
      </c>
      <c r="B38" s="305"/>
      <c r="C38" s="305"/>
      <c r="D38" s="305"/>
      <c r="E38" s="305"/>
      <c r="F38" s="305"/>
      <c r="M38" s="49"/>
    </row>
    <row r="39" spans="1:13">
      <c r="A39" s="53" t="str">
        <f>A2</f>
        <v>时间</v>
      </c>
      <c r="B39" s="53" t="s">
        <v>429</v>
      </c>
      <c r="C39" s="53" t="s">
        <v>430</v>
      </c>
      <c r="D39" s="52" t="s">
        <v>477</v>
      </c>
      <c r="E39" s="53" t="str">
        <f>E2</f>
        <v>样本数量</v>
      </c>
      <c r="F39" s="52" t="s">
        <v>419</v>
      </c>
      <c r="L39" s="49"/>
    </row>
    <row r="40" spans="1:13">
      <c r="A40" s="294" t="s">
        <v>470</v>
      </c>
      <c r="B40" s="54">
        <v>44013</v>
      </c>
      <c r="C40" s="53">
        <v>0</v>
      </c>
      <c r="D40" s="59" t="s">
        <v>415</v>
      </c>
      <c r="E40" s="295">
        <f>SUM(C40:C42)</f>
        <v>7</v>
      </c>
      <c r="F40" s="293">
        <f>ROUND(AVERAGE(D40:D42),2)</f>
        <v>47.89</v>
      </c>
      <c r="G40" s="47"/>
      <c r="L40" s="49"/>
    </row>
    <row r="41" spans="1:13">
      <c r="A41" s="294"/>
      <c r="B41" s="54">
        <v>44044</v>
      </c>
      <c r="C41" s="53">
        <v>3</v>
      </c>
      <c r="D41" s="59">
        <f>E87-I41-I43</f>
        <v>43.88</v>
      </c>
      <c r="E41" s="295"/>
      <c r="F41" s="293"/>
      <c r="G41" s="47"/>
      <c r="H41" s="67" t="s">
        <v>70</v>
      </c>
      <c r="I41" s="47">
        <v>0.55000000000000004</v>
      </c>
      <c r="J41" s="47" t="s">
        <v>173</v>
      </c>
      <c r="L41" s="49"/>
    </row>
    <row r="42" spans="1:13">
      <c r="A42" s="294"/>
      <c r="B42" s="54">
        <v>44075</v>
      </c>
      <c r="C42" s="53">
        <v>4</v>
      </c>
      <c r="D42" s="59">
        <f>E83-I41-I43</f>
        <v>51.9</v>
      </c>
      <c r="E42" s="295"/>
      <c r="F42" s="293"/>
      <c r="G42" s="47"/>
      <c r="H42" s="67" t="s">
        <v>478</v>
      </c>
      <c r="I42" s="47">
        <v>30</v>
      </c>
      <c r="J42" s="47" t="s">
        <v>175</v>
      </c>
      <c r="L42" s="49"/>
    </row>
    <row r="43" spans="1:13">
      <c r="A43" s="294" t="s">
        <v>471</v>
      </c>
      <c r="B43" s="54">
        <v>44105</v>
      </c>
      <c r="C43" s="53">
        <v>1</v>
      </c>
      <c r="D43" s="59">
        <f>E82-I41-I43</f>
        <v>46.95</v>
      </c>
      <c r="E43" s="295">
        <f>SUM(C43:C45)</f>
        <v>6</v>
      </c>
      <c r="F43" s="293">
        <f>ROUND(AVERAGE(D43:D45),2)</f>
        <v>45.3</v>
      </c>
      <c r="G43" s="47"/>
      <c r="I43" s="47">
        <f>I42/12</f>
        <v>2.5</v>
      </c>
      <c r="L43" s="49"/>
    </row>
    <row r="44" spans="1:13">
      <c r="A44" s="294"/>
      <c r="B44" s="54">
        <v>44136</v>
      </c>
      <c r="C44" s="53">
        <v>4</v>
      </c>
      <c r="D44" s="59">
        <f>E78-I41-I43</f>
        <v>46.03</v>
      </c>
      <c r="E44" s="295"/>
      <c r="F44" s="293"/>
      <c r="G44" s="47"/>
      <c r="H44" s="67"/>
      <c r="L44" s="49"/>
    </row>
    <row r="45" spans="1:13">
      <c r="A45" s="294"/>
      <c r="B45" s="54">
        <v>44166</v>
      </c>
      <c r="C45" s="53">
        <v>1</v>
      </c>
      <c r="D45" s="59">
        <f>E77-I41-I43</f>
        <v>42.93</v>
      </c>
      <c r="E45" s="295"/>
      <c r="F45" s="293"/>
      <c r="G45" s="47"/>
      <c r="L45" s="49"/>
    </row>
    <row r="46" spans="1:13">
      <c r="A46" s="294" t="s">
        <v>472</v>
      </c>
      <c r="B46" s="54">
        <v>44197</v>
      </c>
      <c r="C46" s="53">
        <v>1</v>
      </c>
      <c r="D46" s="59">
        <f>E76-I41-I43</f>
        <v>47.58</v>
      </c>
      <c r="E46" s="295">
        <f>SUM(C46:C48)</f>
        <v>8</v>
      </c>
      <c r="F46" s="293">
        <f>ROUND(AVERAGE(D46:D48),2)</f>
        <v>44.74</v>
      </c>
      <c r="G46" s="47"/>
      <c r="L46" s="49"/>
    </row>
    <row r="47" spans="1:13">
      <c r="A47" s="294"/>
      <c r="B47" s="54">
        <v>44228</v>
      </c>
      <c r="C47" s="53">
        <v>1</v>
      </c>
      <c r="D47" s="59">
        <f>E75-I41-I43</f>
        <v>40.43</v>
      </c>
      <c r="E47" s="295"/>
      <c r="F47" s="293"/>
      <c r="G47" s="47"/>
      <c r="L47" s="49"/>
    </row>
    <row r="48" spans="1:13">
      <c r="A48" s="294"/>
      <c r="B48" s="54">
        <v>44256</v>
      </c>
      <c r="C48" s="53">
        <v>6</v>
      </c>
      <c r="D48" s="59">
        <f>E69-I41-I43</f>
        <v>46.2</v>
      </c>
      <c r="E48" s="295"/>
      <c r="F48" s="293"/>
      <c r="G48" s="47"/>
      <c r="L48" s="49"/>
    </row>
    <row r="49" spans="1:12">
      <c r="A49" s="294" t="s">
        <v>473</v>
      </c>
      <c r="B49" s="54">
        <v>44287</v>
      </c>
      <c r="C49" s="53">
        <v>3</v>
      </c>
      <c r="D49" s="59">
        <f>E66-I41-I43</f>
        <v>41.88</v>
      </c>
      <c r="E49" s="295">
        <f>SUM(C49:C51)</f>
        <v>8</v>
      </c>
      <c r="F49" s="293">
        <f>ROUND(AVERAGE(D49:D51),2)</f>
        <v>51.54</v>
      </c>
      <c r="G49" s="47"/>
      <c r="L49" s="49"/>
    </row>
    <row r="50" spans="1:12">
      <c r="A50" s="294"/>
      <c r="B50" s="54">
        <v>44317</v>
      </c>
      <c r="C50" s="53">
        <v>4</v>
      </c>
      <c r="D50" s="59">
        <f>E62-I41-I43</f>
        <v>54.38</v>
      </c>
      <c r="E50" s="295"/>
      <c r="F50" s="293"/>
      <c r="G50" s="47"/>
      <c r="L50" s="49"/>
    </row>
    <row r="51" spans="1:12">
      <c r="A51" s="294"/>
      <c r="B51" s="54">
        <v>44348</v>
      </c>
      <c r="C51" s="53">
        <v>1</v>
      </c>
      <c r="D51" s="59">
        <f>E61-I41-I43</f>
        <v>58.35</v>
      </c>
      <c r="E51" s="295"/>
      <c r="F51" s="293"/>
      <c r="G51" s="47"/>
      <c r="L51" s="49"/>
    </row>
    <row r="52" spans="1:12">
      <c r="A52" s="73" t="s">
        <v>474</v>
      </c>
      <c r="B52" s="54">
        <v>44378</v>
      </c>
      <c r="C52" s="53">
        <v>4</v>
      </c>
      <c r="D52" s="59">
        <f>E57-I41-I43</f>
        <v>52.61</v>
      </c>
      <c r="E52" s="56">
        <f>C52</f>
        <v>4</v>
      </c>
      <c r="F52" s="59">
        <f>ROUND(AVERAGE(D52),2)</f>
        <v>52.61</v>
      </c>
      <c r="G52" s="47"/>
      <c r="L52" s="49"/>
    </row>
    <row r="53" spans="1:12">
      <c r="A53" s="300" t="s">
        <v>416</v>
      </c>
      <c r="B53" s="300"/>
      <c r="C53" s="300"/>
      <c r="D53" s="300"/>
      <c r="E53" s="300"/>
      <c r="F53" s="60">
        <f>ROUND(AVERAGE(F40:F52),2)</f>
        <v>48.42</v>
      </c>
      <c r="G53" s="47"/>
      <c r="L53" s="49"/>
    </row>
    <row r="54" spans="1:12" ht="18.75" customHeight="1">
      <c r="G54" s="47"/>
    </row>
    <row r="55" spans="1:12">
      <c r="G55" s="66"/>
    </row>
    <row r="56" spans="1:12">
      <c r="A56" s="52" t="s">
        <v>434</v>
      </c>
      <c r="B56" s="52" t="s">
        <v>254</v>
      </c>
      <c r="C56" s="52" t="s">
        <v>435</v>
      </c>
      <c r="D56" s="52" t="s">
        <v>436</v>
      </c>
      <c r="E56" s="52" t="s">
        <v>437</v>
      </c>
      <c r="F56" s="75" t="s">
        <v>43</v>
      </c>
      <c r="G56" s="75" t="s">
        <v>52</v>
      </c>
      <c r="H56" s="52" t="s">
        <v>255</v>
      </c>
      <c r="I56" s="52" t="s">
        <v>256</v>
      </c>
    </row>
    <row r="57" spans="1:12">
      <c r="A57" s="76">
        <v>44408</v>
      </c>
      <c r="B57" s="52">
        <v>58</v>
      </c>
      <c r="C57" s="52">
        <v>3550</v>
      </c>
      <c r="D57" s="53">
        <f t="shared" ref="D57:D67" si="0">C57/B57</f>
        <v>61.2068965517241</v>
      </c>
      <c r="E57" s="294">
        <f>ROUND(AVERAGE(D57:D60),2)</f>
        <v>55.66</v>
      </c>
      <c r="F57" s="52" t="s">
        <v>469</v>
      </c>
      <c r="G57" s="52" t="s">
        <v>438</v>
      </c>
      <c r="H57" s="52" t="s">
        <v>139</v>
      </c>
      <c r="I57" s="53" t="s">
        <v>479</v>
      </c>
    </row>
    <row r="58" spans="1:12">
      <c r="A58" s="76">
        <v>44401</v>
      </c>
      <c r="B58" s="52">
        <v>58</v>
      </c>
      <c r="C58" s="52">
        <v>2800</v>
      </c>
      <c r="D58" s="53">
        <f t="shared" si="0"/>
        <v>48.275862068965502</v>
      </c>
      <c r="E58" s="294"/>
      <c r="F58" s="52" t="s">
        <v>469</v>
      </c>
      <c r="G58" s="52" t="s">
        <v>438</v>
      </c>
      <c r="H58" s="52" t="s">
        <v>74</v>
      </c>
      <c r="I58" s="53" t="s">
        <v>480</v>
      </c>
    </row>
    <row r="59" spans="1:12">
      <c r="A59" s="76">
        <v>44401</v>
      </c>
      <c r="B59" s="52">
        <v>58</v>
      </c>
      <c r="C59" s="52">
        <v>3400</v>
      </c>
      <c r="D59" s="53">
        <f t="shared" si="0"/>
        <v>58.620689655172399</v>
      </c>
      <c r="E59" s="294"/>
      <c r="F59" s="52" t="s">
        <v>469</v>
      </c>
      <c r="G59" s="52" t="s">
        <v>438</v>
      </c>
      <c r="H59" s="52" t="s">
        <v>74</v>
      </c>
      <c r="I59" s="53" t="s">
        <v>479</v>
      </c>
    </row>
    <row r="60" spans="1:12">
      <c r="A60" s="76">
        <v>44396</v>
      </c>
      <c r="B60" s="52">
        <v>99</v>
      </c>
      <c r="C60" s="52">
        <v>5400</v>
      </c>
      <c r="D60" s="53">
        <f t="shared" si="0"/>
        <v>54.545454545454497</v>
      </c>
      <c r="E60" s="294"/>
      <c r="F60" s="52" t="s">
        <v>444</v>
      </c>
      <c r="G60" s="52" t="s">
        <v>438</v>
      </c>
      <c r="H60" s="52" t="s">
        <v>74</v>
      </c>
      <c r="I60" s="53" t="s">
        <v>481</v>
      </c>
    </row>
    <row r="61" spans="1:12">
      <c r="A61" s="76">
        <v>44358</v>
      </c>
      <c r="B61" s="52">
        <v>57</v>
      </c>
      <c r="C61" s="52">
        <v>3500</v>
      </c>
      <c r="D61" s="53">
        <f t="shared" si="0"/>
        <v>61.403508771929801</v>
      </c>
      <c r="E61" s="53">
        <f>ROUND(AVERAGE(D61),2)</f>
        <v>61.4</v>
      </c>
      <c r="F61" s="52" t="s">
        <v>469</v>
      </c>
      <c r="G61" s="52" t="s">
        <v>438</v>
      </c>
      <c r="H61" s="52" t="s">
        <v>74</v>
      </c>
      <c r="I61" s="53" t="s">
        <v>480</v>
      </c>
    </row>
    <row r="62" spans="1:12">
      <c r="A62" s="76">
        <v>44342</v>
      </c>
      <c r="B62" s="52">
        <v>55.77</v>
      </c>
      <c r="C62" s="52">
        <v>3100</v>
      </c>
      <c r="D62" s="53">
        <f t="shared" si="0"/>
        <v>55.585440200824799</v>
      </c>
      <c r="E62" s="313">
        <f>ROUND(AVERAGE(D62:D65),2)</f>
        <v>57.43</v>
      </c>
      <c r="F62" s="52" t="s">
        <v>469</v>
      </c>
      <c r="G62" s="52" t="s">
        <v>438</v>
      </c>
      <c r="H62" s="52" t="s">
        <v>74</v>
      </c>
      <c r="I62" s="53" t="s">
        <v>481</v>
      </c>
    </row>
    <row r="63" spans="1:12">
      <c r="A63" s="76">
        <v>44340</v>
      </c>
      <c r="B63" s="52">
        <v>58</v>
      </c>
      <c r="C63" s="52">
        <v>3200</v>
      </c>
      <c r="D63" s="53">
        <f t="shared" si="0"/>
        <v>55.172413793103402</v>
      </c>
      <c r="E63" s="313"/>
      <c r="F63" s="52" t="s">
        <v>469</v>
      </c>
      <c r="G63" s="52" t="s">
        <v>438</v>
      </c>
      <c r="H63" s="52" t="s">
        <v>74</v>
      </c>
      <c r="I63" s="53" t="s">
        <v>480</v>
      </c>
    </row>
    <row r="64" spans="1:12">
      <c r="A64" s="76">
        <v>44339</v>
      </c>
      <c r="B64" s="52">
        <v>58</v>
      </c>
      <c r="C64" s="52">
        <v>3400</v>
      </c>
      <c r="D64" s="53">
        <f t="shared" si="0"/>
        <v>58.620689655172399</v>
      </c>
      <c r="E64" s="313"/>
      <c r="F64" s="52" t="s">
        <v>469</v>
      </c>
      <c r="G64" s="52" t="s">
        <v>438</v>
      </c>
      <c r="H64" s="52" t="s">
        <v>74</v>
      </c>
      <c r="I64" s="53" t="s">
        <v>480</v>
      </c>
    </row>
    <row r="65" spans="1:11">
      <c r="A65" s="76">
        <v>44320</v>
      </c>
      <c r="B65" s="52">
        <v>58</v>
      </c>
      <c r="C65" s="52">
        <v>3500</v>
      </c>
      <c r="D65" s="53">
        <f t="shared" si="0"/>
        <v>60.344827586206897</v>
      </c>
      <c r="E65" s="313"/>
      <c r="F65" s="52" t="s">
        <v>440</v>
      </c>
      <c r="G65" s="52" t="s">
        <v>438</v>
      </c>
      <c r="H65" s="52" t="s">
        <v>139</v>
      </c>
      <c r="I65" s="52" t="s">
        <v>261</v>
      </c>
    </row>
    <row r="66" spans="1:11">
      <c r="A66" s="76">
        <v>44306</v>
      </c>
      <c r="B66" s="52">
        <v>78.599999999999994</v>
      </c>
      <c r="C66" s="52">
        <v>3500</v>
      </c>
      <c r="D66" s="53">
        <f t="shared" si="0"/>
        <v>44.529262086514002</v>
      </c>
      <c r="E66" s="313">
        <f>ROUND(AVERAGE(D66:D68),2)</f>
        <v>44.93</v>
      </c>
      <c r="F66" s="52" t="s">
        <v>440</v>
      </c>
      <c r="G66" s="52" t="s">
        <v>438</v>
      </c>
      <c r="H66" s="52" t="s">
        <v>74</v>
      </c>
      <c r="I66" s="53" t="s">
        <v>481</v>
      </c>
    </row>
    <row r="67" spans="1:11">
      <c r="A67" s="77">
        <v>44296</v>
      </c>
      <c r="B67" s="53">
        <v>77</v>
      </c>
      <c r="C67" s="53">
        <v>3100</v>
      </c>
      <c r="D67" s="53">
        <f t="shared" si="0"/>
        <v>40.259740259740298</v>
      </c>
      <c r="E67" s="313"/>
      <c r="F67" s="52" t="s">
        <v>469</v>
      </c>
      <c r="G67" s="52" t="s">
        <v>438</v>
      </c>
      <c r="H67" s="52" t="s">
        <v>139</v>
      </c>
      <c r="I67" s="53" t="s">
        <v>481</v>
      </c>
    </row>
    <row r="68" spans="1:11">
      <c r="A68" s="77">
        <v>44296</v>
      </c>
      <c r="B68" s="53">
        <v>80</v>
      </c>
      <c r="C68" s="53">
        <v>4000</v>
      </c>
      <c r="D68" s="53">
        <f t="shared" ref="D68:D90" si="1">C68/B68</f>
        <v>50</v>
      </c>
      <c r="E68" s="313"/>
      <c r="F68" s="52" t="s">
        <v>440</v>
      </c>
      <c r="G68" s="52" t="s">
        <v>438</v>
      </c>
      <c r="H68" s="52" t="s">
        <v>74</v>
      </c>
      <c r="I68" s="53" t="s">
        <v>481</v>
      </c>
    </row>
    <row r="69" spans="1:11">
      <c r="A69" s="77">
        <v>44285</v>
      </c>
      <c r="B69" s="53">
        <v>103</v>
      </c>
      <c r="C69" s="53">
        <v>4500</v>
      </c>
      <c r="D69" s="53">
        <f t="shared" si="1"/>
        <v>43.6893203883495</v>
      </c>
      <c r="E69" s="294">
        <f>ROUND(AVERAGE(D69:D74),2)</f>
        <v>49.25</v>
      </c>
      <c r="F69" s="52" t="s">
        <v>444</v>
      </c>
      <c r="G69" s="52" t="s">
        <v>438</v>
      </c>
      <c r="H69" s="52" t="s">
        <v>139</v>
      </c>
      <c r="I69" s="53" t="s">
        <v>479</v>
      </c>
    </row>
    <row r="70" spans="1:11">
      <c r="A70" s="77">
        <v>44268</v>
      </c>
      <c r="B70" s="53">
        <v>102</v>
      </c>
      <c r="C70" s="53">
        <v>4800</v>
      </c>
      <c r="D70" s="53">
        <f t="shared" si="1"/>
        <v>47.058823529411796</v>
      </c>
      <c r="E70" s="294"/>
      <c r="F70" s="52" t="s">
        <v>444</v>
      </c>
      <c r="G70" s="52" t="s">
        <v>438</v>
      </c>
      <c r="H70" s="52" t="s">
        <v>74</v>
      </c>
      <c r="I70" s="52" t="s">
        <v>272</v>
      </c>
    </row>
    <row r="71" spans="1:11">
      <c r="A71" s="77">
        <v>44266</v>
      </c>
      <c r="B71" s="53">
        <v>117</v>
      </c>
      <c r="C71" s="53">
        <v>5000</v>
      </c>
      <c r="D71" s="53">
        <f t="shared" si="1"/>
        <v>42.735042735042697</v>
      </c>
      <c r="E71" s="294"/>
      <c r="F71" s="52" t="s">
        <v>444</v>
      </c>
      <c r="G71" s="52" t="s">
        <v>438</v>
      </c>
      <c r="H71" s="52" t="s">
        <v>74</v>
      </c>
      <c r="I71" s="52" t="s">
        <v>269</v>
      </c>
    </row>
    <row r="72" spans="1:11" s="48" customFormat="1">
      <c r="A72" s="77">
        <v>44259</v>
      </c>
      <c r="B72" s="53">
        <v>117</v>
      </c>
      <c r="C72" s="53">
        <v>4700</v>
      </c>
      <c r="D72" s="53">
        <f t="shared" si="1"/>
        <v>40.170940170940199</v>
      </c>
      <c r="E72" s="294"/>
      <c r="F72" s="52" t="s">
        <v>444</v>
      </c>
      <c r="G72" s="52" t="s">
        <v>438</v>
      </c>
      <c r="H72" s="52" t="s">
        <v>74</v>
      </c>
      <c r="I72" s="52" t="s">
        <v>261</v>
      </c>
      <c r="J72" s="47"/>
      <c r="K72" s="47"/>
    </row>
    <row r="73" spans="1:11" s="48" customFormat="1">
      <c r="A73" s="77">
        <v>44258</v>
      </c>
      <c r="B73" s="53">
        <v>56</v>
      </c>
      <c r="C73" s="53">
        <v>3600</v>
      </c>
      <c r="D73" s="53">
        <f t="shared" si="1"/>
        <v>64.285714285714306</v>
      </c>
      <c r="E73" s="294"/>
      <c r="F73" s="52" t="s">
        <v>469</v>
      </c>
      <c r="G73" s="52" t="s">
        <v>438</v>
      </c>
      <c r="H73" s="52" t="s">
        <v>139</v>
      </c>
      <c r="I73" s="53" t="s">
        <v>479</v>
      </c>
      <c r="J73" s="47"/>
      <c r="K73" s="47"/>
    </row>
    <row r="74" spans="1:11" s="48" customFormat="1">
      <c r="A74" s="77">
        <v>44257</v>
      </c>
      <c r="B74" s="53">
        <v>55.62</v>
      </c>
      <c r="C74" s="53">
        <v>3200</v>
      </c>
      <c r="D74" s="53">
        <f t="shared" si="1"/>
        <v>57.533261416756602</v>
      </c>
      <c r="E74" s="294"/>
      <c r="F74" s="52" t="s">
        <v>469</v>
      </c>
      <c r="G74" s="52" t="s">
        <v>438</v>
      </c>
      <c r="H74" s="52" t="s">
        <v>74</v>
      </c>
      <c r="I74" s="52" t="s">
        <v>269</v>
      </c>
      <c r="J74" s="47"/>
      <c r="K74" s="47"/>
    </row>
    <row r="75" spans="1:11" s="48" customFormat="1">
      <c r="A75" s="77">
        <v>44247</v>
      </c>
      <c r="B75" s="53">
        <v>92</v>
      </c>
      <c r="C75" s="53">
        <v>4000</v>
      </c>
      <c r="D75" s="53">
        <f t="shared" si="1"/>
        <v>43.478260869565197</v>
      </c>
      <c r="E75" s="53">
        <f>ROUND(AVERAGE(D75),2)</f>
        <v>43.48</v>
      </c>
      <c r="F75" s="52" t="s">
        <v>440</v>
      </c>
      <c r="G75" s="52" t="s">
        <v>438</v>
      </c>
      <c r="H75" s="52" t="s">
        <v>74</v>
      </c>
      <c r="I75" s="53" t="s">
        <v>482</v>
      </c>
      <c r="J75" s="47"/>
      <c r="K75" s="47"/>
    </row>
    <row r="76" spans="1:11" s="48" customFormat="1">
      <c r="A76" s="77">
        <v>44207</v>
      </c>
      <c r="B76" s="53">
        <v>79</v>
      </c>
      <c r="C76" s="53">
        <v>4000</v>
      </c>
      <c r="D76" s="53">
        <f t="shared" si="1"/>
        <v>50.632911392405099</v>
      </c>
      <c r="E76" s="53">
        <f>ROUND(AVERAGE(D76),2)</f>
        <v>50.63</v>
      </c>
      <c r="F76" s="52" t="s">
        <v>440</v>
      </c>
      <c r="G76" s="52" t="s">
        <v>438</v>
      </c>
      <c r="H76" s="52" t="s">
        <v>74</v>
      </c>
      <c r="I76" s="53" t="s">
        <v>481</v>
      </c>
      <c r="J76" s="47"/>
      <c r="K76" s="47"/>
    </row>
    <row r="77" spans="1:11">
      <c r="A77" s="77">
        <v>44185</v>
      </c>
      <c r="B77" s="53">
        <v>87</v>
      </c>
      <c r="C77" s="53">
        <v>4000</v>
      </c>
      <c r="D77" s="53">
        <f t="shared" si="1"/>
        <v>45.977011494252899</v>
      </c>
      <c r="E77" s="53">
        <f>ROUND(AVERAGE(D77),2)</f>
        <v>45.98</v>
      </c>
      <c r="F77" s="52" t="s">
        <v>440</v>
      </c>
      <c r="G77" s="52" t="s">
        <v>438</v>
      </c>
      <c r="H77" s="52" t="s">
        <v>74</v>
      </c>
      <c r="I77" s="53" t="s">
        <v>481</v>
      </c>
    </row>
    <row r="78" spans="1:11">
      <c r="A78" s="77">
        <v>44159</v>
      </c>
      <c r="B78" s="53">
        <v>100</v>
      </c>
      <c r="C78" s="53">
        <v>4800</v>
      </c>
      <c r="D78" s="53">
        <f t="shared" si="1"/>
        <v>48</v>
      </c>
      <c r="E78" s="294">
        <f>ROUND(AVERAGE(D78:D81),2)</f>
        <v>49.08</v>
      </c>
      <c r="F78" s="52" t="s">
        <v>444</v>
      </c>
      <c r="G78" s="52" t="s">
        <v>438</v>
      </c>
      <c r="H78" s="52" t="s">
        <v>74</v>
      </c>
      <c r="I78" s="53" t="s">
        <v>480</v>
      </c>
    </row>
    <row r="79" spans="1:11">
      <c r="A79" s="77">
        <v>44158</v>
      </c>
      <c r="B79" s="53">
        <v>89</v>
      </c>
      <c r="C79" s="53">
        <v>3400</v>
      </c>
      <c r="D79" s="53">
        <f t="shared" si="1"/>
        <v>38.202247191011203</v>
      </c>
      <c r="E79" s="294"/>
      <c r="F79" s="52" t="s">
        <v>440</v>
      </c>
      <c r="G79" s="52" t="s">
        <v>438</v>
      </c>
      <c r="H79" s="52" t="s">
        <v>139</v>
      </c>
      <c r="I79" s="53" t="s">
        <v>481</v>
      </c>
    </row>
    <row r="80" spans="1:11">
      <c r="A80" s="77">
        <v>44152</v>
      </c>
      <c r="B80" s="53">
        <v>58</v>
      </c>
      <c r="C80" s="53">
        <v>3100</v>
      </c>
      <c r="D80" s="53">
        <f t="shared" si="1"/>
        <v>53.448275862069003</v>
      </c>
      <c r="E80" s="294"/>
      <c r="F80" s="52" t="s">
        <v>469</v>
      </c>
      <c r="G80" s="52" t="s">
        <v>438</v>
      </c>
      <c r="H80" s="52" t="s">
        <v>139</v>
      </c>
      <c r="I80" s="53" t="s">
        <v>480</v>
      </c>
    </row>
    <row r="81" spans="1:9">
      <c r="A81" s="77">
        <v>44142</v>
      </c>
      <c r="B81" s="53">
        <v>60</v>
      </c>
      <c r="C81" s="53">
        <v>3400</v>
      </c>
      <c r="D81" s="53">
        <f t="shared" si="1"/>
        <v>56.6666666666667</v>
      </c>
      <c r="E81" s="294"/>
      <c r="F81" s="52" t="s">
        <v>469</v>
      </c>
      <c r="G81" s="52" t="s">
        <v>438</v>
      </c>
      <c r="H81" s="52" t="s">
        <v>139</v>
      </c>
      <c r="I81" s="52" t="s">
        <v>266</v>
      </c>
    </row>
    <row r="82" spans="1:9">
      <c r="A82" s="77">
        <v>44117</v>
      </c>
      <c r="B82" s="53">
        <v>60</v>
      </c>
      <c r="C82" s="53">
        <v>3000</v>
      </c>
      <c r="D82" s="53">
        <f t="shared" si="1"/>
        <v>50</v>
      </c>
      <c r="E82" s="53">
        <f>ROUND(AVERAGE(D82),2)</f>
        <v>50</v>
      </c>
      <c r="F82" s="52" t="s">
        <v>469</v>
      </c>
      <c r="G82" s="52" t="s">
        <v>438</v>
      </c>
      <c r="H82" s="52" t="s">
        <v>74</v>
      </c>
      <c r="I82" s="52" t="s">
        <v>266</v>
      </c>
    </row>
    <row r="83" spans="1:9">
      <c r="A83" s="77">
        <v>44103</v>
      </c>
      <c r="B83" s="53">
        <v>59.16</v>
      </c>
      <c r="C83" s="53">
        <v>2800</v>
      </c>
      <c r="D83" s="53">
        <f t="shared" si="1"/>
        <v>47.329276538201498</v>
      </c>
      <c r="E83" s="294">
        <f>ROUND(AVERAGE(D83:D86),2)</f>
        <v>54.95</v>
      </c>
      <c r="F83" s="52" t="s">
        <v>469</v>
      </c>
      <c r="G83" s="52" t="s">
        <v>438</v>
      </c>
      <c r="H83" s="52" t="s">
        <v>139</v>
      </c>
      <c r="I83" s="52" t="s">
        <v>266</v>
      </c>
    </row>
    <row r="84" spans="1:9">
      <c r="A84" s="77">
        <v>44094</v>
      </c>
      <c r="B84" s="53">
        <v>59</v>
      </c>
      <c r="C84" s="53">
        <v>3200</v>
      </c>
      <c r="D84" s="53">
        <f t="shared" si="1"/>
        <v>54.237288135593197</v>
      </c>
      <c r="E84" s="294"/>
      <c r="F84" s="52" t="s">
        <v>469</v>
      </c>
      <c r="G84" s="52" t="s">
        <v>438</v>
      </c>
      <c r="H84" s="52" t="s">
        <v>74</v>
      </c>
      <c r="I84" s="53" t="s">
        <v>481</v>
      </c>
    </row>
    <row r="85" spans="1:9">
      <c r="A85" s="77">
        <v>44091</v>
      </c>
      <c r="B85" s="53">
        <v>56</v>
      </c>
      <c r="C85" s="53">
        <v>3400</v>
      </c>
      <c r="D85" s="53">
        <f t="shared" si="1"/>
        <v>60.714285714285701</v>
      </c>
      <c r="E85" s="294"/>
      <c r="F85" s="52" t="s">
        <v>469</v>
      </c>
      <c r="G85" s="52" t="s">
        <v>438</v>
      </c>
      <c r="H85" s="52" t="s">
        <v>74</v>
      </c>
      <c r="I85" s="53" t="s">
        <v>481</v>
      </c>
    </row>
    <row r="86" spans="1:9">
      <c r="A86" s="77">
        <v>44075</v>
      </c>
      <c r="B86" s="53">
        <v>55.62</v>
      </c>
      <c r="C86" s="53">
        <v>3200</v>
      </c>
      <c r="D86" s="53">
        <f t="shared" si="1"/>
        <v>57.533261416756602</v>
      </c>
      <c r="E86" s="294"/>
      <c r="F86" s="52" t="s">
        <v>469</v>
      </c>
      <c r="G86" s="52" t="s">
        <v>438</v>
      </c>
      <c r="H86" s="52" t="s">
        <v>74</v>
      </c>
      <c r="I86" s="52" t="s">
        <v>269</v>
      </c>
    </row>
    <row r="87" spans="1:9">
      <c r="A87" s="77">
        <v>44073</v>
      </c>
      <c r="B87" s="53">
        <v>103</v>
      </c>
      <c r="C87" s="53">
        <v>4700</v>
      </c>
      <c r="D87" s="53">
        <f t="shared" si="1"/>
        <v>45.631067961165101</v>
      </c>
      <c r="E87" s="294">
        <f>ROUND(AVERAGE(D87:D90),2)</f>
        <v>46.93</v>
      </c>
      <c r="F87" s="52" t="s">
        <v>444</v>
      </c>
      <c r="G87" s="52" t="s">
        <v>438</v>
      </c>
      <c r="H87" s="52" t="s">
        <v>74</v>
      </c>
      <c r="I87" s="53" t="s">
        <v>482</v>
      </c>
    </row>
    <row r="88" spans="1:9">
      <c r="A88" s="77">
        <v>44073</v>
      </c>
      <c r="B88" s="53">
        <v>78.06</v>
      </c>
      <c r="C88" s="53">
        <v>3600</v>
      </c>
      <c r="D88" s="53">
        <f t="shared" si="1"/>
        <v>46.118370484242902</v>
      </c>
      <c r="E88" s="294"/>
      <c r="F88" s="52" t="s">
        <v>440</v>
      </c>
      <c r="G88" s="52" t="s">
        <v>438</v>
      </c>
      <c r="H88" s="52" t="s">
        <v>74</v>
      </c>
      <c r="I88" s="53" t="s">
        <v>479</v>
      </c>
    </row>
    <row r="89" spans="1:9">
      <c r="A89" s="77">
        <v>44063</v>
      </c>
      <c r="B89" s="53">
        <v>87</v>
      </c>
      <c r="C89" s="53">
        <v>4000</v>
      </c>
      <c r="D89" s="53">
        <f t="shared" si="1"/>
        <v>45.977011494252899</v>
      </c>
      <c r="E89" s="294"/>
      <c r="F89" s="52" t="s">
        <v>440</v>
      </c>
      <c r="G89" s="52" t="s">
        <v>438</v>
      </c>
      <c r="H89" s="52" t="s">
        <v>74</v>
      </c>
      <c r="I89" s="53" t="s">
        <v>481</v>
      </c>
    </row>
    <row r="90" spans="1:9">
      <c r="A90" s="77">
        <v>44051</v>
      </c>
      <c r="B90" s="53">
        <v>60</v>
      </c>
      <c r="C90" s="53">
        <v>3000</v>
      </c>
      <c r="D90" s="53">
        <f t="shared" si="1"/>
        <v>50</v>
      </c>
      <c r="E90" s="294"/>
      <c r="F90" s="52" t="s">
        <v>469</v>
      </c>
      <c r="G90" s="52" t="s">
        <v>438</v>
      </c>
      <c r="H90" s="52" t="s">
        <v>74</v>
      </c>
      <c r="I90" s="53" t="s">
        <v>479</v>
      </c>
    </row>
  </sheetData>
  <mergeCells count="53">
    <mergeCell ref="E20:E22"/>
    <mergeCell ref="E23:E25"/>
    <mergeCell ref="E26:E28"/>
    <mergeCell ref="E29:E31"/>
    <mergeCell ref="E32:E34"/>
    <mergeCell ref="E3:E5"/>
    <mergeCell ref="E6:E8"/>
    <mergeCell ref="A1:F1"/>
    <mergeCell ref="A16:E16"/>
    <mergeCell ref="A18:F18"/>
    <mergeCell ref="E9:E11"/>
    <mergeCell ref="E12:E14"/>
    <mergeCell ref="A3:A5"/>
    <mergeCell ref="A6:A8"/>
    <mergeCell ref="A9:A11"/>
    <mergeCell ref="A12:A14"/>
    <mergeCell ref="A29:A31"/>
    <mergeCell ref="A32:A34"/>
    <mergeCell ref="A40:A42"/>
    <mergeCell ref="A36:E36"/>
    <mergeCell ref="A38:F38"/>
    <mergeCell ref="A20:A22"/>
    <mergeCell ref="E66:E68"/>
    <mergeCell ref="E69:E74"/>
    <mergeCell ref="E78:E81"/>
    <mergeCell ref="E83:E86"/>
    <mergeCell ref="E40:E42"/>
    <mergeCell ref="E43:E45"/>
    <mergeCell ref="E46:E48"/>
    <mergeCell ref="E49:E51"/>
    <mergeCell ref="E57:E60"/>
    <mergeCell ref="A53:E53"/>
    <mergeCell ref="A43:A45"/>
    <mergeCell ref="A46:A48"/>
    <mergeCell ref="A49:A51"/>
    <mergeCell ref="A23:A25"/>
    <mergeCell ref="A26:A28"/>
    <mergeCell ref="J4:J6"/>
    <mergeCell ref="E87:E90"/>
    <mergeCell ref="F3:F5"/>
    <mergeCell ref="F6:F8"/>
    <mergeCell ref="F9:F11"/>
    <mergeCell ref="F12:F14"/>
    <mergeCell ref="F20:F22"/>
    <mergeCell ref="F23:F25"/>
    <mergeCell ref="F26:F28"/>
    <mergeCell ref="F29:F31"/>
    <mergeCell ref="F32:F34"/>
    <mergeCell ref="F40:F42"/>
    <mergeCell ref="F43:F45"/>
    <mergeCell ref="F46:F48"/>
    <mergeCell ref="F49:F51"/>
    <mergeCell ref="E62:E65"/>
  </mergeCells>
  <phoneticPr fontId="60"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T227"/>
  <sheetViews>
    <sheetView topLeftCell="A28" zoomScale="90" zoomScaleNormal="90" workbookViewId="0">
      <selection activeCell="I44" sqref="I44:K46"/>
    </sheetView>
  </sheetViews>
  <sheetFormatPr defaultColWidth="9" defaultRowHeight="14.25"/>
  <cols>
    <col min="1" max="1" width="22.125" style="48" customWidth="1"/>
    <col min="2" max="2" width="13.625" style="48" customWidth="1"/>
    <col min="3" max="3" width="12.375" style="48" customWidth="1"/>
    <col min="4" max="4" width="31.5" style="48" customWidth="1"/>
    <col min="5" max="5" width="31.5" style="48" hidden="1" customWidth="1"/>
    <col min="6" max="6" width="14" style="48" customWidth="1"/>
    <col min="7" max="7" width="33.875" style="48" customWidth="1"/>
    <col min="8" max="8" width="21.75" style="48" hidden="1" customWidth="1"/>
    <col min="9" max="9" width="12.25" style="48" customWidth="1"/>
    <col min="10" max="10" width="11.375" style="47" customWidth="1"/>
    <col min="11" max="11" width="9.75" style="47" customWidth="1"/>
    <col min="12" max="12" width="8.25" style="47" customWidth="1"/>
    <col min="13" max="13" width="13.875" style="47" customWidth="1"/>
    <col min="14" max="14" width="9" style="47"/>
    <col min="15" max="15" width="9" style="49"/>
    <col min="16" max="16384" width="9" style="47"/>
  </cols>
  <sheetData>
    <row r="1" spans="1:15" ht="15">
      <c r="A1" s="305" t="s">
        <v>407</v>
      </c>
      <c r="B1" s="305"/>
      <c r="C1" s="305"/>
      <c r="D1" s="305"/>
      <c r="E1" s="305"/>
      <c r="F1" s="305"/>
      <c r="G1" s="305"/>
      <c r="H1" s="305"/>
      <c r="I1" s="64"/>
    </row>
    <row r="2" spans="1:15">
      <c r="A2" s="50" t="s">
        <v>408</v>
      </c>
      <c r="B2" s="51" t="s">
        <v>409</v>
      </c>
      <c r="C2" s="51" t="s">
        <v>410</v>
      </c>
      <c r="D2" s="50" t="s">
        <v>411</v>
      </c>
      <c r="E2" s="50" t="s">
        <v>412</v>
      </c>
      <c r="F2" s="51" t="str">
        <f>[9]富润家园数据!E4</f>
        <v>样本数量</v>
      </c>
      <c r="G2" s="51" t="str">
        <f>D2</f>
        <v>含物业费、含供暖费平均租金单价</v>
      </c>
      <c r="H2" s="52" t="str">
        <f>E2</f>
        <v>含物业费、不含供暖费平均租金单价</v>
      </c>
      <c r="I2" s="47"/>
      <c r="N2" s="49"/>
      <c r="O2" s="47"/>
    </row>
    <row r="3" spans="1:15">
      <c r="A3" s="294" t="s">
        <v>414</v>
      </c>
      <c r="B3" s="54"/>
      <c r="C3" s="55"/>
      <c r="D3" s="56" t="s">
        <v>415</v>
      </c>
      <c r="E3" s="56"/>
      <c r="F3" s="295">
        <v>2</v>
      </c>
      <c r="G3" s="296">
        <f>ROUND(AVERAGE(D3:D5),2)</f>
        <v>53.07</v>
      </c>
      <c r="H3" s="294">
        <f>ROUND(AVERAGE(E3:E5),2)</f>
        <v>54.57</v>
      </c>
      <c r="I3" s="61"/>
      <c r="J3" s="61" t="s">
        <v>416</v>
      </c>
      <c r="K3" s="61" t="s">
        <v>417</v>
      </c>
      <c r="L3" s="61" t="s">
        <v>418</v>
      </c>
      <c r="M3" s="61" t="str">
        <f>鹿海园五里!M3</f>
        <v>不含物业费和取暖费</v>
      </c>
      <c r="N3" s="49"/>
      <c r="O3" s="47"/>
    </row>
    <row r="4" spans="1:15">
      <c r="A4" s="294"/>
      <c r="B4" s="54">
        <v>44409</v>
      </c>
      <c r="C4" s="55">
        <v>1</v>
      </c>
      <c r="D4" s="56">
        <f>中指成交数据!L39</f>
        <v>52.66</v>
      </c>
      <c r="E4" s="56">
        <f>D4+$J$44</f>
        <v>54.16</v>
      </c>
      <c r="F4" s="295"/>
      <c r="G4" s="295">
        <f>ROUND(AVERAGE(D4:D6),2)</f>
        <v>52.36</v>
      </c>
      <c r="H4" s="294"/>
      <c r="I4" s="61" t="s">
        <v>420</v>
      </c>
      <c r="J4" s="60">
        <f>G16</f>
        <v>52.31</v>
      </c>
      <c r="K4" s="61"/>
      <c r="L4" s="292">
        <f>SUM(J4:J6)/3</f>
        <v>53.45333333333334</v>
      </c>
      <c r="M4" s="292">
        <f>L4-J44-J46</f>
        <v>49.45333333333334</v>
      </c>
      <c r="N4" s="49"/>
      <c r="O4" s="47"/>
    </row>
    <row r="5" spans="1:15">
      <c r="A5" s="294"/>
      <c r="B5" s="54">
        <v>44440</v>
      </c>
      <c r="C5" s="55">
        <v>1</v>
      </c>
      <c r="D5" s="56">
        <f>中指成交数据!K39</f>
        <v>53.47</v>
      </c>
      <c r="E5" s="56">
        <f t="shared" ref="E5:E15" si="0">D5+$J$44</f>
        <v>54.97</v>
      </c>
      <c r="F5" s="295"/>
      <c r="G5" s="295"/>
      <c r="H5" s="294"/>
      <c r="I5" s="61" t="s">
        <v>421</v>
      </c>
      <c r="J5" s="60">
        <f>G33</f>
        <v>52.99</v>
      </c>
      <c r="K5" s="61"/>
      <c r="L5" s="292"/>
      <c r="M5" s="292"/>
      <c r="N5" s="49"/>
      <c r="O5" s="47"/>
    </row>
    <row r="6" spans="1:15">
      <c r="A6" s="294" t="s">
        <v>422</v>
      </c>
      <c r="B6" s="54">
        <v>44470</v>
      </c>
      <c r="C6" s="55">
        <v>1</v>
      </c>
      <c r="D6" s="56">
        <f>中指成交数据!J39</f>
        <v>50.94</v>
      </c>
      <c r="E6" s="56">
        <f t="shared" si="0"/>
        <v>52.44</v>
      </c>
      <c r="F6" s="295">
        <v>3</v>
      </c>
      <c r="G6" s="296">
        <f>ROUND(AVERAGE(D6:D8),2)</f>
        <v>51.13</v>
      </c>
      <c r="H6" s="294">
        <f>ROUND(AVERAGE(E6:E8),2)</f>
        <v>52.63</v>
      </c>
      <c r="I6" s="61" t="s">
        <v>423</v>
      </c>
      <c r="J6" s="60">
        <f>G50</f>
        <v>55.06</v>
      </c>
      <c r="K6" s="61"/>
      <c r="L6" s="292"/>
      <c r="M6" s="292"/>
      <c r="N6" s="49"/>
      <c r="O6" s="47"/>
    </row>
    <row r="7" spans="1:15">
      <c r="A7" s="294"/>
      <c r="B7" s="54">
        <v>44501</v>
      </c>
      <c r="C7" s="55">
        <v>1</v>
      </c>
      <c r="D7" s="56">
        <f>中指成交数据!I39</f>
        <v>51.36</v>
      </c>
      <c r="E7" s="56">
        <f t="shared" si="0"/>
        <v>52.86</v>
      </c>
      <c r="F7" s="295"/>
      <c r="G7" s="295">
        <f>ROUND(AVERAGE(D7:D9),2)</f>
        <v>51.1</v>
      </c>
      <c r="H7" s="294"/>
      <c r="I7" s="47"/>
      <c r="N7" s="49"/>
      <c r="O7" s="47"/>
    </row>
    <row r="8" spans="1:15">
      <c r="A8" s="294"/>
      <c r="B8" s="54">
        <v>44531</v>
      </c>
      <c r="C8" s="55">
        <v>1</v>
      </c>
      <c r="D8" s="56">
        <f>中指成交数据!H39</f>
        <v>51.1</v>
      </c>
      <c r="E8" s="56">
        <f t="shared" si="0"/>
        <v>52.6</v>
      </c>
      <c r="F8" s="295"/>
      <c r="G8" s="295"/>
      <c r="H8" s="294"/>
      <c r="I8" s="47"/>
      <c r="N8" s="49"/>
      <c r="O8" s="47"/>
    </row>
    <row r="9" spans="1:15">
      <c r="A9" s="294" t="s">
        <v>424</v>
      </c>
      <c r="B9" s="54">
        <v>44562</v>
      </c>
      <c r="C9" s="55">
        <v>1</v>
      </c>
      <c r="D9" s="56">
        <f>中指成交数据!G39</f>
        <v>50.83</v>
      </c>
      <c r="E9" s="56">
        <f t="shared" si="0"/>
        <v>52.33</v>
      </c>
      <c r="F9" s="295">
        <v>3</v>
      </c>
      <c r="G9" s="296">
        <f>ROUND(AVERAGE(D9:D11),2)</f>
        <v>52</v>
      </c>
      <c r="H9" s="294">
        <f>ROUND(AVERAGE(E9:E11),2)</f>
        <v>53.5</v>
      </c>
      <c r="I9" s="47"/>
      <c r="N9" s="49"/>
      <c r="O9" s="47"/>
    </row>
    <row r="10" spans="1:15">
      <c r="A10" s="294"/>
      <c r="B10" s="54">
        <v>44593</v>
      </c>
      <c r="C10" s="55">
        <v>1</v>
      </c>
      <c r="D10" s="56">
        <f>中指成交数据!F39</f>
        <v>51.49</v>
      </c>
      <c r="E10" s="56">
        <f t="shared" si="0"/>
        <v>52.99</v>
      </c>
      <c r="F10" s="295"/>
      <c r="G10" s="295">
        <f t="shared" ref="G10" si="1">ROUND(AVERAGE(D10:D12),2)</f>
        <v>52.7</v>
      </c>
      <c r="H10" s="294"/>
      <c r="I10" s="47"/>
      <c r="N10" s="49"/>
      <c r="O10" s="47"/>
    </row>
    <row r="11" spans="1:15">
      <c r="A11" s="294"/>
      <c r="B11" s="54">
        <v>44621</v>
      </c>
      <c r="C11" s="55">
        <v>1</v>
      </c>
      <c r="D11" s="56">
        <f>中指成交数据!E39</f>
        <v>53.69</v>
      </c>
      <c r="E11" s="56">
        <f t="shared" si="0"/>
        <v>55.19</v>
      </c>
      <c r="F11" s="295"/>
      <c r="G11" s="295"/>
      <c r="H11" s="294"/>
      <c r="I11" s="47"/>
      <c r="N11" s="49"/>
      <c r="O11" s="47"/>
    </row>
    <row r="12" spans="1:15">
      <c r="A12" s="294" t="s">
        <v>425</v>
      </c>
      <c r="B12" s="54">
        <v>44652</v>
      </c>
      <c r="C12" s="55">
        <v>1</v>
      </c>
      <c r="D12" s="53">
        <f>中指成交数据!D39</f>
        <v>52.92</v>
      </c>
      <c r="E12" s="56">
        <f t="shared" si="0"/>
        <v>54.42</v>
      </c>
      <c r="F12" s="295">
        <v>3</v>
      </c>
      <c r="G12" s="296">
        <f>ROUND(AVERAGE(D12:D14),2)</f>
        <v>53.05</v>
      </c>
      <c r="H12" s="294">
        <f>ROUND(AVERAGE(E12:E14),2)</f>
        <v>54.55</v>
      </c>
      <c r="I12" s="47"/>
      <c r="N12" s="49"/>
      <c r="O12" s="47"/>
    </row>
    <row r="13" spans="1:15">
      <c r="A13" s="294"/>
      <c r="B13" s="54">
        <v>44682</v>
      </c>
      <c r="C13" s="55">
        <v>1</v>
      </c>
      <c r="D13" s="53">
        <f>中指成交数据!C39</f>
        <v>52.32</v>
      </c>
      <c r="E13" s="56">
        <f t="shared" si="0"/>
        <v>53.82</v>
      </c>
      <c r="F13" s="295"/>
      <c r="G13" s="295">
        <f t="shared" ref="G13" si="2">ROUND(AVERAGE(D13:D15),2)</f>
        <v>53.11</v>
      </c>
      <c r="H13" s="294"/>
      <c r="I13" s="47"/>
      <c r="N13" s="49"/>
      <c r="O13" s="47"/>
    </row>
    <row r="14" spans="1:15">
      <c r="A14" s="294"/>
      <c r="B14" s="54">
        <v>44742</v>
      </c>
      <c r="C14" s="55">
        <v>1</v>
      </c>
      <c r="D14" s="53">
        <f>中指成交数据!B39</f>
        <v>53.9</v>
      </c>
      <c r="E14" s="56">
        <f t="shared" si="0"/>
        <v>55.4</v>
      </c>
      <c r="F14" s="295"/>
      <c r="G14" s="295"/>
      <c r="H14" s="294"/>
      <c r="I14" s="47"/>
      <c r="N14" s="49"/>
      <c r="O14" s="47"/>
    </row>
    <row r="15" spans="1:15">
      <c r="A15" s="53" t="s">
        <v>426</v>
      </c>
      <c r="B15" s="54">
        <v>44743</v>
      </c>
      <c r="C15" s="55">
        <v>0</v>
      </c>
      <c r="D15" s="53" t="s">
        <v>415</v>
      </c>
      <c r="E15" s="56" t="e">
        <f t="shared" si="0"/>
        <v>#VALUE!</v>
      </c>
      <c r="F15" s="58">
        <v>0</v>
      </c>
      <c r="G15" s="58" t="s">
        <v>415</v>
      </c>
      <c r="H15" s="59" t="e">
        <f>ROUND(AVERAGE(E15),2)</f>
        <v>#VALUE!</v>
      </c>
      <c r="I15" s="47"/>
      <c r="N15" s="49"/>
      <c r="O15" s="47"/>
    </row>
    <row r="16" spans="1:15">
      <c r="A16" s="306" t="s">
        <v>427</v>
      </c>
      <c r="B16" s="307"/>
      <c r="C16" s="307"/>
      <c r="D16" s="307"/>
      <c r="E16" s="307"/>
      <c r="F16" s="308"/>
      <c r="G16" s="60">
        <f>ROUND((G3+G6+G9+G12)/4,2)</f>
        <v>52.31</v>
      </c>
      <c r="H16" s="60" t="e">
        <f>ROUND(AVERAGE(H3:H15),2)</f>
        <v>#VALUE!</v>
      </c>
      <c r="I16" s="47"/>
      <c r="N16" s="49"/>
      <c r="O16" s="47"/>
    </row>
    <row r="17" spans="1:15">
      <c r="I17" s="47"/>
    </row>
    <row r="18" spans="1:15" ht="15">
      <c r="A18" s="305" t="s">
        <v>428</v>
      </c>
      <c r="B18" s="305"/>
      <c r="C18" s="305"/>
      <c r="D18" s="305"/>
      <c r="E18" s="305"/>
      <c r="F18" s="305"/>
      <c r="G18" s="305"/>
      <c r="H18" s="305"/>
    </row>
    <row r="19" spans="1:15" ht="15">
      <c r="A19" s="53" t="str">
        <f>A2</f>
        <v>时间</v>
      </c>
      <c r="B19" s="53" t="s">
        <v>429</v>
      </c>
      <c r="C19" s="53" t="s">
        <v>430</v>
      </c>
      <c r="D19" s="52" t="str">
        <f>D2</f>
        <v>含物业费、含供暖费平均租金单价</v>
      </c>
      <c r="E19" s="50" t="s">
        <v>412</v>
      </c>
      <c r="F19" s="53" t="str">
        <f>F2</f>
        <v>样本数量</v>
      </c>
      <c r="G19" s="53" t="str">
        <f>G2</f>
        <v>含物业费、含供暖费平均租金单价</v>
      </c>
      <c r="H19" s="52" t="str">
        <f>E19</f>
        <v>含物业费、不含供暖费平均租金单价</v>
      </c>
      <c r="I19" s="65"/>
      <c r="N19" s="49"/>
      <c r="O19" s="47"/>
    </row>
    <row r="20" spans="1:15">
      <c r="A20" s="294" t="s">
        <v>414</v>
      </c>
      <c r="B20" s="54"/>
      <c r="C20" s="53"/>
      <c r="D20" s="56" t="s">
        <v>415</v>
      </c>
      <c r="E20" s="56" t="s">
        <v>415</v>
      </c>
      <c r="F20" s="295">
        <f>SUM(C20:C22)</f>
        <v>1</v>
      </c>
      <c r="G20" s="296">
        <f>ROUND(AVERAGE(D20:D22),2)</f>
        <v>54.29</v>
      </c>
      <c r="H20" s="294" t="e">
        <f>ROUND(AVERAGE(E20:E22),2)</f>
        <v>#VALUE!</v>
      </c>
      <c r="I20" s="47"/>
      <c r="N20" s="49"/>
      <c r="O20" s="47"/>
    </row>
    <row r="21" spans="1:15">
      <c r="A21" s="294"/>
      <c r="B21" s="54">
        <v>44409</v>
      </c>
      <c r="C21" s="53">
        <v>1</v>
      </c>
      <c r="D21" s="56">
        <f>ROUND(城研租金数据!K73,2)</f>
        <v>54.29</v>
      </c>
      <c r="E21" s="56">
        <f t="shared" ref="E21:E32" si="3">D21+$J$44</f>
        <v>55.79</v>
      </c>
      <c r="F21" s="295"/>
      <c r="G21" s="295">
        <f>ROUND(AVERAGE(D21:D23),2)</f>
        <v>60.87</v>
      </c>
      <c r="H21" s="294"/>
      <c r="I21" s="47"/>
      <c r="N21" s="49"/>
      <c r="O21" s="47"/>
    </row>
    <row r="22" spans="1:15">
      <c r="A22" s="294"/>
      <c r="B22" s="54">
        <v>44440</v>
      </c>
      <c r="C22" s="53">
        <v>0</v>
      </c>
      <c r="D22" s="56" t="s">
        <v>415</v>
      </c>
      <c r="E22" s="56" t="e">
        <f t="shared" si="3"/>
        <v>#VALUE!</v>
      </c>
      <c r="F22" s="295"/>
      <c r="G22" s="295"/>
      <c r="H22" s="294"/>
      <c r="I22" s="47"/>
      <c r="N22" s="49"/>
      <c r="O22" s="47"/>
    </row>
    <row r="23" spans="1:15">
      <c r="A23" s="294" t="s">
        <v>422</v>
      </c>
      <c r="B23" s="54">
        <v>44470</v>
      </c>
      <c r="C23" s="53">
        <v>1</v>
      </c>
      <c r="D23" s="56">
        <f>ROUND(城研租金数据!K74,2)</f>
        <v>67.45</v>
      </c>
      <c r="E23" s="56">
        <f t="shared" si="3"/>
        <v>68.95</v>
      </c>
      <c r="F23" s="295">
        <f>SUM(C23:C25)</f>
        <v>2</v>
      </c>
      <c r="G23" s="296">
        <f>ROUND(AVERAGE(D23:D25),2)</f>
        <v>61.99</v>
      </c>
      <c r="H23" s="294" t="e">
        <f>ROUND(AVERAGE(E23:E25),2)</f>
        <v>#VALUE!</v>
      </c>
      <c r="I23" s="47"/>
      <c r="N23" s="49"/>
      <c r="O23" s="47"/>
    </row>
    <row r="24" spans="1:15">
      <c r="A24" s="294"/>
      <c r="B24" s="54">
        <v>44501</v>
      </c>
      <c r="C24" s="53">
        <v>1</v>
      </c>
      <c r="D24" s="56">
        <f>ROUND(城研租金数据!K75,2)</f>
        <v>56.53</v>
      </c>
      <c r="E24" s="56">
        <f t="shared" si="3"/>
        <v>58.03</v>
      </c>
      <c r="F24" s="295"/>
      <c r="G24" s="295">
        <f>ROUND(AVERAGE(D24:D26),2)</f>
        <v>52.51</v>
      </c>
      <c r="H24" s="294"/>
      <c r="I24" s="47"/>
      <c r="N24" s="49"/>
      <c r="O24" s="47"/>
    </row>
    <row r="25" spans="1:15">
      <c r="A25" s="294"/>
      <c r="B25" s="54">
        <v>44531</v>
      </c>
      <c r="C25" s="53">
        <v>0</v>
      </c>
      <c r="D25" s="56" t="s">
        <v>415</v>
      </c>
      <c r="E25" s="56" t="e">
        <f t="shared" si="3"/>
        <v>#VALUE!</v>
      </c>
      <c r="F25" s="295"/>
      <c r="G25" s="295"/>
      <c r="H25" s="294"/>
      <c r="I25" s="47"/>
      <c r="N25" s="49"/>
      <c r="O25" s="47"/>
    </row>
    <row r="26" spans="1:15">
      <c r="A26" s="294" t="s">
        <v>424</v>
      </c>
      <c r="B26" s="54">
        <v>44562</v>
      </c>
      <c r="C26" s="53">
        <v>1</v>
      </c>
      <c r="D26" s="56">
        <f>ROUND(城研租金数据!K76,2)</f>
        <v>48.48</v>
      </c>
      <c r="E26" s="56">
        <f t="shared" si="3"/>
        <v>49.98</v>
      </c>
      <c r="F26" s="295">
        <f>SUM(C26:C28)</f>
        <v>2</v>
      </c>
      <c r="G26" s="296">
        <f>ROUND(AVERAGE(D26:D28),2)</f>
        <v>54.4</v>
      </c>
      <c r="H26" s="294">
        <f>ROUND(AVERAGE(E26:E28),2)</f>
        <v>55.9</v>
      </c>
      <c r="I26" s="47"/>
      <c r="N26" s="49"/>
      <c r="O26" s="47"/>
    </row>
    <row r="27" spans="1:15">
      <c r="A27" s="294"/>
      <c r="B27" s="54">
        <v>44593</v>
      </c>
      <c r="C27" s="53">
        <v>0</v>
      </c>
      <c r="D27" s="56" t="s">
        <v>415</v>
      </c>
      <c r="E27" s="56" t="s">
        <v>415</v>
      </c>
      <c r="F27" s="295"/>
      <c r="G27" s="295">
        <f t="shared" ref="G27" si="4">ROUND(AVERAGE(D27:D29),2)</f>
        <v>54.03</v>
      </c>
      <c r="H27" s="294"/>
      <c r="I27" s="47"/>
      <c r="N27" s="49"/>
      <c r="O27" s="47"/>
    </row>
    <row r="28" spans="1:15">
      <c r="A28" s="294"/>
      <c r="B28" s="54">
        <v>44621</v>
      </c>
      <c r="C28" s="53">
        <v>1</v>
      </c>
      <c r="D28" s="56">
        <f>ROUND(城研租金数据!K77,2)</f>
        <v>60.32</v>
      </c>
      <c r="E28" s="56">
        <f t="shared" si="3"/>
        <v>61.82</v>
      </c>
      <c r="F28" s="295"/>
      <c r="G28" s="295"/>
      <c r="H28" s="294"/>
      <c r="I28" s="47"/>
      <c r="N28" s="49"/>
      <c r="O28" s="47"/>
    </row>
    <row r="29" spans="1:15">
      <c r="A29" s="294" t="s">
        <v>425</v>
      </c>
      <c r="B29" s="54">
        <v>44652</v>
      </c>
      <c r="C29" s="53">
        <v>1</v>
      </c>
      <c r="D29" s="56">
        <f>ROUND(城研租金数据!K78,2)</f>
        <v>47.73</v>
      </c>
      <c r="E29" s="56">
        <f t="shared" si="3"/>
        <v>49.23</v>
      </c>
      <c r="F29" s="295">
        <f>SUM(C29:C31)</f>
        <v>3</v>
      </c>
      <c r="G29" s="296">
        <f>ROUND(AVERAGE(D29:D31),2)</f>
        <v>47.63</v>
      </c>
      <c r="H29" s="294">
        <f>ROUND(AVERAGE(E29:E31),2)</f>
        <v>49.13</v>
      </c>
      <c r="I29" s="47"/>
      <c r="N29" s="49"/>
      <c r="O29" s="47"/>
    </row>
    <row r="30" spans="1:15">
      <c r="A30" s="294"/>
      <c r="B30" s="54">
        <v>44682</v>
      </c>
      <c r="C30" s="53">
        <v>1</v>
      </c>
      <c r="D30" s="56">
        <f>ROUND(城研租金数据!K79,2)</f>
        <v>47.81</v>
      </c>
      <c r="E30" s="56">
        <f t="shared" si="3"/>
        <v>49.31</v>
      </c>
      <c r="F30" s="295"/>
      <c r="G30" s="295">
        <f t="shared" ref="G30" si="5">ROUND(AVERAGE(D30:D32),2)</f>
        <v>47.26</v>
      </c>
      <c r="H30" s="294"/>
      <c r="I30" s="47"/>
      <c r="N30" s="49"/>
      <c r="O30" s="47"/>
    </row>
    <row r="31" spans="1:15">
      <c r="A31" s="294"/>
      <c r="B31" s="54">
        <v>44742</v>
      </c>
      <c r="C31" s="53">
        <v>1</v>
      </c>
      <c r="D31" s="56">
        <f>ROUND(城研租金数据!K80,2)</f>
        <v>47.36</v>
      </c>
      <c r="E31" s="56">
        <f t="shared" si="3"/>
        <v>48.86</v>
      </c>
      <c r="F31" s="295"/>
      <c r="G31" s="295"/>
      <c r="H31" s="294"/>
      <c r="I31" s="47"/>
      <c r="N31" s="49"/>
      <c r="O31" s="47"/>
    </row>
    <row r="32" spans="1:15">
      <c r="A32" s="53" t="s">
        <v>426</v>
      </c>
      <c r="B32" s="54">
        <v>44743</v>
      </c>
      <c r="C32" s="53">
        <v>1</v>
      </c>
      <c r="D32" s="56">
        <f>ROUND(城研租金数据!K81,2)</f>
        <v>46.62</v>
      </c>
      <c r="E32" s="56">
        <f t="shared" si="3"/>
        <v>48.12</v>
      </c>
      <c r="F32" s="58">
        <v>1</v>
      </c>
      <c r="G32" s="56">
        <f>ROUND(D32,2)</f>
        <v>46.62</v>
      </c>
      <c r="H32" s="59">
        <f>ROUND(AVERAGE(E32),2)</f>
        <v>48.12</v>
      </c>
      <c r="I32" s="47"/>
      <c r="N32" s="49"/>
      <c r="O32" s="47"/>
    </row>
    <row r="33" spans="1:20">
      <c r="A33" s="309" t="s">
        <v>416</v>
      </c>
      <c r="B33" s="310"/>
      <c r="C33" s="310"/>
      <c r="D33" s="310"/>
      <c r="E33" s="310"/>
      <c r="F33" s="311"/>
      <c r="G33" s="60">
        <f>ROUND((G20+G23+G26+G29+G32)/5,2)</f>
        <v>52.99</v>
      </c>
      <c r="H33" s="60" t="e">
        <f>ROUND(AVERAGE(H20:H32),2)</f>
        <v>#VALUE!</v>
      </c>
      <c r="I33" s="47"/>
      <c r="N33" s="49"/>
      <c r="O33" s="47"/>
    </row>
    <row r="34" spans="1:20">
      <c r="I34" s="47"/>
    </row>
    <row r="35" spans="1:20" ht="15">
      <c r="A35" s="305" t="s">
        <v>432</v>
      </c>
      <c r="B35" s="305"/>
      <c r="C35" s="305"/>
      <c r="D35" s="305"/>
      <c r="E35" s="305"/>
      <c r="F35" s="305"/>
      <c r="G35" s="305"/>
      <c r="H35" s="305"/>
    </row>
    <row r="36" spans="1:20">
      <c r="A36" s="53" t="str">
        <f>A2</f>
        <v>时间</v>
      </c>
      <c r="B36" s="53" t="s">
        <v>429</v>
      </c>
      <c r="C36" s="53" t="s">
        <v>430</v>
      </c>
      <c r="D36" s="52" t="str">
        <f>D19</f>
        <v>含物业费、含供暖费平均租金单价</v>
      </c>
      <c r="E36" s="50" t="s">
        <v>412</v>
      </c>
      <c r="F36" s="53" t="str">
        <f>F2</f>
        <v>样本数量</v>
      </c>
      <c r="G36" s="53" t="str">
        <f>G19</f>
        <v>含物业费、含供暖费平均租金单价</v>
      </c>
      <c r="H36" s="52" t="str">
        <f>E36</f>
        <v>含物业费、不含供暖费平均租金单价</v>
      </c>
      <c r="N36" s="49"/>
      <c r="O36" s="47"/>
    </row>
    <row r="37" spans="1:20">
      <c r="A37" s="294" t="s">
        <v>414</v>
      </c>
      <c r="B37" s="54"/>
      <c r="C37" s="53"/>
      <c r="D37" s="59" t="s">
        <v>415</v>
      </c>
      <c r="E37" s="59"/>
      <c r="F37" s="295">
        <f>SUM(C37:C39)</f>
        <v>13</v>
      </c>
      <c r="G37" s="296">
        <f>ROUND(AVERAGE(D37:D39),2)</f>
        <v>57.85</v>
      </c>
      <c r="H37" s="293">
        <f>ROUND(AVERAGE(E37:E39),2)</f>
        <v>59.35</v>
      </c>
      <c r="I37" s="47"/>
      <c r="N37" s="49"/>
      <c r="O37" s="47"/>
      <c r="T37" s="47">
        <v>8</v>
      </c>
    </row>
    <row r="38" spans="1:20">
      <c r="A38" s="294"/>
      <c r="B38" s="54">
        <v>44409</v>
      </c>
      <c r="C38" s="53">
        <v>6</v>
      </c>
      <c r="D38" s="59">
        <f>K118</f>
        <v>55.6</v>
      </c>
      <c r="E38" s="57">
        <f>D38+$J$44</f>
        <v>57.1</v>
      </c>
      <c r="F38" s="295"/>
      <c r="G38" s="295">
        <f>ROUND(AVERAGE(D38:D40),2)</f>
        <v>56.22</v>
      </c>
      <c r="H38" s="293"/>
      <c r="I38" s="47"/>
      <c r="N38" s="49"/>
      <c r="O38" s="47"/>
      <c r="T38" s="47">
        <v>9</v>
      </c>
    </row>
    <row r="39" spans="1:20">
      <c r="A39" s="294"/>
      <c r="B39" s="54">
        <v>44440</v>
      </c>
      <c r="C39" s="53">
        <v>7</v>
      </c>
      <c r="D39" s="59">
        <f>K111</f>
        <v>60.09</v>
      </c>
      <c r="E39" s="57">
        <f>D39+$J$44</f>
        <v>61.59</v>
      </c>
      <c r="F39" s="295"/>
      <c r="G39" s="295"/>
      <c r="H39" s="293"/>
      <c r="I39" s="47"/>
      <c r="N39" s="49"/>
      <c r="O39" s="47"/>
      <c r="T39" s="47">
        <v>10</v>
      </c>
    </row>
    <row r="40" spans="1:20">
      <c r="A40" s="294" t="s">
        <v>422</v>
      </c>
      <c r="B40" s="54">
        <v>44470</v>
      </c>
      <c r="C40" s="53">
        <v>6</v>
      </c>
      <c r="D40" s="59">
        <f>K105</f>
        <v>52.97</v>
      </c>
      <c r="E40" s="56">
        <f t="shared" ref="E40:E49" si="6">D40+$J$44</f>
        <v>54.47</v>
      </c>
      <c r="F40" s="295">
        <f>SUM(C40:C42)</f>
        <v>15</v>
      </c>
      <c r="G40" s="296">
        <f>ROUND(AVERAGE(D40:D42),2)</f>
        <v>52.8</v>
      </c>
      <c r="H40" s="293">
        <f>ROUND(AVERAGE(E40:E42),2)</f>
        <v>54.3</v>
      </c>
      <c r="I40" s="47"/>
      <c r="T40" s="47">
        <v>11</v>
      </c>
    </row>
    <row r="41" spans="1:20">
      <c r="A41" s="294"/>
      <c r="B41" s="54">
        <v>44501</v>
      </c>
      <c r="C41" s="53">
        <v>5</v>
      </c>
      <c r="D41" s="59">
        <f>K100</f>
        <v>50.65</v>
      </c>
      <c r="E41" s="56">
        <f t="shared" si="6"/>
        <v>52.15</v>
      </c>
      <c r="F41" s="295"/>
      <c r="G41" s="295">
        <f>ROUND(AVERAGE(D41:D43),2)</f>
        <v>53.28</v>
      </c>
      <c r="H41" s="293"/>
      <c r="I41" s="66"/>
      <c r="N41" s="49"/>
      <c r="O41" s="47"/>
      <c r="T41" s="47">
        <v>12</v>
      </c>
    </row>
    <row r="42" spans="1:20">
      <c r="A42" s="294"/>
      <c r="B42" s="54">
        <v>44531</v>
      </c>
      <c r="C42" s="53">
        <v>4</v>
      </c>
      <c r="D42" s="59">
        <f>K96</f>
        <v>54.77</v>
      </c>
      <c r="E42" s="56">
        <f t="shared" si="6"/>
        <v>56.27</v>
      </c>
      <c r="F42" s="295"/>
      <c r="G42" s="295"/>
      <c r="H42" s="293"/>
      <c r="I42" s="47"/>
      <c r="M42" s="49"/>
      <c r="O42" s="47"/>
      <c r="T42" s="47">
        <v>1</v>
      </c>
    </row>
    <row r="43" spans="1:20">
      <c r="A43" s="294" t="s">
        <v>424</v>
      </c>
      <c r="B43" s="54">
        <v>44562</v>
      </c>
      <c r="C43" s="53">
        <v>5</v>
      </c>
      <c r="D43" s="59">
        <f>K91</f>
        <v>54.42</v>
      </c>
      <c r="E43" s="56">
        <f t="shared" si="6"/>
        <v>55.92</v>
      </c>
      <c r="F43" s="295">
        <f>SUM(C43:C45)</f>
        <v>11</v>
      </c>
      <c r="G43" s="296">
        <f>ROUND(AVERAGE(D43:D45),2)</f>
        <v>54.77</v>
      </c>
      <c r="H43" s="293">
        <f>ROUND(AVERAGE(E43:E45),2)</f>
        <v>56.27</v>
      </c>
      <c r="I43" s="47"/>
      <c r="M43" s="49"/>
      <c r="O43" s="47"/>
      <c r="T43" s="47">
        <v>3</v>
      </c>
    </row>
    <row r="44" spans="1:20">
      <c r="A44" s="294"/>
      <c r="B44" s="54">
        <v>44593</v>
      </c>
      <c r="C44" s="53">
        <v>4</v>
      </c>
      <c r="D44" s="59">
        <f>K87</f>
        <v>55.62</v>
      </c>
      <c r="E44" s="56">
        <f t="shared" si="6"/>
        <v>57.12</v>
      </c>
      <c r="F44" s="295"/>
      <c r="G44" s="295">
        <f t="shared" ref="G44" si="7">ROUND(AVERAGE(D44:D46),2)</f>
        <v>56.02</v>
      </c>
      <c r="H44" s="293"/>
      <c r="I44" s="67" t="s">
        <v>70</v>
      </c>
      <c r="J44" s="47">
        <v>1.5</v>
      </c>
      <c r="K44" s="47" t="s">
        <v>173</v>
      </c>
      <c r="M44" s="49"/>
      <c r="O44" s="47"/>
      <c r="T44" s="47">
        <v>4</v>
      </c>
    </row>
    <row r="45" spans="1:20">
      <c r="A45" s="294"/>
      <c r="B45" s="54">
        <v>44621</v>
      </c>
      <c r="C45" s="53">
        <v>2</v>
      </c>
      <c r="D45" s="59">
        <f>K85</f>
        <v>54.28</v>
      </c>
      <c r="E45" s="56">
        <f t="shared" si="6"/>
        <v>55.78</v>
      </c>
      <c r="F45" s="295"/>
      <c r="G45" s="295"/>
      <c r="H45" s="293"/>
      <c r="I45" s="67" t="s">
        <v>174</v>
      </c>
      <c r="J45" s="47">
        <v>30</v>
      </c>
      <c r="K45" s="47" t="s">
        <v>175</v>
      </c>
      <c r="M45" s="49"/>
      <c r="O45" s="47"/>
      <c r="T45" s="47">
        <v>5</v>
      </c>
    </row>
    <row r="46" spans="1:20">
      <c r="A46" s="294" t="s">
        <v>425</v>
      </c>
      <c r="B46" s="54">
        <v>44652</v>
      </c>
      <c r="C46" s="53">
        <v>7</v>
      </c>
      <c r="D46" s="59">
        <f>K78</f>
        <v>58.15</v>
      </c>
      <c r="E46" s="56">
        <f t="shared" si="6"/>
        <v>59.65</v>
      </c>
      <c r="F46" s="295">
        <f>SUM(C46:C48)</f>
        <v>23</v>
      </c>
      <c r="G46" s="296">
        <f>ROUND(AVERAGE(D46:D48),2)</f>
        <v>55.54</v>
      </c>
      <c r="H46" s="293">
        <f>ROUND(AVERAGE(E46:E48),2)</f>
        <v>57.04</v>
      </c>
      <c r="I46" s="47"/>
      <c r="J46" s="47">
        <f>J45/12</f>
        <v>2.5</v>
      </c>
      <c r="M46" s="49"/>
      <c r="O46" s="47"/>
      <c r="T46" s="47">
        <v>6</v>
      </c>
    </row>
    <row r="47" spans="1:20">
      <c r="A47" s="294"/>
      <c r="B47" s="54">
        <v>44682</v>
      </c>
      <c r="C47" s="53">
        <v>5</v>
      </c>
      <c r="D47" s="59">
        <f>K73</f>
        <v>56.6</v>
      </c>
      <c r="E47" s="56">
        <f t="shared" si="6"/>
        <v>58.1</v>
      </c>
      <c r="F47" s="295"/>
      <c r="G47" s="295">
        <f t="shared" ref="G47" si="8">ROUND(AVERAGE(D47:D49),2)</f>
        <v>54.26</v>
      </c>
      <c r="H47" s="293"/>
      <c r="I47" s="47"/>
      <c r="M47" s="49"/>
      <c r="O47" s="47"/>
      <c r="T47" s="47">
        <v>7</v>
      </c>
    </row>
    <row r="48" spans="1:20">
      <c r="A48" s="294"/>
      <c r="B48" s="54">
        <v>44742</v>
      </c>
      <c r="C48" s="53">
        <v>11</v>
      </c>
      <c r="D48" s="59">
        <f>K62</f>
        <v>51.86</v>
      </c>
      <c r="E48" s="56">
        <f t="shared" si="6"/>
        <v>53.36</v>
      </c>
      <c r="F48" s="295"/>
      <c r="G48" s="295"/>
      <c r="H48" s="293"/>
      <c r="I48" s="47"/>
      <c r="M48" s="49"/>
      <c r="O48" s="47"/>
    </row>
    <row r="49" spans="1:15">
      <c r="A49" s="53" t="s">
        <v>426</v>
      </c>
      <c r="B49" s="54">
        <v>44743</v>
      </c>
      <c r="C49" s="53">
        <v>9</v>
      </c>
      <c r="D49" s="59">
        <f>K53</f>
        <v>54.32</v>
      </c>
      <c r="E49" s="56">
        <f t="shared" si="6"/>
        <v>55.82</v>
      </c>
      <c r="F49" s="56">
        <f>C49</f>
        <v>9</v>
      </c>
      <c r="G49" s="57">
        <f>D49</f>
        <v>54.32</v>
      </c>
      <c r="H49" s="59">
        <f>ROUND(AVERAGE(E49),2)</f>
        <v>55.82</v>
      </c>
      <c r="I49" s="47"/>
      <c r="M49" s="49"/>
      <c r="O49" s="47"/>
    </row>
    <row r="50" spans="1:15">
      <c r="A50" s="300" t="s">
        <v>416</v>
      </c>
      <c r="B50" s="300"/>
      <c r="C50" s="300"/>
      <c r="D50" s="300"/>
      <c r="E50" s="300"/>
      <c r="F50" s="300"/>
      <c r="G50" s="60">
        <f>ROUND((G37+G40+G43+G46+G49)/5,2)</f>
        <v>55.06</v>
      </c>
      <c r="H50" s="60">
        <f>ROUND(AVERAGE(H37:H49),2)</f>
        <v>56.56</v>
      </c>
      <c r="I50" s="47"/>
      <c r="M50" s="49"/>
      <c r="O50" s="47"/>
    </row>
    <row r="51" spans="1:15">
      <c r="I51" s="47"/>
    </row>
    <row r="52" spans="1:15">
      <c r="A52" s="52" t="s">
        <v>434</v>
      </c>
      <c r="B52" s="52" t="s">
        <v>254</v>
      </c>
      <c r="C52" s="52" t="s">
        <v>435</v>
      </c>
      <c r="D52" s="52" t="s">
        <v>436</v>
      </c>
      <c r="E52" s="52" t="s">
        <v>437</v>
      </c>
      <c r="F52" s="52" t="s">
        <v>43</v>
      </c>
      <c r="G52" s="52" t="s">
        <v>52</v>
      </c>
      <c r="H52" s="52" t="s">
        <v>255</v>
      </c>
      <c r="I52" s="52" t="s">
        <v>256</v>
      </c>
      <c r="J52" s="52" t="s">
        <v>255</v>
      </c>
      <c r="M52" s="49"/>
      <c r="O52" s="47"/>
    </row>
    <row r="53" spans="1:15">
      <c r="A53" s="62">
        <v>44763</v>
      </c>
      <c r="B53" s="63">
        <v>78</v>
      </c>
      <c r="C53" s="63">
        <v>4700</v>
      </c>
      <c r="D53" s="53">
        <f>ROUND(C53/B53,2)</f>
        <v>60.26</v>
      </c>
      <c r="E53" s="313">
        <f>ROUND(AVERAGE(D53:D59),2)</f>
        <v>54.63</v>
      </c>
      <c r="F53" s="63" t="s">
        <v>274</v>
      </c>
      <c r="G53" s="52" t="s">
        <v>115</v>
      </c>
      <c r="H53" s="52" t="s">
        <v>74</v>
      </c>
      <c r="I53" s="63" t="s">
        <v>284</v>
      </c>
      <c r="J53" s="63" t="s">
        <v>74</v>
      </c>
      <c r="K53" s="312">
        <f>ROUND(AVERAGE(D53:D61),2)</f>
        <v>54.32</v>
      </c>
      <c r="M53" s="68" t="s">
        <v>74</v>
      </c>
      <c r="O53" s="47"/>
    </row>
    <row r="54" spans="1:15">
      <c r="A54" s="62">
        <v>44758</v>
      </c>
      <c r="B54" s="63">
        <v>90</v>
      </c>
      <c r="C54" s="63">
        <v>4500</v>
      </c>
      <c r="D54" s="53">
        <f t="shared" ref="D54:D117" si="9">ROUND(C54/B54,2)</f>
        <v>50</v>
      </c>
      <c r="E54" s="313"/>
      <c r="F54" s="63" t="s">
        <v>263</v>
      </c>
      <c r="G54" s="52" t="s">
        <v>115</v>
      </c>
      <c r="H54" s="52" t="s">
        <v>139</v>
      </c>
      <c r="I54" s="63" t="s">
        <v>276</v>
      </c>
      <c r="J54" s="63" t="s">
        <v>74</v>
      </c>
      <c r="K54" s="312"/>
      <c r="M54" s="68" t="s">
        <v>440</v>
      </c>
      <c r="O54" s="47"/>
    </row>
    <row r="55" spans="1:15">
      <c r="A55" s="62">
        <v>44756</v>
      </c>
      <c r="B55" s="63">
        <v>90</v>
      </c>
      <c r="C55" s="63">
        <v>4500</v>
      </c>
      <c r="D55" s="53">
        <f t="shared" si="9"/>
        <v>50</v>
      </c>
      <c r="E55" s="313"/>
      <c r="F55" s="63" t="s">
        <v>263</v>
      </c>
      <c r="G55" s="52" t="s">
        <v>115</v>
      </c>
      <c r="H55" s="52" t="s">
        <v>74</v>
      </c>
      <c r="I55" s="63" t="s">
        <v>283</v>
      </c>
      <c r="J55" s="63" t="s">
        <v>74</v>
      </c>
      <c r="K55" s="312"/>
      <c r="M55" s="68" t="s">
        <v>439</v>
      </c>
      <c r="O55" s="47"/>
    </row>
    <row r="56" spans="1:15">
      <c r="A56" s="62">
        <v>44756</v>
      </c>
      <c r="B56" s="63">
        <v>67</v>
      </c>
      <c r="C56" s="63">
        <v>4200</v>
      </c>
      <c r="D56" s="53">
        <f t="shared" si="9"/>
        <v>62.69</v>
      </c>
      <c r="E56" s="313"/>
      <c r="F56" s="63" t="s">
        <v>260</v>
      </c>
      <c r="G56" s="52" t="s">
        <v>115</v>
      </c>
      <c r="H56" s="52" t="s">
        <v>74</v>
      </c>
      <c r="I56" s="63" t="s">
        <v>284</v>
      </c>
      <c r="J56" s="63" t="s">
        <v>74</v>
      </c>
      <c r="K56" s="312"/>
      <c r="M56" s="68" t="s">
        <v>115</v>
      </c>
      <c r="O56" s="47"/>
    </row>
    <row r="57" spans="1:15">
      <c r="A57" s="62">
        <v>44752</v>
      </c>
      <c r="B57" s="63">
        <v>87</v>
      </c>
      <c r="C57" s="63">
        <v>4800</v>
      </c>
      <c r="D57" s="53">
        <f t="shared" si="9"/>
        <v>55.17</v>
      </c>
      <c r="E57" s="313"/>
      <c r="F57" s="63" t="s">
        <v>263</v>
      </c>
      <c r="G57" s="52" t="s">
        <v>115</v>
      </c>
      <c r="H57" s="52" t="s">
        <v>74</v>
      </c>
      <c r="I57" s="63" t="s">
        <v>275</v>
      </c>
      <c r="J57" s="63" t="s">
        <v>74</v>
      </c>
      <c r="K57" s="312"/>
      <c r="M57" s="49"/>
      <c r="O57" s="47"/>
    </row>
    <row r="58" spans="1:15">
      <c r="A58" s="62">
        <v>44751</v>
      </c>
      <c r="B58" s="63">
        <v>90</v>
      </c>
      <c r="C58" s="63">
        <v>4200</v>
      </c>
      <c r="D58" s="53">
        <f t="shared" si="9"/>
        <v>46.67</v>
      </c>
      <c r="E58" s="313"/>
      <c r="F58" s="63" t="s">
        <v>263</v>
      </c>
      <c r="G58" s="52" t="s">
        <v>115</v>
      </c>
      <c r="H58" s="52" t="s">
        <v>74</v>
      </c>
      <c r="I58" s="63" t="s">
        <v>283</v>
      </c>
      <c r="J58" s="63" t="s">
        <v>74</v>
      </c>
      <c r="K58" s="312"/>
      <c r="M58" s="49"/>
      <c r="O58" s="47"/>
    </row>
    <row r="59" spans="1:15">
      <c r="A59" s="62">
        <v>44745</v>
      </c>
      <c r="B59" s="63">
        <v>62.5</v>
      </c>
      <c r="C59" s="63">
        <v>3600</v>
      </c>
      <c r="D59" s="53">
        <f t="shared" si="9"/>
        <v>57.6</v>
      </c>
      <c r="E59" s="313"/>
      <c r="F59" s="63" t="s">
        <v>260</v>
      </c>
      <c r="G59" s="52" t="s">
        <v>115</v>
      </c>
      <c r="H59" s="52" t="s">
        <v>139</v>
      </c>
      <c r="I59" s="63" t="s">
        <v>275</v>
      </c>
      <c r="J59" s="63" t="s">
        <v>139</v>
      </c>
      <c r="K59" s="312"/>
      <c r="M59" s="49"/>
      <c r="O59" s="47"/>
    </row>
    <row r="60" spans="1:15">
      <c r="A60" s="62">
        <v>44744</v>
      </c>
      <c r="B60" s="63">
        <v>90</v>
      </c>
      <c r="C60" s="63">
        <v>4800</v>
      </c>
      <c r="D60" s="53">
        <f t="shared" si="9"/>
        <v>53.33</v>
      </c>
      <c r="E60" s="294">
        <f>ROUND(AVERAGE(D60:D66),2)</f>
        <v>51.5</v>
      </c>
      <c r="F60" s="63" t="s">
        <v>263</v>
      </c>
      <c r="G60" s="52" t="s">
        <v>115</v>
      </c>
      <c r="H60" s="52" t="s">
        <v>74</v>
      </c>
      <c r="I60" s="63" t="s">
        <v>276</v>
      </c>
      <c r="J60" s="63" t="s">
        <v>74</v>
      </c>
      <c r="K60" s="312"/>
      <c r="M60" s="49"/>
      <c r="O60" s="47"/>
    </row>
    <row r="61" spans="1:15">
      <c r="A61" s="62">
        <v>44744</v>
      </c>
      <c r="B61" s="63">
        <v>79</v>
      </c>
      <c r="C61" s="63">
        <v>4200</v>
      </c>
      <c r="D61" s="53">
        <f t="shared" si="9"/>
        <v>53.16</v>
      </c>
      <c r="E61" s="294"/>
      <c r="F61" s="63" t="s">
        <v>274</v>
      </c>
      <c r="G61" s="52" t="s">
        <v>115</v>
      </c>
      <c r="H61" s="52" t="s">
        <v>74</v>
      </c>
      <c r="I61" s="63" t="s">
        <v>275</v>
      </c>
      <c r="J61" s="63" t="s">
        <v>74</v>
      </c>
      <c r="K61" s="312"/>
      <c r="M61" s="49"/>
      <c r="O61" s="47"/>
    </row>
    <row r="62" spans="1:15">
      <c r="A62" s="62">
        <v>44741</v>
      </c>
      <c r="B62" s="63">
        <v>90</v>
      </c>
      <c r="C62" s="63">
        <v>4500</v>
      </c>
      <c r="D62" s="53">
        <f t="shared" si="9"/>
        <v>50</v>
      </c>
      <c r="E62" s="294"/>
      <c r="F62" s="63" t="s">
        <v>263</v>
      </c>
      <c r="G62" s="52" t="s">
        <v>115</v>
      </c>
      <c r="H62" s="52" t="s">
        <v>74</v>
      </c>
      <c r="I62" s="63" t="s">
        <v>277</v>
      </c>
      <c r="J62" s="63" t="s">
        <v>74</v>
      </c>
      <c r="K62" s="312">
        <f>ROUND(AVERAGE(D62:D72),2)</f>
        <v>51.86</v>
      </c>
      <c r="M62" s="49"/>
      <c r="O62" s="47"/>
    </row>
    <row r="63" spans="1:15">
      <c r="A63" s="62">
        <v>44736</v>
      </c>
      <c r="B63" s="63">
        <v>90</v>
      </c>
      <c r="C63" s="63">
        <v>4550</v>
      </c>
      <c r="D63" s="53">
        <f t="shared" si="9"/>
        <v>50.56</v>
      </c>
      <c r="E63" s="294"/>
      <c r="F63" s="63" t="s">
        <v>263</v>
      </c>
      <c r="G63" s="52" t="s">
        <v>115</v>
      </c>
      <c r="H63" s="52" t="s">
        <v>139</v>
      </c>
      <c r="I63" s="63" t="s">
        <v>277</v>
      </c>
      <c r="J63" s="63" t="s">
        <v>74</v>
      </c>
      <c r="K63" s="312"/>
      <c r="M63" s="49"/>
      <c r="O63" s="47"/>
    </row>
    <row r="64" spans="1:15">
      <c r="A64" s="62">
        <v>44733</v>
      </c>
      <c r="B64" s="63">
        <v>89.8</v>
      </c>
      <c r="C64" s="63">
        <v>4300</v>
      </c>
      <c r="D64" s="53">
        <f t="shared" si="9"/>
        <v>47.88</v>
      </c>
      <c r="E64" s="294"/>
      <c r="F64" s="63" t="s">
        <v>263</v>
      </c>
      <c r="G64" s="52" t="s">
        <v>115</v>
      </c>
      <c r="H64" s="52" t="s">
        <v>74</v>
      </c>
      <c r="I64" s="63" t="s">
        <v>282</v>
      </c>
      <c r="J64" s="63" t="s">
        <v>74</v>
      </c>
      <c r="K64" s="312"/>
      <c r="M64" s="49"/>
      <c r="O64" s="47"/>
    </row>
    <row r="65" spans="1:15">
      <c r="A65" s="62">
        <v>44733</v>
      </c>
      <c r="B65" s="63">
        <v>90</v>
      </c>
      <c r="C65" s="63">
        <v>5000</v>
      </c>
      <c r="D65" s="53">
        <f t="shared" si="9"/>
        <v>55.56</v>
      </c>
      <c r="E65" s="294"/>
      <c r="F65" s="63" t="s">
        <v>263</v>
      </c>
      <c r="G65" s="52" t="s">
        <v>115</v>
      </c>
      <c r="H65" s="52" t="s">
        <v>74</v>
      </c>
      <c r="I65" s="63" t="s">
        <v>275</v>
      </c>
      <c r="J65" s="63" t="s">
        <v>74</v>
      </c>
      <c r="K65" s="312"/>
      <c r="M65" s="49"/>
      <c r="O65" s="47"/>
    </row>
    <row r="66" spans="1:15">
      <c r="A66" s="62">
        <v>44731</v>
      </c>
      <c r="B66" s="63">
        <v>90</v>
      </c>
      <c r="C66" s="63">
        <v>4500</v>
      </c>
      <c r="D66" s="53">
        <f t="shared" si="9"/>
        <v>50</v>
      </c>
      <c r="E66" s="294"/>
      <c r="F66" s="63" t="s">
        <v>263</v>
      </c>
      <c r="G66" s="52" t="s">
        <v>115</v>
      </c>
      <c r="H66" s="52" t="s">
        <v>74</v>
      </c>
      <c r="I66" s="63" t="s">
        <v>283</v>
      </c>
      <c r="J66" s="63" t="s">
        <v>74</v>
      </c>
      <c r="K66" s="312"/>
      <c r="M66" s="49"/>
      <c r="O66" s="47"/>
    </row>
    <row r="67" spans="1:15">
      <c r="A67" s="62">
        <v>44730</v>
      </c>
      <c r="B67" s="63">
        <v>90</v>
      </c>
      <c r="C67" s="63">
        <v>4900</v>
      </c>
      <c r="D67" s="53">
        <f t="shared" si="9"/>
        <v>54.44</v>
      </c>
      <c r="E67" s="294">
        <f>ROUND(AVERAGE(D68:D77),2)</f>
        <v>54.5</v>
      </c>
      <c r="F67" s="63" t="s">
        <v>263</v>
      </c>
      <c r="G67" s="52" t="s">
        <v>115</v>
      </c>
      <c r="H67" s="52" t="s">
        <v>139</v>
      </c>
      <c r="I67" s="63" t="s">
        <v>276</v>
      </c>
      <c r="J67" s="63" t="s">
        <v>74</v>
      </c>
      <c r="K67" s="312"/>
      <c r="M67" s="49"/>
      <c r="O67" s="47"/>
    </row>
    <row r="68" spans="1:15">
      <c r="A68" s="62">
        <v>44729</v>
      </c>
      <c r="B68" s="63">
        <v>90</v>
      </c>
      <c r="C68" s="63">
        <v>4100</v>
      </c>
      <c r="D68" s="53">
        <f t="shared" si="9"/>
        <v>45.56</v>
      </c>
      <c r="E68" s="294"/>
      <c r="F68" s="63" t="s">
        <v>263</v>
      </c>
      <c r="G68" s="52" t="s">
        <v>115</v>
      </c>
      <c r="H68" s="52" t="s">
        <v>139</v>
      </c>
      <c r="I68" s="63" t="s">
        <v>277</v>
      </c>
      <c r="J68" s="63" t="s">
        <v>74</v>
      </c>
      <c r="K68" s="312"/>
      <c r="M68" s="49"/>
      <c r="O68" s="47"/>
    </row>
    <row r="69" spans="1:15">
      <c r="A69" s="62">
        <v>44724</v>
      </c>
      <c r="B69" s="63">
        <v>90</v>
      </c>
      <c r="C69" s="63">
        <v>4500</v>
      </c>
      <c r="D69" s="53">
        <f t="shared" si="9"/>
        <v>50</v>
      </c>
      <c r="E69" s="294"/>
      <c r="F69" s="63" t="s">
        <v>263</v>
      </c>
      <c r="G69" s="52" t="s">
        <v>115</v>
      </c>
      <c r="H69" s="52" t="s">
        <v>139</v>
      </c>
      <c r="I69" s="63" t="s">
        <v>282</v>
      </c>
      <c r="J69" s="63" t="s">
        <v>74</v>
      </c>
      <c r="K69" s="312"/>
      <c r="M69" s="49"/>
      <c r="O69" s="47"/>
    </row>
    <row r="70" spans="1:15">
      <c r="A70" s="62">
        <v>44721</v>
      </c>
      <c r="B70" s="63">
        <v>90</v>
      </c>
      <c r="C70" s="63">
        <v>4500</v>
      </c>
      <c r="D70" s="53">
        <f t="shared" si="9"/>
        <v>50</v>
      </c>
      <c r="E70" s="294"/>
      <c r="F70" s="63" t="s">
        <v>263</v>
      </c>
      <c r="G70" s="52" t="s">
        <v>115</v>
      </c>
      <c r="H70" s="52" t="s">
        <v>74</v>
      </c>
      <c r="I70" s="63" t="s">
        <v>283</v>
      </c>
      <c r="J70" s="63" t="s">
        <v>74</v>
      </c>
      <c r="K70" s="312"/>
      <c r="M70" s="49"/>
      <c r="O70" s="47"/>
    </row>
    <row r="71" spans="1:15">
      <c r="A71" s="62">
        <v>44719</v>
      </c>
      <c r="B71" s="63">
        <v>90</v>
      </c>
      <c r="C71" s="63">
        <v>4900</v>
      </c>
      <c r="D71" s="53">
        <f t="shared" si="9"/>
        <v>54.44</v>
      </c>
      <c r="E71" s="294"/>
      <c r="F71" s="63" t="s">
        <v>263</v>
      </c>
      <c r="G71" s="52" t="s">
        <v>115</v>
      </c>
      <c r="H71" s="52" t="s">
        <v>285</v>
      </c>
      <c r="I71" s="63" t="s">
        <v>283</v>
      </c>
      <c r="J71" s="63" t="s">
        <v>74</v>
      </c>
      <c r="K71" s="312"/>
      <c r="M71" s="49"/>
      <c r="O71" s="47"/>
    </row>
    <row r="72" spans="1:15">
      <c r="A72" s="62">
        <v>44715</v>
      </c>
      <c r="B72" s="63">
        <v>50</v>
      </c>
      <c r="C72" s="63">
        <v>3100</v>
      </c>
      <c r="D72" s="53">
        <f t="shared" si="9"/>
        <v>62</v>
      </c>
      <c r="E72" s="294"/>
      <c r="F72" s="63" t="s">
        <v>260</v>
      </c>
      <c r="G72" s="52" t="s">
        <v>115</v>
      </c>
      <c r="H72" s="52" t="s">
        <v>74</v>
      </c>
      <c r="I72" s="63" t="s">
        <v>275</v>
      </c>
      <c r="J72" s="63" t="s">
        <v>278</v>
      </c>
      <c r="K72" s="312"/>
      <c r="M72" s="49"/>
      <c r="O72" s="47"/>
    </row>
    <row r="73" spans="1:15">
      <c r="A73" s="62">
        <v>44706</v>
      </c>
      <c r="B73" s="63">
        <v>90</v>
      </c>
      <c r="C73" s="63">
        <v>4200</v>
      </c>
      <c r="D73" s="53">
        <f t="shared" si="9"/>
        <v>46.67</v>
      </c>
      <c r="E73" s="294"/>
      <c r="F73" s="63" t="s">
        <v>263</v>
      </c>
      <c r="G73" s="52" t="s">
        <v>115</v>
      </c>
      <c r="H73" s="52" t="s">
        <v>74</v>
      </c>
      <c r="I73" s="63" t="s">
        <v>277</v>
      </c>
      <c r="J73" s="63" t="s">
        <v>74</v>
      </c>
      <c r="K73" s="312">
        <f>ROUND(AVERAGE(D73:D77),2)</f>
        <v>56.6</v>
      </c>
      <c r="M73" s="49"/>
      <c r="O73" s="47"/>
    </row>
    <row r="74" spans="1:15">
      <c r="A74" s="62">
        <v>44702</v>
      </c>
      <c r="B74" s="63">
        <v>89</v>
      </c>
      <c r="C74" s="63">
        <v>4500</v>
      </c>
      <c r="D74" s="53">
        <f t="shared" si="9"/>
        <v>50.56</v>
      </c>
      <c r="E74" s="294"/>
      <c r="F74" s="63" t="s">
        <v>263</v>
      </c>
      <c r="G74" s="52" t="s">
        <v>115</v>
      </c>
      <c r="H74" s="52" t="s">
        <v>74</v>
      </c>
      <c r="I74" s="63" t="s">
        <v>276</v>
      </c>
      <c r="J74" s="63" t="s">
        <v>74</v>
      </c>
      <c r="K74" s="312"/>
      <c r="M74" s="49"/>
      <c r="O74" s="47"/>
    </row>
    <row r="75" spans="1:15">
      <c r="A75" s="62">
        <v>44702</v>
      </c>
      <c r="B75" s="63">
        <v>50</v>
      </c>
      <c r="C75" s="63">
        <v>3500</v>
      </c>
      <c r="D75" s="53">
        <f t="shared" si="9"/>
        <v>70</v>
      </c>
      <c r="E75" s="294"/>
      <c r="F75" s="63" t="s">
        <v>260</v>
      </c>
      <c r="G75" s="52" t="s">
        <v>115</v>
      </c>
      <c r="H75" s="52" t="s">
        <v>74</v>
      </c>
      <c r="I75" s="63" t="s">
        <v>275</v>
      </c>
      <c r="J75" s="63" t="s">
        <v>278</v>
      </c>
      <c r="K75" s="312"/>
      <c r="M75" s="49"/>
      <c r="O75" s="47"/>
    </row>
    <row r="76" spans="1:15">
      <c r="A76" s="62">
        <v>44701</v>
      </c>
      <c r="B76" s="63">
        <v>66</v>
      </c>
      <c r="C76" s="63">
        <v>3800</v>
      </c>
      <c r="D76" s="53">
        <f t="shared" si="9"/>
        <v>57.58</v>
      </c>
      <c r="E76" s="294"/>
      <c r="F76" s="63" t="s">
        <v>260</v>
      </c>
      <c r="G76" s="52" t="s">
        <v>115</v>
      </c>
      <c r="H76" s="52" t="s">
        <v>74</v>
      </c>
      <c r="I76" s="63" t="s">
        <v>277</v>
      </c>
      <c r="J76" s="63" t="s">
        <v>74</v>
      </c>
      <c r="K76" s="312"/>
      <c r="M76" s="49"/>
      <c r="O76" s="47"/>
    </row>
    <row r="77" spans="1:15">
      <c r="A77" s="62">
        <v>44686</v>
      </c>
      <c r="B77" s="63">
        <v>67</v>
      </c>
      <c r="C77" s="63">
        <v>3900</v>
      </c>
      <c r="D77" s="53">
        <f t="shared" si="9"/>
        <v>58.21</v>
      </c>
      <c r="E77" s="294"/>
      <c r="F77" s="63" t="s">
        <v>260</v>
      </c>
      <c r="G77" s="52" t="s">
        <v>115</v>
      </c>
      <c r="H77" s="52" t="s">
        <v>74</v>
      </c>
      <c r="I77" s="63" t="s">
        <v>283</v>
      </c>
      <c r="J77" s="63" t="s">
        <v>74</v>
      </c>
      <c r="K77" s="312"/>
      <c r="M77" s="49"/>
      <c r="O77" s="47"/>
    </row>
    <row r="78" spans="1:15">
      <c r="A78" s="62">
        <v>44669</v>
      </c>
      <c r="B78" s="63">
        <v>49</v>
      </c>
      <c r="C78" s="63">
        <v>3400</v>
      </c>
      <c r="D78" s="53">
        <f t="shared" si="9"/>
        <v>69.39</v>
      </c>
      <c r="E78" s="294">
        <f>ROUND(AVERAGE(D78:D83),2)</f>
        <v>59</v>
      </c>
      <c r="F78" s="63" t="s">
        <v>260</v>
      </c>
      <c r="G78" s="52" t="s">
        <v>115</v>
      </c>
      <c r="H78" s="52" t="s">
        <v>139</v>
      </c>
      <c r="I78" s="63" t="s">
        <v>275</v>
      </c>
      <c r="J78" s="63" t="s">
        <v>73</v>
      </c>
      <c r="K78" s="312">
        <f>ROUND(AVERAGE(D78:D84),2)</f>
        <v>58.15</v>
      </c>
      <c r="M78" s="49"/>
      <c r="O78" s="47"/>
    </row>
    <row r="79" spans="1:15">
      <c r="A79" s="62">
        <v>44668</v>
      </c>
      <c r="B79" s="63">
        <v>50</v>
      </c>
      <c r="C79" s="63">
        <v>3400</v>
      </c>
      <c r="D79" s="53">
        <f t="shared" si="9"/>
        <v>68</v>
      </c>
      <c r="E79" s="294"/>
      <c r="F79" s="63" t="s">
        <v>260</v>
      </c>
      <c r="G79" s="52" t="s">
        <v>115</v>
      </c>
      <c r="H79" s="52" t="s">
        <v>74</v>
      </c>
      <c r="I79" s="63" t="s">
        <v>276</v>
      </c>
      <c r="J79" s="63" t="s">
        <v>278</v>
      </c>
      <c r="K79" s="312"/>
      <c r="M79" s="49"/>
      <c r="O79" s="47"/>
    </row>
    <row r="80" spans="1:15">
      <c r="A80" s="62">
        <v>44667</v>
      </c>
      <c r="B80" s="63">
        <v>108</v>
      </c>
      <c r="C80" s="63">
        <v>5500</v>
      </c>
      <c r="D80" s="53">
        <f t="shared" si="9"/>
        <v>50.93</v>
      </c>
      <c r="E80" s="294"/>
      <c r="F80" s="63" t="s">
        <v>273</v>
      </c>
      <c r="G80" s="52" t="s">
        <v>115</v>
      </c>
      <c r="H80" s="52" t="s">
        <v>74</v>
      </c>
      <c r="I80" s="63" t="s">
        <v>275</v>
      </c>
      <c r="J80" s="63" t="s">
        <v>74</v>
      </c>
      <c r="K80" s="312"/>
      <c r="M80" s="49"/>
      <c r="O80" s="47"/>
    </row>
    <row r="81" spans="1:15">
      <c r="A81" s="62">
        <v>44666</v>
      </c>
      <c r="B81" s="63">
        <v>99</v>
      </c>
      <c r="C81" s="63">
        <v>6500</v>
      </c>
      <c r="D81" s="53">
        <f t="shared" si="9"/>
        <v>65.66</v>
      </c>
      <c r="E81" s="294"/>
      <c r="F81" s="63" t="s">
        <v>267</v>
      </c>
      <c r="G81" s="52" t="s">
        <v>115</v>
      </c>
      <c r="H81" s="52" t="s">
        <v>74</v>
      </c>
      <c r="I81" s="63" t="s">
        <v>275</v>
      </c>
      <c r="J81" s="63" t="s">
        <v>74</v>
      </c>
      <c r="K81" s="312"/>
      <c r="M81" s="49"/>
      <c r="O81" s="47"/>
    </row>
    <row r="82" spans="1:15">
      <c r="A82" s="62">
        <v>44661</v>
      </c>
      <c r="B82" s="63">
        <v>90</v>
      </c>
      <c r="C82" s="63">
        <v>4400</v>
      </c>
      <c r="D82" s="53">
        <f t="shared" si="9"/>
        <v>48.89</v>
      </c>
      <c r="E82" s="294"/>
      <c r="F82" s="63" t="s">
        <v>263</v>
      </c>
      <c r="G82" s="52" t="s">
        <v>115</v>
      </c>
      <c r="H82" s="52" t="s">
        <v>74</v>
      </c>
      <c r="I82" s="63" t="s">
        <v>284</v>
      </c>
      <c r="J82" s="63" t="s">
        <v>74</v>
      </c>
      <c r="K82" s="312"/>
      <c r="M82" s="49"/>
      <c r="O82" s="47"/>
    </row>
    <row r="83" spans="1:15">
      <c r="A83" s="62">
        <v>44655</v>
      </c>
      <c r="B83" s="63">
        <v>90</v>
      </c>
      <c r="C83" s="63">
        <v>4600</v>
      </c>
      <c r="D83" s="53">
        <f t="shared" si="9"/>
        <v>51.11</v>
      </c>
      <c r="E83" s="294"/>
      <c r="F83" s="63" t="s">
        <v>263</v>
      </c>
      <c r="G83" s="52" t="s">
        <v>115</v>
      </c>
      <c r="H83" s="52" t="s">
        <v>74</v>
      </c>
      <c r="I83" s="63" t="s">
        <v>282</v>
      </c>
      <c r="J83" s="63" t="s">
        <v>74</v>
      </c>
      <c r="K83" s="312"/>
      <c r="M83" s="49"/>
      <c r="O83" s="47"/>
    </row>
    <row r="84" spans="1:15">
      <c r="A84" s="62">
        <v>44653</v>
      </c>
      <c r="B84" s="63">
        <v>98</v>
      </c>
      <c r="C84" s="63">
        <v>5200</v>
      </c>
      <c r="D84" s="53">
        <f t="shared" si="9"/>
        <v>53.06</v>
      </c>
      <c r="E84" s="53">
        <f>ROUND(AVERAGE(D84),2)</f>
        <v>53.06</v>
      </c>
      <c r="F84" s="63" t="s">
        <v>267</v>
      </c>
      <c r="G84" s="52" t="s">
        <v>115</v>
      </c>
      <c r="H84" s="52" t="s">
        <v>74</v>
      </c>
      <c r="I84" s="63" t="s">
        <v>276</v>
      </c>
      <c r="J84" s="63" t="s">
        <v>74</v>
      </c>
      <c r="K84" s="312"/>
      <c r="M84" s="49"/>
      <c r="O84" s="47"/>
    </row>
    <row r="85" spans="1:15">
      <c r="A85" s="62">
        <v>44643</v>
      </c>
      <c r="B85" s="63">
        <v>90</v>
      </c>
      <c r="C85" s="63">
        <v>4800</v>
      </c>
      <c r="D85" s="53">
        <f t="shared" si="9"/>
        <v>53.33</v>
      </c>
      <c r="E85" s="294">
        <f>ROUND(AVERAGE(D85:D107),2)</f>
        <v>53.38</v>
      </c>
      <c r="F85" s="63" t="s">
        <v>263</v>
      </c>
      <c r="G85" s="52" t="s">
        <v>115</v>
      </c>
      <c r="H85" s="52" t="s">
        <v>74</v>
      </c>
      <c r="I85" s="63" t="s">
        <v>275</v>
      </c>
      <c r="J85" s="63" t="s">
        <v>74</v>
      </c>
      <c r="K85" s="312">
        <f>ROUND(AVERAGE(D85:D86),2)</f>
        <v>54.28</v>
      </c>
      <c r="M85" s="49"/>
      <c r="O85" s="47"/>
    </row>
    <row r="86" spans="1:15">
      <c r="A86" s="62">
        <v>44637</v>
      </c>
      <c r="B86" s="63">
        <v>67</v>
      </c>
      <c r="C86" s="63">
        <v>3700</v>
      </c>
      <c r="D86" s="53">
        <f t="shared" si="9"/>
        <v>55.22</v>
      </c>
      <c r="E86" s="294"/>
      <c r="F86" s="63" t="s">
        <v>260</v>
      </c>
      <c r="G86" s="52" t="s">
        <v>115</v>
      </c>
      <c r="H86" s="52" t="s">
        <v>74</v>
      </c>
      <c r="I86" s="63" t="s">
        <v>283</v>
      </c>
      <c r="J86" s="63" t="s">
        <v>139</v>
      </c>
      <c r="K86" s="312"/>
      <c r="M86" s="49"/>
      <c r="O86" s="47"/>
    </row>
    <row r="87" spans="1:15">
      <c r="A87" s="62">
        <v>44618</v>
      </c>
      <c r="B87" s="63">
        <v>76</v>
      </c>
      <c r="C87" s="63">
        <v>4200</v>
      </c>
      <c r="D87" s="53">
        <f t="shared" si="9"/>
        <v>55.26</v>
      </c>
      <c r="E87" s="294"/>
      <c r="F87" s="63" t="s">
        <v>263</v>
      </c>
      <c r="G87" s="52" t="s">
        <v>115</v>
      </c>
      <c r="H87" s="52"/>
      <c r="I87" s="63" t="s">
        <v>276</v>
      </c>
      <c r="J87" s="63" t="s">
        <v>74</v>
      </c>
      <c r="K87" s="312">
        <f>ROUND(AVERAGE(D87:D90),2)</f>
        <v>55.62</v>
      </c>
      <c r="M87" s="49"/>
      <c r="O87" s="47"/>
    </row>
    <row r="88" spans="1:15">
      <c r="A88" s="62">
        <v>44611</v>
      </c>
      <c r="B88" s="63">
        <v>90</v>
      </c>
      <c r="C88" s="63">
        <v>4400</v>
      </c>
      <c r="D88" s="53">
        <f t="shared" si="9"/>
        <v>48.89</v>
      </c>
      <c r="E88" s="294"/>
      <c r="F88" s="63" t="s">
        <v>263</v>
      </c>
      <c r="G88" s="52" t="s">
        <v>115</v>
      </c>
      <c r="H88" s="52"/>
      <c r="I88" s="63" t="s">
        <v>284</v>
      </c>
      <c r="J88" s="63" t="s">
        <v>74</v>
      </c>
      <c r="K88" s="312"/>
      <c r="M88" s="49"/>
      <c r="O88" s="47"/>
    </row>
    <row r="89" spans="1:15">
      <c r="A89" s="62">
        <v>44609</v>
      </c>
      <c r="B89" s="63">
        <v>49</v>
      </c>
      <c r="C89" s="63">
        <v>3200</v>
      </c>
      <c r="D89" s="53">
        <f t="shared" si="9"/>
        <v>65.31</v>
      </c>
      <c r="E89" s="294"/>
      <c r="F89" s="63" t="s">
        <v>260</v>
      </c>
      <c r="G89" s="52" t="s">
        <v>115</v>
      </c>
      <c r="H89" s="52"/>
      <c r="I89" s="63" t="s">
        <v>276</v>
      </c>
      <c r="J89" s="63" t="s">
        <v>278</v>
      </c>
      <c r="K89" s="312"/>
      <c r="M89" s="49"/>
      <c r="O89" s="47"/>
    </row>
    <row r="90" spans="1:15">
      <c r="A90" s="62">
        <v>44601</v>
      </c>
      <c r="B90" s="63">
        <v>66</v>
      </c>
      <c r="C90" s="63">
        <v>3500</v>
      </c>
      <c r="D90" s="53">
        <f t="shared" si="9"/>
        <v>53.03</v>
      </c>
      <c r="E90" s="294"/>
      <c r="F90" s="63" t="s">
        <v>260</v>
      </c>
      <c r="G90" s="52" t="s">
        <v>115</v>
      </c>
      <c r="H90" s="52"/>
      <c r="I90" s="63" t="s">
        <v>277</v>
      </c>
      <c r="J90" s="63" t="s">
        <v>74</v>
      </c>
      <c r="K90" s="312"/>
      <c r="M90" s="49"/>
      <c r="O90" s="47"/>
    </row>
    <row r="91" spans="1:15">
      <c r="A91" s="62">
        <v>44588</v>
      </c>
      <c r="B91" s="63">
        <v>63</v>
      </c>
      <c r="C91" s="63">
        <v>3800</v>
      </c>
      <c r="D91" s="53">
        <f t="shared" si="9"/>
        <v>60.32</v>
      </c>
      <c r="E91" s="294"/>
      <c r="F91" s="63" t="s">
        <v>260</v>
      </c>
      <c r="G91" s="52" t="s">
        <v>115</v>
      </c>
      <c r="H91" s="52"/>
      <c r="I91" s="63" t="s">
        <v>284</v>
      </c>
      <c r="J91" s="63" t="s">
        <v>279</v>
      </c>
      <c r="K91" s="312">
        <f>ROUND(AVERAGE(D91:D95),2)</f>
        <v>54.42</v>
      </c>
      <c r="M91" s="49"/>
      <c r="O91" s="47"/>
    </row>
    <row r="92" spans="1:15">
      <c r="A92" s="62">
        <v>44580</v>
      </c>
      <c r="B92" s="63">
        <v>90</v>
      </c>
      <c r="C92" s="63">
        <v>4600</v>
      </c>
      <c r="D92" s="53">
        <f t="shared" si="9"/>
        <v>51.11</v>
      </c>
      <c r="E92" s="294"/>
      <c r="F92" s="63" t="s">
        <v>263</v>
      </c>
      <c r="G92" s="52" t="s">
        <v>115</v>
      </c>
      <c r="H92" s="52"/>
      <c r="I92" s="63" t="s">
        <v>276</v>
      </c>
      <c r="J92" s="63" t="s">
        <v>74</v>
      </c>
      <c r="K92" s="312"/>
      <c r="M92" s="49"/>
      <c r="O92" s="47"/>
    </row>
    <row r="93" spans="1:15">
      <c r="A93" s="62">
        <v>44566</v>
      </c>
      <c r="B93" s="63">
        <v>88</v>
      </c>
      <c r="C93" s="63">
        <v>4300</v>
      </c>
      <c r="D93" s="53">
        <f t="shared" si="9"/>
        <v>48.86</v>
      </c>
      <c r="E93" s="294"/>
      <c r="F93" s="63" t="s">
        <v>274</v>
      </c>
      <c r="G93" s="52" t="s">
        <v>115</v>
      </c>
      <c r="H93" s="52"/>
      <c r="I93" s="63" t="s">
        <v>282</v>
      </c>
      <c r="J93" s="63" t="s">
        <v>139</v>
      </c>
      <c r="K93" s="312"/>
      <c r="M93" s="49"/>
      <c r="O93" s="47"/>
    </row>
    <row r="94" spans="1:15">
      <c r="A94" s="62">
        <v>44565</v>
      </c>
      <c r="B94" s="63">
        <v>90</v>
      </c>
      <c r="C94" s="63">
        <v>4000</v>
      </c>
      <c r="D94" s="53">
        <f t="shared" si="9"/>
        <v>44.44</v>
      </c>
      <c r="E94" s="294"/>
      <c r="F94" s="63" t="s">
        <v>263</v>
      </c>
      <c r="G94" s="52" t="s">
        <v>115</v>
      </c>
      <c r="H94" s="52"/>
      <c r="I94" s="63" t="s">
        <v>275</v>
      </c>
      <c r="J94" s="63" t="s">
        <v>74</v>
      </c>
      <c r="K94" s="312"/>
      <c r="M94" s="49"/>
      <c r="O94" s="47"/>
    </row>
    <row r="95" spans="1:15">
      <c r="A95" s="62">
        <v>44563</v>
      </c>
      <c r="B95" s="63">
        <v>49</v>
      </c>
      <c r="C95" s="63">
        <v>3300</v>
      </c>
      <c r="D95" s="53">
        <f t="shared" si="9"/>
        <v>67.349999999999994</v>
      </c>
      <c r="E95" s="294"/>
      <c r="F95" s="63" t="s">
        <v>260</v>
      </c>
      <c r="G95" s="52" t="s">
        <v>115</v>
      </c>
      <c r="H95" s="52"/>
      <c r="I95" s="63" t="s">
        <v>282</v>
      </c>
      <c r="J95" s="63" t="s">
        <v>280</v>
      </c>
      <c r="K95" s="312"/>
      <c r="M95" s="49"/>
      <c r="O95" s="47"/>
    </row>
    <row r="96" spans="1:15">
      <c r="A96" s="62">
        <v>44542</v>
      </c>
      <c r="B96" s="63">
        <v>90</v>
      </c>
      <c r="C96" s="63">
        <v>4800</v>
      </c>
      <c r="D96" s="53">
        <f t="shared" si="9"/>
        <v>53.33</v>
      </c>
      <c r="E96" s="294"/>
      <c r="F96" s="63" t="s">
        <v>263</v>
      </c>
      <c r="G96" s="52" t="s">
        <v>115</v>
      </c>
      <c r="H96" s="52"/>
      <c r="I96" s="63" t="s">
        <v>284</v>
      </c>
      <c r="J96" s="63" t="s">
        <v>74</v>
      </c>
      <c r="K96" s="312">
        <f>ROUND(AVERAGE(D96:D99),2)</f>
        <v>54.77</v>
      </c>
      <c r="M96" s="49"/>
      <c r="O96" s="47"/>
    </row>
    <row r="97" spans="1:15">
      <c r="A97" s="62">
        <v>44539</v>
      </c>
      <c r="B97" s="63">
        <v>90</v>
      </c>
      <c r="C97" s="63">
        <v>5300</v>
      </c>
      <c r="D97" s="53">
        <f t="shared" si="9"/>
        <v>58.89</v>
      </c>
      <c r="E97" s="294"/>
      <c r="F97" s="63" t="s">
        <v>263</v>
      </c>
      <c r="G97" s="52" t="s">
        <v>115</v>
      </c>
      <c r="H97" s="52"/>
      <c r="I97" s="63" t="s">
        <v>284</v>
      </c>
      <c r="J97" s="63" t="s">
        <v>74</v>
      </c>
      <c r="K97" s="312"/>
      <c r="M97" s="49"/>
      <c r="O97" s="47"/>
    </row>
    <row r="98" spans="1:15">
      <c r="A98" s="62">
        <v>44539</v>
      </c>
      <c r="B98" s="63">
        <v>63</v>
      </c>
      <c r="C98" s="63">
        <v>3500</v>
      </c>
      <c r="D98" s="53">
        <f t="shared" si="9"/>
        <v>55.56</v>
      </c>
      <c r="E98" s="294"/>
      <c r="F98" s="63" t="s">
        <v>260</v>
      </c>
      <c r="G98" s="52" t="s">
        <v>115</v>
      </c>
      <c r="H98" s="52"/>
      <c r="I98" s="63" t="s">
        <v>277</v>
      </c>
      <c r="J98" s="63" t="s">
        <v>279</v>
      </c>
      <c r="K98" s="312"/>
      <c r="M98" s="49"/>
      <c r="O98" s="47"/>
    </row>
    <row r="99" spans="1:15">
      <c r="A99" s="62">
        <v>44534</v>
      </c>
      <c r="B99" s="63">
        <v>78</v>
      </c>
      <c r="C99" s="63">
        <v>4000</v>
      </c>
      <c r="D99" s="53">
        <f t="shared" si="9"/>
        <v>51.28</v>
      </c>
      <c r="E99" s="294"/>
      <c r="F99" s="63" t="s">
        <v>263</v>
      </c>
      <c r="G99" s="52" t="s">
        <v>115</v>
      </c>
      <c r="H99" s="52"/>
      <c r="I99" s="63" t="s">
        <v>284</v>
      </c>
      <c r="J99" s="63" t="s">
        <v>74</v>
      </c>
      <c r="K99" s="312"/>
      <c r="M99" s="49"/>
      <c r="O99" s="47"/>
    </row>
    <row r="100" spans="1:15">
      <c r="A100" s="62">
        <v>44514</v>
      </c>
      <c r="B100" s="63">
        <v>90</v>
      </c>
      <c r="C100" s="63">
        <v>4500</v>
      </c>
      <c r="D100" s="53">
        <f t="shared" si="9"/>
        <v>50</v>
      </c>
      <c r="E100" s="294"/>
      <c r="F100" s="63" t="s">
        <v>263</v>
      </c>
      <c r="G100" s="52" t="s">
        <v>115</v>
      </c>
      <c r="H100" s="52"/>
      <c r="I100" s="63" t="s">
        <v>283</v>
      </c>
      <c r="J100" s="63" t="s">
        <v>74</v>
      </c>
      <c r="K100" s="312">
        <f>ROUND(AVERAGE(D100:D104),2)</f>
        <v>50.65</v>
      </c>
      <c r="M100" s="49"/>
      <c r="O100" s="47"/>
    </row>
    <row r="101" spans="1:15">
      <c r="A101" s="62">
        <v>44514</v>
      </c>
      <c r="B101" s="63">
        <v>89</v>
      </c>
      <c r="C101" s="63">
        <v>4200</v>
      </c>
      <c r="D101" s="53">
        <f t="shared" si="9"/>
        <v>47.19</v>
      </c>
      <c r="E101" s="294"/>
      <c r="F101" s="63" t="s">
        <v>263</v>
      </c>
      <c r="G101" s="52" t="s">
        <v>115</v>
      </c>
      <c r="H101" s="52"/>
      <c r="I101" s="63" t="s">
        <v>276</v>
      </c>
      <c r="J101" s="63" t="s">
        <v>74</v>
      </c>
      <c r="K101" s="312"/>
      <c r="M101" s="49"/>
      <c r="O101" s="47"/>
    </row>
    <row r="102" spans="1:15">
      <c r="A102" s="62">
        <v>44507</v>
      </c>
      <c r="B102" s="63">
        <v>90</v>
      </c>
      <c r="C102" s="63">
        <v>4300</v>
      </c>
      <c r="D102" s="53">
        <f t="shared" si="9"/>
        <v>47.78</v>
      </c>
      <c r="E102" s="294"/>
      <c r="F102" s="63" t="s">
        <v>263</v>
      </c>
      <c r="G102" s="52" t="s">
        <v>115</v>
      </c>
      <c r="H102" s="52"/>
      <c r="I102" s="63" t="s">
        <v>283</v>
      </c>
      <c r="J102" s="63" t="s">
        <v>74</v>
      </c>
      <c r="K102" s="312"/>
      <c r="M102" s="49"/>
      <c r="O102" s="47"/>
    </row>
    <row r="103" spans="1:15">
      <c r="A103" s="62">
        <v>44505</v>
      </c>
      <c r="B103" s="63">
        <v>63.5</v>
      </c>
      <c r="C103" s="63">
        <v>3700</v>
      </c>
      <c r="D103" s="53">
        <f t="shared" si="9"/>
        <v>58.27</v>
      </c>
      <c r="E103" s="294"/>
      <c r="F103" s="63" t="s">
        <v>260</v>
      </c>
      <c r="G103" s="52" t="s">
        <v>115</v>
      </c>
      <c r="H103" s="52"/>
      <c r="I103" s="63" t="s">
        <v>284</v>
      </c>
      <c r="J103" s="63" t="s">
        <v>139</v>
      </c>
      <c r="K103" s="312"/>
      <c r="M103" s="49"/>
      <c r="O103" s="47"/>
    </row>
    <row r="104" spans="1:15">
      <c r="A104" s="62">
        <v>44502</v>
      </c>
      <c r="B104" s="63">
        <v>80</v>
      </c>
      <c r="C104" s="63">
        <v>4000</v>
      </c>
      <c r="D104" s="53">
        <f t="shared" si="9"/>
        <v>50</v>
      </c>
      <c r="E104" s="294"/>
      <c r="F104" s="63" t="s">
        <v>263</v>
      </c>
      <c r="G104" s="52" t="s">
        <v>115</v>
      </c>
      <c r="H104" s="52"/>
      <c r="I104" s="63" t="s">
        <v>275</v>
      </c>
      <c r="J104" s="63" t="s">
        <v>74</v>
      </c>
      <c r="K104" s="312"/>
      <c r="M104" s="49"/>
      <c r="O104" s="47"/>
    </row>
    <row r="105" spans="1:15">
      <c r="A105" s="62">
        <v>44500</v>
      </c>
      <c r="B105" s="63">
        <v>90</v>
      </c>
      <c r="C105" s="63">
        <v>4001</v>
      </c>
      <c r="D105" s="53">
        <f t="shared" si="9"/>
        <v>44.46</v>
      </c>
      <c r="E105" s="294"/>
      <c r="F105" s="63" t="s">
        <v>263</v>
      </c>
      <c r="G105" s="52" t="s">
        <v>115</v>
      </c>
      <c r="H105" s="52"/>
      <c r="I105" s="63" t="s">
        <v>284</v>
      </c>
      <c r="J105" s="63" t="s">
        <v>74</v>
      </c>
      <c r="K105" s="312">
        <f>ROUND(AVERAGE(D105:D110),2)</f>
        <v>52.97</v>
      </c>
      <c r="M105" s="49"/>
      <c r="O105" s="47"/>
    </row>
    <row r="106" spans="1:15">
      <c r="A106" s="62">
        <v>44492</v>
      </c>
      <c r="B106" s="63">
        <v>99</v>
      </c>
      <c r="C106" s="63">
        <v>5100</v>
      </c>
      <c r="D106" s="53">
        <f t="shared" si="9"/>
        <v>51.52</v>
      </c>
      <c r="E106" s="294"/>
      <c r="F106" s="63" t="s">
        <v>267</v>
      </c>
      <c r="G106" s="52" t="s">
        <v>115</v>
      </c>
      <c r="H106" s="52"/>
      <c r="I106" s="63" t="s">
        <v>283</v>
      </c>
      <c r="J106" s="63" t="s">
        <v>74</v>
      </c>
      <c r="K106" s="312"/>
      <c r="M106" s="49"/>
      <c r="O106" s="47"/>
    </row>
    <row r="107" spans="1:15">
      <c r="A107" s="62">
        <v>44481</v>
      </c>
      <c r="B107" s="63">
        <v>96</v>
      </c>
      <c r="C107" s="63">
        <v>5400</v>
      </c>
      <c r="D107" s="53">
        <f t="shared" si="9"/>
        <v>56.25</v>
      </c>
      <c r="E107" s="294"/>
      <c r="F107" s="63" t="s">
        <v>267</v>
      </c>
      <c r="G107" s="52" t="s">
        <v>115</v>
      </c>
      <c r="H107" s="52"/>
      <c r="I107" s="63" t="s">
        <v>276</v>
      </c>
      <c r="J107" s="63" t="s">
        <v>74</v>
      </c>
      <c r="K107" s="312"/>
      <c r="M107" s="49"/>
      <c r="O107" s="47"/>
    </row>
    <row r="108" spans="1:15">
      <c r="A108" s="62">
        <v>44477</v>
      </c>
      <c r="B108" s="63">
        <v>108</v>
      </c>
      <c r="C108" s="63">
        <v>6000</v>
      </c>
      <c r="D108" s="53">
        <f t="shared" si="9"/>
        <v>55.56</v>
      </c>
      <c r="E108" s="313">
        <f>ROUND(AVERAGE(D108:D114),2)</f>
        <v>58.8</v>
      </c>
      <c r="F108" s="63" t="s">
        <v>273</v>
      </c>
      <c r="G108" s="52" t="s">
        <v>115</v>
      </c>
      <c r="H108" s="52" t="s">
        <v>74</v>
      </c>
      <c r="I108" s="63" t="s">
        <v>277</v>
      </c>
      <c r="J108" s="63" t="s">
        <v>74</v>
      </c>
      <c r="K108" s="312"/>
      <c r="M108" s="49"/>
      <c r="O108" s="47"/>
    </row>
    <row r="109" spans="1:15">
      <c r="A109" s="62">
        <v>44476</v>
      </c>
      <c r="B109" s="63">
        <v>90</v>
      </c>
      <c r="C109" s="63">
        <v>3900</v>
      </c>
      <c r="D109" s="53">
        <f t="shared" si="9"/>
        <v>43.33</v>
      </c>
      <c r="E109" s="313"/>
      <c r="F109" s="63" t="s">
        <v>263</v>
      </c>
      <c r="G109" s="52" t="s">
        <v>115</v>
      </c>
      <c r="H109" s="52" t="s">
        <v>139</v>
      </c>
      <c r="I109" s="63" t="s">
        <v>284</v>
      </c>
      <c r="J109" s="63" t="s">
        <v>74</v>
      </c>
      <c r="K109" s="312"/>
      <c r="M109" s="49"/>
      <c r="O109" s="47"/>
    </row>
    <row r="110" spans="1:15">
      <c r="A110" s="62">
        <v>44470</v>
      </c>
      <c r="B110" s="63">
        <v>63</v>
      </c>
      <c r="C110" s="63">
        <v>4200</v>
      </c>
      <c r="D110" s="53">
        <f t="shared" si="9"/>
        <v>66.67</v>
      </c>
      <c r="E110" s="313"/>
      <c r="F110" s="63" t="s">
        <v>260</v>
      </c>
      <c r="G110" s="52" t="s">
        <v>115</v>
      </c>
      <c r="H110" s="52" t="s">
        <v>74</v>
      </c>
      <c r="I110" s="63" t="s">
        <v>284</v>
      </c>
      <c r="J110" s="63" t="s">
        <v>279</v>
      </c>
      <c r="K110" s="312"/>
      <c r="M110" s="49"/>
      <c r="O110" s="47"/>
    </row>
    <row r="111" spans="1:15">
      <c r="A111" s="62">
        <v>44464</v>
      </c>
      <c r="B111" s="63">
        <v>49</v>
      </c>
      <c r="C111" s="63">
        <v>3700</v>
      </c>
      <c r="D111" s="53">
        <f t="shared" si="9"/>
        <v>75.510000000000005</v>
      </c>
      <c r="E111" s="313"/>
      <c r="F111" s="63" t="s">
        <v>260</v>
      </c>
      <c r="G111" s="52" t="s">
        <v>115</v>
      </c>
      <c r="H111" s="52" t="s">
        <v>74</v>
      </c>
      <c r="I111" s="63" t="s">
        <v>275</v>
      </c>
      <c r="J111" s="63" t="s">
        <v>139</v>
      </c>
      <c r="K111" s="312">
        <f>ROUND(AVERAGE(D111:D117),2)</f>
        <v>60.09</v>
      </c>
      <c r="M111" s="49"/>
      <c r="O111" s="47"/>
    </row>
    <row r="112" spans="1:15">
      <c r="A112" s="62">
        <v>44462</v>
      </c>
      <c r="B112" s="63">
        <v>90</v>
      </c>
      <c r="C112" s="63">
        <v>4300</v>
      </c>
      <c r="D112" s="53">
        <f t="shared" si="9"/>
        <v>47.78</v>
      </c>
      <c r="E112" s="313"/>
      <c r="F112" s="63" t="s">
        <v>263</v>
      </c>
      <c r="G112" s="52" t="s">
        <v>115</v>
      </c>
      <c r="H112" s="52" t="s">
        <v>74</v>
      </c>
      <c r="I112" s="63" t="s">
        <v>282</v>
      </c>
      <c r="J112" s="63" t="s">
        <v>74</v>
      </c>
      <c r="K112" s="312"/>
      <c r="M112" s="49"/>
      <c r="O112" s="47"/>
    </row>
    <row r="113" spans="1:15">
      <c r="A113" s="62">
        <v>44459</v>
      </c>
      <c r="B113" s="63">
        <v>90</v>
      </c>
      <c r="C113" s="63">
        <v>4800</v>
      </c>
      <c r="D113" s="53">
        <f t="shared" si="9"/>
        <v>53.33</v>
      </c>
      <c r="E113" s="313"/>
      <c r="F113" s="63" t="s">
        <v>263</v>
      </c>
      <c r="G113" s="52" t="s">
        <v>115</v>
      </c>
      <c r="H113" s="52" t="s">
        <v>74</v>
      </c>
      <c r="I113" s="63" t="s">
        <v>283</v>
      </c>
      <c r="J113" s="63" t="s">
        <v>74</v>
      </c>
      <c r="K113" s="312"/>
      <c r="M113" s="49"/>
      <c r="O113" s="47"/>
    </row>
    <row r="114" spans="1:15">
      <c r="A114" s="62">
        <v>44452</v>
      </c>
      <c r="B114" s="63">
        <v>49</v>
      </c>
      <c r="C114" s="63">
        <v>3400</v>
      </c>
      <c r="D114" s="53">
        <f t="shared" si="9"/>
        <v>69.39</v>
      </c>
      <c r="E114" s="313"/>
      <c r="F114" s="63" t="s">
        <v>260</v>
      </c>
      <c r="G114" s="52" t="s">
        <v>115</v>
      </c>
      <c r="H114" s="52" t="s">
        <v>139</v>
      </c>
      <c r="I114" s="63" t="s">
        <v>284</v>
      </c>
      <c r="J114" s="63" t="s">
        <v>278</v>
      </c>
      <c r="K114" s="312"/>
      <c r="M114" s="49"/>
      <c r="O114" s="47"/>
    </row>
    <row r="115" spans="1:15">
      <c r="A115" s="62">
        <v>44451</v>
      </c>
      <c r="B115" s="63">
        <v>78</v>
      </c>
      <c r="C115" s="63">
        <v>4000</v>
      </c>
      <c r="D115" s="53">
        <f t="shared" si="9"/>
        <v>51.28</v>
      </c>
      <c r="E115" s="294">
        <f>ROUND(AVERAGE(D115:D121),2)</f>
        <v>57.76</v>
      </c>
      <c r="F115" s="63" t="s">
        <v>263</v>
      </c>
      <c r="G115" s="52" t="s">
        <v>115</v>
      </c>
      <c r="H115" s="52" t="s">
        <v>74</v>
      </c>
      <c r="I115" s="63" t="s">
        <v>276</v>
      </c>
      <c r="J115" s="63" t="s">
        <v>74</v>
      </c>
      <c r="K115" s="312"/>
      <c r="M115" s="49"/>
      <c r="O115" s="47"/>
    </row>
    <row r="116" spans="1:15">
      <c r="A116" s="62">
        <v>44444</v>
      </c>
      <c r="B116" s="63">
        <v>90</v>
      </c>
      <c r="C116" s="63">
        <v>4400</v>
      </c>
      <c r="D116" s="53">
        <f t="shared" si="9"/>
        <v>48.89</v>
      </c>
      <c r="E116" s="294"/>
      <c r="F116" s="63" t="s">
        <v>263</v>
      </c>
      <c r="G116" s="52" t="s">
        <v>115</v>
      </c>
      <c r="H116" s="52" t="s">
        <v>74</v>
      </c>
      <c r="I116" s="63" t="s">
        <v>275</v>
      </c>
      <c r="J116" s="63" t="s">
        <v>74</v>
      </c>
      <c r="K116" s="312"/>
      <c r="M116" s="49"/>
      <c r="O116" s="47"/>
    </row>
    <row r="117" spans="1:15">
      <c r="A117" s="62">
        <v>44443</v>
      </c>
      <c r="B117" s="63">
        <v>49.72</v>
      </c>
      <c r="C117" s="63">
        <v>3700</v>
      </c>
      <c r="D117" s="53">
        <f t="shared" si="9"/>
        <v>74.42</v>
      </c>
      <c r="E117" s="294"/>
      <c r="F117" s="63" t="s">
        <v>260</v>
      </c>
      <c r="G117" s="52" t="s">
        <v>115</v>
      </c>
      <c r="H117" s="52" t="s">
        <v>74</v>
      </c>
      <c r="I117" s="63" t="s">
        <v>277</v>
      </c>
      <c r="J117" s="63" t="s">
        <v>280</v>
      </c>
      <c r="K117" s="312"/>
      <c r="M117" s="49"/>
      <c r="O117" s="47"/>
    </row>
    <row r="118" spans="1:15">
      <c r="A118" s="62">
        <v>44438</v>
      </c>
      <c r="B118" s="63">
        <v>89</v>
      </c>
      <c r="C118" s="63">
        <v>4300</v>
      </c>
      <c r="D118" s="53">
        <f t="shared" ref="D118:D123" si="10">ROUND(C118/B118,2)</f>
        <v>48.31</v>
      </c>
      <c r="E118" s="294"/>
      <c r="F118" s="63" t="s">
        <v>263</v>
      </c>
      <c r="G118" s="52" t="s">
        <v>115</v>
      </c>
      <c r="H118" s="52" t="s">
        <v>139</v>
      </c>
      <c r="I118" s="63" t="s">
        <v>283</v>
      </c>
      <c r="J118" s="63" t="s">
        <v>74</v>
      </c>
      <c r="K118" s="312">
        <f>ROUND(AVERAGE(D118:D123),2)</f>
        <v>55.6</v>
      </c>
      <c r="M118" s="49"/>
      <c r="O118" s="47"/>
    </row>
    <row r="119" spans="1:15">
      <c r="A119" s="62">
        <v>44435</v>
      </c>
      <c r="B119" s="63">
        <v>50</v>
      </c>
      <c r="C119" s="63">
        <v>3500</v>
      </c>
      <c r="D119" s="53">
        <f t="shared" si="10"/>
        <v>70</v>
      </c>
      <c r="E119" s="294"/>
      <c r="F119" s="63" t="s">
        <v>260</v>
      </c>
      <c r="G119" s="52" t="s">
        <v>115</v>
      </c>
      <c r="H119" s="52" t="s">
        <v>74</v>
      </c>
      <c r="I119" s="63" t="s">
        <v>284</v>
      </c>
      <c r="J119" s="63" t="s">
        <v>279</v>
      </c>
      <c r="K119" s="312"/>
      <c r="M119" s="49"/>
      <c r="O119" s="47"/>
    </row>
    <row r="120" spans="1:15">
      <c r="A120" s="62">
        <v>44429</v>
      </c>
      <c r="B120" s="63">
        <v>63</v>
      </c>
      <c r="C120" s="63">
        <v>3200</v>
      </c>
      <c r="D120" s="53">
        <f t="shared" si="10"/>
        <v>50.79</v>
      </c>
      <c r="E120" s="294"/>
      <c r="F120" s="63" t="s">
        <v>260</v>
      </c>
      <c r="G120" s="52" t="s">
        <v>115</v>
      </c>
      <c r="H120" s="52" t="s">
        <v>74</v>
      </c>
      <c r="I120" s="63" t="s">
        <v>277</v>
      </c>
      <c r="J120" s="63" t="s">
        <v>139</v>
      </c>
      <c r="K120" s="312"/>
      <c r="M120" s="49"/>
      <c r="O120" s="47"/>
    </row>
    <row r="121" spans="1:15">
      <c r="A121" s="62">
        <v>44429</v>
      </c>
      <c r="B121" s="63">
        <v>99</v>
      </c>
      <c r="C121" s="63">
        <v>6000</v>
      </c>
      <c r="D121" s="53">
        <f t="shared" si="10"/>
        <v>60.61</v>
      </c>
      <c r="E121" s="294"/>
      <c r="F121" s="63" t="s">
        <v>281</v>
      </c>
      <c r="G121" s="52" t="s">
        <v>115</v>
      </c>
      <c r="H121" s="52" t="s">
        <v>74</v>
      </c>
      <c r="I121" s="63" t="s">
        <v>275</v>
      </c>
      <c r="J121" s="63" t="s">
        <v>74</v>
      </c>
      <c r="K121" s="312"/>
      <c r="M121" s="49"/>
      <c r="O121" s="47"/>
    </row>
    <row r="122" spans="1:15">
      <c r="A122" s="62">
        <v>44421</v>
      </c>
      <c r="B122" s="63">
        <v>90</v>
      </c>
      <c r="C122" s="63">
        <v>4750</v>
      </c>
      <c r="D122" s="53">
        <f t="shared" si="10"/>
        <v>52.78</v>
      </c>
      <c r="E122" s="294">
        <f>ROUND(AVERAGE(D123:D132),2)</f>
        <v>51.11</v>
      </c>
      <c r="F122" s="63" t="s">
        <v>263</v>
      </c>
      <c r="G122" s="52" t="s">
        <v>115</v>
      </c>
      <c r="H122" s="52" t="s">
        <v>139</v>
      </c>
      <c r="I122" s="63" t="s">
        <v>276</v>
      </c>
      <c r="J122" s="63" t="s">
        <v>74</v>
      </c>
      <c r="K122" s="312"/>
      <c r="M122" s="49"/>
      <c r="O122" s="47"/>
    </row>
    <row r="123" spans="1:15">
      <c r="A123" s="62">
        <v>44420</v>
      </c>
      <c r="B123" s="63">
        <v>90</v>
      </c>
      <c r="C123" s="63">
        <v>4600</v>
      </c>
      <c r="D123" s="53">
        <f t="shared" si="10"/>
        <v>51.11</v>
      </c>
      <c r="E123" s="294"/>
      <c r="F123" s="63" t="s">
        <v>263</v>
      </c>
      <c r="G123" s="52" t="s">
        <v>115</v>
      </c>
      <c r="H123" s="52" t="s">
        <v>139</v>
      </c>
      <c r="I123" s="63" t="s">
        <v>275</v>
      </c>
      <c r="J123" s="63" t="s">
        <v>74</v>
      </c>
      <c r="K123" s="312"/>
      <c r="M123" s="49"/>
      <c r="O123" s="47"/>
    </row>
    <row r="124" spans="1:15">
      <c r="E124" s="294"/>
      <c r="H124" s="48" t="s">
        <v>139</v>
      </c>
      <c r="J124" s="48"/>
      <c r="K124" s="49"/>
      <c r="M124" s="49"/>
      <c r="O124" s="47"/>
    </row>
    <row r="125" spans="1:15">
      <c r="E125" s="294"/>
      <c r="H125" s="48" t="s">
        <v>74</v>
      </c>
      <c r="J125" s="48"/>
      <c r="K125" s="49"/>
      <c r="M125" s="49"/>
      <c r="O125" s="47"/>
    </row>
    <row r="126" spans="1:15">
      <c r="E126" s="294"/>
      <c r="H126" s="48" t="s">
        <v>285</v>
      </c>
      <c r="J126" s="48"/>
      <c r="K126" s="49"/>
      <c r="M126" s="49"/>
      <c r="O126" s="47"/>
    </row>
    <row r="127" spans="1:15">
      <c r="E127" s="294"/>
      <c r="H127" s="48" t="s">
        <v>74</v>
      </c>
      <c r="J127" s="48"/>
      <c r="K127" s="49"/>
      <c r="M127" s="49"/>
      <c r="O127" s="47"/>
    </row>
    <row r="128" spans="1:15">
      <c r="E128" s="294"/>
      <c r="H128" s="48" t="s">
        <v>74</v>
      </c>
      <c r="J128" s="48"/>
      <c r="K128" s="49"/>
      <c r="M128" s="49"/>
      <c r="O128" s="47"/>
    </row>
    <row r="129" spans="1:15">
      <c r="E129" s="294"/>
      <c r="H129" s="48" t="s">
        <v>74</v>
      </c>
      <c r="J129" s="48"/>
      <c r="K129" s="49"/>
      <c r="M129" s="49"/>
      <c r="O129" s="47"/>
    </row>
    <row r="130" spans="1:15">
      <c r="E130" s="294"/>
      <c r="H130" s="48" t="s">
        <v>74</v>
      </c>
      <c r="J130" s="48"/>
      <c r="K130" s="49"/>
      <c r="M130" s="49"/>
      <c r="O130" s="47"/>
    </row>
    <row r="131" spans="1:15">
      <c r="E131" s="294"/>
      <c r="H131" s="48" t="s">
        <v>74</v>
      </c>
      <c r="J131" s="48"/>
      <c r="K131" s="49"/>
      <c r="M131" s="49"/>
      <c r="O131" s="47"/>
    </row>
    <row r="132" spans="1:15">
      <c r="E132" s="294"/>
      <c r="H132" s="48" t="s">
        <v>74</v>
      </c>
      <c r="J132" s="48"/>
      <c r="K132" s="49"/>
      <c r="M132" s="49"/>
      <c r="O132" s="47"/>
    </row>
    <row r="133" spans="1:15">
      <c r="A133" s="49"/>
      <c r="B133" s="49"/>
      <c r="C133" s="49"/>
      <c r="D133" s="49"/>
      <c r="E133" s="294" t="e">
        <f>ROUND(AVERAGE(D133:D138),2)</f>
        <v>#DIV/0!</v>
      </c>
      <c r="F133" s="49"/>
      <c r="G133" s="49"/>
      <c r="H133" s="49" t="s">
        <v>139</v>
      </c>
      <c r="I133" s="49"/>
      <c r="J133" s="49"/>
      <c r="K133" s="49"/>
      <c r="M133" s="49"/>
      <c r="O133" s="47"/>
    </row>
    <row r="134" spans="1:15">
      <c r="A134" s="49"/>
      <c r="B134" s="49"/>
      <c r="C134" s="49"/>
      <c r="D134" s="49"/>
      <c r="E134" s="294"/>
      <c r="F134" s="49"/>
      <c r="G134" s="49"/>
      <c r="H134" s="49" t="s">
        <v>74</v>
      </c>
      <c r="I134" s="49"/>
      <c r="J134" s="49"/>
      <c r="K134" s="49"/>
      <c r="M134" s="49"/>
      <c r="O134" s="47"/>
    </row>
    <row r="135" spans="1:15">
      <c r="A135" s="49"/>
      <c r="B135" s="49"/>
      <c r="C135" s="49"/>
      <c r="D135" s="49"/>
      <c r="E135" s="294"/>
      <c r="F135" s="49"/>
      <c r="G135" s="49"/>
      <c r="H135" s="49" t="s">
        <v>74</v>
      </c>
      <c r="I135" s="49"/>
      <c r="J135" s="49"/>
      <c r="K135" s="49"/>
      <c r="M135" s="49"/>
      <c r="O135" s="47"/>
    </row>
    <row r="136" spans="1:15">
      <c r="A136" s="49"/>
      <c r="B136" s="49"/>
      <c r="C136" s="49"/>
      <c r="D136" s="49"/>
      <c r="E136" s="294"/>
      <c r="F136" s="49"/>
      <c r="G136" s="49"/>
      <c r="H136" s="49" t="s">
        <v>74</v>
      </c>
      <c r="I136" s="49"/>
      <c r="J136" s="49"/>
      <c r="K136" s="49"/>
      <c r="M136" s="49"/>
      <c r="O136" s="47"/>
    </row>
    <row r="137" spans="1:15">
      <c r="A137" s="49"/>
      <c r="B137" s="49"/>
      <c r="C137" s="49"/>
      <c r="D137" s="49"/>
      <c r="E137" s="294"/>
      <c r="F137" s="49"/>
      <c r="G137" s="49"/>
      <c r="H137" s="49" t="s">
        <v>74</v>
      </c>
      <c r="I137" s="49"/>
      <c r="J137" s="49"/>
      <c r="K137" s="49"/>
      <c r="M137" s="49"/>
      <c r="O137" s="47"/>
    </row>
    <row r="138" spans="1:15">
      <c r="A138" s="49"/>
      <c r="B138" s="49"/>
      <c r="C138" s="49"/>
      <c r="D138" s="49"/>
      <c r="E138" s="294"/>
      <c r="F138" s="49"/>
      <c r="G138" s="49"/>
      <c r="H138" s="49" t="s">
        <v>74</v>
      </c>
      <c r="I138" s="49"/>
      <c r="J138" s="49"/>
      <c r="K138" s="49"/>
      <c r="M138" s="49"/>
      <c r="O138" s="47"/>
    </row>
    <row r="139" spans="1:15">
      <c r="A139" s="49"/>
      <c r="B139" s="49"/>
      <c r="C139" s="49"/>
      <c r="D139" s="49"/>
      <c r="E139" s="53" t="e">
        <f>ROUND(AVERAGE(D139),2)</f>
        <v>#DIV/0!</v>
      </c>
      <c r="F139" s="49"/>
      <c r="G139" s="49"/>
      <c r="H139" s="49" t="s">
        <v>74</v>
      </c>
      <c r="I139" s="49"/>
      <c r="J139" s="49"/>
      <c r="K139" s="49"/>
      <c r="M139" s="49"/>
      <c r="O139" s="47"/>
    </row>
    <row r="140" spans="1:15">
      <c r="A140" s="49"/>
      <c r="B140" s="49"/>
      <c r="C140" s="49"/>
      <c r="D140" s="49"/>
      <c r="E140" s="294" t="e">
        <f>ROUND(AVERAGE(D140:D142),2)</f>
        <v>#DIV/0!</v>
      </c>
      <c r="F140" s="49"/>
      <c r="G140" s="49"/>
      <c r="H140" s="49" t="s">
        <v>74</v>
      </c>
      <c r="I140" s="49"/>
      <c r="J140" s="49"/>
      <c r="K140" s="49"/>
      <c r="M140" s="49"/>
      <c r="O140" s="47"/>
    </row>
    <row r="141" spans="1:15">
      <c r="A141" s="49"/>
      <c r="B141" s="49"/>
      <c r="C141" s="49"/>
      <c r="D141" s="49"/>
      <c r="E141" s="294"/>
      <c r="F141" s="49"/>
      <c r="G141" s="49"/>
      <c r="H141" s="49" t="s">
        <v>74</v>
      </c>
      <c r="I141" s="49"/>
      <c r="J141" s="49"/>
      <c r="K141" s="49"/>
      <c r="M141" s="49"/>
      <c r="O141" s="47"/>
    </row>
    <row r="142" spans="1:15">
      <c r="A142" s="49"/>
      <c r="B142" s="49"/>
      <c r="C142" s="49"/>
      <c r="D142" s="49"/>
      <c r="E142" s="294"/>
      <c r="F142" s="49"/>
      <c r="G142" s="49"/>
      <c r="H142" s="49" t="s">
        <v>483</v>
      </c>
      <c r="I142" s="49"/>
      <c r="J142" s="49"/>
      <c r="K142" s="49"/>
      <c r="M142" s="49"/>
      <c r="O142" s="47"/>
    </row>
    <row r="143" spans="1:15">
      <c r="A143" s="49"/>
      <c r="B143" s="49"/>
      <c r="C143" s="49"/>
      <c r="D143" s="49"/>
      <c r="F143" s="49"/>
      <c r="I143" s="47"/>
      <c r="N143" s="49"/>
      <c r="O143" s="47"/>
    </row>
    <row r="144" spans="1:15">
      <c r="A144" s="49"/>
      <c r="B144" s="49"/>
      <c r="C144" s="49"/>
      <c r="D144" s="49"/>
      <c r="F144" s="49"/>
      <c r="I144" s="47"/>
      <c r="N144" s="49"/>
      <c r="O144" s="47"/>
    </row>
    <row r="145" spans="1:15">
      <c r="A145" s="47"/>
      <c r="B145" s="47"/>
      <c r="C145" s="47"/>
      <c r="D145" s="47"/>
      <c r="I145" s="47"/>
      <c r="N145" s="49"/>
      <c r="O145" s="47"/>
    </row>
    <row r="146" spans="1:15" s="47" customFormat="1">
      <c r="N146" s="49"/>
    </row>
    <row r="147" spans="1:15" s="47" customFormat="1">
      <c r="N147" s="49"/>
    </row>
    <row r="148" spans="1:15" s="47" customFormat="1">
      <c r="N148" s="49"/>
    </row>
    <row r="149" spans="1:15" s="47" customFormat="1">
      <c r="N149" s="49"/>
    </row>
    <row r="150" spans="1:15" s="47" customFormat="1">
      <c r="N150" s="49"/>
    </row>
    <row r="151" spans="1:15" s="47" customFormat="1">
      <c r="N151" s="49"/>
    </row>
    <row r="152" spans="1:15" s="47" customFormat="1">
      <c r="N152" s="49"/>
    </row>
    <row r="153" spans="1:15" s="47" customFormat="1">
      <c r="N153" s="49"/>
    </row>
    <row r="154" spans="1:15" s="47" customFormat="1">
      <c r="N154" s="49"/>
    </row>
    <row r="155" spans="1:15" s="47" customFormat="1">
      <c r="N155" s="49"/>
    </row>
    <row r="156" spans="1:15" s="47" customFormat="1">
      <c r="N156" s="49"/>
    </row>
    <row r="157" spans="1:15" s="47" customFormat="1">
      <c r="N157" s="49"/>
    </row>
    <row r="158" spans="1:15" s="47" customFormat="1">
      <c r="N158" s="49"/>
    </row>
    <row r="159" spans="1:15" s="47" customFormat="1">
      <c r="N159" s="49"/>
    </row>
    <row r="160" spans="1:15" s="47" customFormat="1">
      <c r="N160" s="49"/>
    </row>
    <row r="161" spans="13:14" s="47" customFormat="1">
      <c r="N161" s="49"/>
    </row>
    <row r="162" spans="13:14" s="47" customFormat="1">
      <c r="N162" s="49"/>
    </row>
    <row r="163" spans="13:14" s="47" customFormat="1">
      <c r="M163" s="49"/>
    </row>
    <row r="164" spans="13:14" s="47" customFormat="1">
      <c r="M164" s="49"/>
    </row>
    <row r="165" spans="13:14" s="47" customFormat="1">
      <c r="M165" s="49"/>
    </row>
    <row r="166" spans="13:14" s="47" customFormat="1">
      <c r="M166" s="49"/>
    </row>
    <row r="167" spans="13:14" s="47" customFormat="1">
      <c r="M167" s="49"/>
    </row>
    <row r="168" spans="13:14" s="47" customFormat="1">
      <c r="M168" s="49"/>
    </row>
    <row r="169" spans="13:14" s="47" customFormat="1">
      <c r="M169" s="49"/>
    </row>
    <row r="170" spans="13:14" s="47" customFormat="1">
      <c r="M170" s="49"/>
    </row>
    <row r="171" spans="13:14" s="47" customFormat="1">
      <c r="M171" s="49"/>
    </row>
    <row r="172" spans="13:14" s="47" customFormat="1">
      <c r="M172" s="49"/>
    </row>
    <row r="173" spans="13:14" s="47" customFormat="1">
      <c r="M173" s="49"/>
    </row>
    <row r="174" spans="13:14" s="47" customFormat="1">
      <c r="M174" s="49"/>
    </row>
    <row r="175" spans="13:14" s="47" customFormat="1">
      <c r="M175" s="49"/>
    </row>
    <row r="176" spans="13:14" s="47" customFormat="1">
      <c r="M176" s="49"/>
    </row>
    <row r="177" spans="13:13" s="47" customFormat="1">
      <c r="M177" s="49"/>
    </row>
    <row r="178" spans="13:13" s="47" customFormat="1">
      <c r="M178" s="49"/>
    </row>
    <row r="179" spans="13:13" s="47" customFormat="1">
      <c r="M179" s="49"/>
    </row>
    <row r="180" spans="13:13" s="47" customFormat="1">
      <c r="M180" s="49"/>
    </row>
    <row r="181" spans="13:13" s="47" customFormat="1">
      <c r="M181" s="49"/>
    </row>
    <row r="182" spans="13:13" s="47" customFormat="1">
      <c r="M182" s="49"/>
    </row>
    <row r="183" spans="13:13" s="47" customFormat="1">
      <c r="M183" s="49"/>
    </row>
    <row r="184" spans="13:13" s="47" customFormat="1">
      <c r="M184" s="49"/>
    </row>
    <row r="185" spans="13:13" s="47" customFormat="1">
      <c r="M185" s="49"/>
    </row>
    <row r="186" spans="13:13" s="47" customFormat="1">
      <c r="M186" s="49"/>
    </row>
    <row r="187" spans="13:13" s="47" customFormat="1">
      <c r="M187" s="49"/>
    </row>
    <row r="188" spans="13:13" s="47" customFormat="1">
      <c r="M188" s="49"/>
    </row>
    <row r="189" spans="13:13" s="47" customFormat="1">
      <c r="M189" s="49"/>
    </row>
    <row r="190" spans="13:13" s="47" customFormat="1">
      <c r="M190" s="49"/>
    </row>
    <row r="191" spans="13:13" s="47" customFormat="1">
      <c r="M191" s="49"/>
    </row>
    <row r="192" spans="13:13" s="47" customFormat="1">
      <c r="M192" s="49"/>
    </row>
    <row r="193" spans="13:13" s="47" customFormat="1">
      <c r="M193" s="49"/>
    </row>
    <row r="194" spans="13:13" s="47" customFormat="1">
      <c r="M194" s="49"/>
    </row>
    <row r="195" spans="13:13" s="47" customFormat="1">
      <c r="M195" s="49"/>
    </row>
    <row r="196" spans="13:13" s="47" customFormat="1">
      <c r="M196" s="49"/>
    </row>
    <row r="197" spans="13:13" s="47" customFormat="1">
      <c r="M197" s="49"/>
    </row>
    <row r="198" spans="13:13" s="47" customFormat="1">
      <c r="M198" s="49"/>
    </row>
    <row r="199" spans="13:13" s="47" customFormat="1">
      <c r="M199" s="49"/>
    </row>
    <row r="200" spans="13:13" s="47" customFormat="1">
      <c r="M200" s="49"/>
    </row>
    <row r="201" spans="13:13" s="47" customFormat="1">
      <c r="M201" s="49"/>
    </row>
    <row r="202" spans="13:13" s="47" customFormat="1">
      <c r="M202" s="49"/>
    </row>
    <row r="203" spans="13:13" s="47" customFormat="1">
      <c r="M203" s="49"/>
    </row>
    <row r="204" spans="13:13" s="47" customFormat="1">
      <c r="M204" s="49"/>
    </row>
    <row r="205" spans="13:13" s="47" customFormat="1">
      <c r="M205" s="49"/>
    </row>
    <row r="206" spans="13:13" s="47" customFormat="1">
      <c r="M206" s="49"/>
    </row>
    <row r="207" spans="13:13" s="47" customFormat="1">
      <c r="M207" s="49"/>
    </row>
    <row r="208" spans="13:13" s="47" customFormat="1">
      <c r="M208" s="49"/>
    </row>
    <row r="209" spans="1:15">
      <c r="A209" s="47"/>
      <c r="B209" s="47"/>
      <c r="C209" s="47"/>
      <c r="D209" s="47"/>
      <c r="E209" s="47"/>
      <c r="F209" s="47"/>
      <c r="G209" s="47"/>
      <c r="H209" s="47"/>
      <c r="I209" s="47"/>
      <c r="M209" s="49"/>
      <c r="O209" s="47"/>
    </row>
    <row r="210" spans="1:15">
      <c r="A210" s="47"/>
      <c r="B210" s="47"/>
      <c r="C210" s="47"/>
      <c r="D210" s="47"/>
      <c r="E210" s="47"/>
      <c r="F210" s="47"/>
      <c r="G210" s="47"/>
      <c r="H210" s="47"/>
      <c r="I210" s="47"/>
      <c r="M210" s="49"/>
      <c r="O210" s="47"/>
    </row>
    <row r="211" spans="1:15">
      <c r="A211" s="47"/>
      <c r="B211" s="47"/>
      <c r="C211" s="47"/>
      <c r="D211" s="47"/>
      <c r="E211" s="47"/>
      <c r="F211" s="47"/>
      <c r="G211" s="47"/>
      <c r="H211" s="47"/>
      <c r="I211" s="47"/>
      <c r="M211" s="49"/>
      <c r="O211" s="47"/>
    </row>
    <row r="212" spans="1:15">
      <c r="A212" s="47"/>
      <c r="B212" s="47"/>
      <c r="C212" s="47"/>
      <c r="D212" s="47"/>
      <c r="E212" s="47"/>
      <c r="F212" s="47"/>
      <c r="G212" s="47"/>
      <c r="H212" s="47"/>
      <c r="I212" s="47"/>
      <c r="M212" s="49"/>
      <c r="O212" s="47"/>
    </row>
    <row r="213" spans="1:15">
      <c r="A213" s="47"/>
      <c r="B213" s="47"/>
      <c r="C213" s="47"/>
      <c r="D213" s="47"/>
      <c r="E213" s="47"/>
      <c r="F213" s="47"/>
      <c r="G213" s="47"/>
      <c r="H213" s="47"/>
      <c r="I213" s="47"/>
      <c r="M213" s="49"/>
      <c r="O213" s="47"/>
    </row>
    <row r="214" spans="1:15">
      <c r="A214" s="47"/>
      <c r="B214" s="47"/>
      <c r="C214" s="47"/>
      <c r="D214" s="47"/>
      <c r="E214" s="47"/>
      <c r="F214" s="47"/>
      <c r="G214" s="47"/>
      <c r="H214" s="47"/>
      <c r="I214" s="47"/>
      <c r="M214" s="49"/>
      <c r="O214" s="47"/>
    </row>
    <row r="215" spans="1:15">
      <c r="A215" s="47"/>
      <c r="B215" s="47"/>
      <c r="C215" s="47"/>
      <c r="D215" s="47"/>
      <c r="E215" s="47"/>
      <c r="F215" s="47"/>
      <c r="G215" s="47"/>
      <c r="H215" s="47"/>
      <c r="I215" s="47"/>
      <c r="M215" s="49"/>
      <c r="O215" s="47"/>
    </row>
    <row r="216" spans="1:15">
      <c r="A216" s="47"/>
      <c r="B216" s="47"/>
      <c r="C216" s="47"/>
      <c r="D216" s="47"/>
      <c r="E216" s="47"/>
      <c r="F216" s="47"/>
      <c r="G216" s="47"/>
      <c r="H216" s="47"/>
      <c r="I216" s="47"/>
      <c r="M216" s="49"/>
      <c r="O216" s="47"/>
    </row>
    <row r="217" spans="1:15">
      <c r="A217" s="47"/>
      <c r="B217" s="47"/>
      <c r="C217" s="47"/>
      <c r="D217" s="47"/>
      <c r="E217" s="47"/>
      <c r="F217" s="47"/>
      <c r="G217" s="47"/>
      <c r="H217" s="47"/>
      <c r="I217" s="47"/>
      <c r="M217" s="49"/>
      <c r="O217" s="47"/>
    </row>
    <row r="218" spans="1:15">
      <c r="A218" s="47"/>
      <c r="B218" s="47"/>
      <c r="C218" s="47"/>
      <c r="D218" s="47"/>
      <c r="E218" s="47"/>
      <c r="F218" s="47"/>
      <c r="G218" s="47"/>
      <c r="H218" s="47"/>
      <c r="I218" s="47"/>
      <c r="M218" s="49"/>
      <c r="O218" s="47"/>
    </row>
    <row r="219" spans="1:15">
      <c r="A219" s="47"/>
      <c r="B219" s="47"/>
      <c r="C219" s="47"/>
      <c r="D219" s="47"/>
      <c r="E219" s="47"/>
      <c r="F219" s="47"/>
      <c r="G219" s="47"/>
      <c r="H219" s="47"/>
      <c r="I219" s="47"/>
      <c r="M219" s="49"/>
      <c r="O219" s="47"/>
    </row>
    <row r="220" spans="1:15">
      <c r="A220" s="47"/>
      <c r="B220" s="47"/>
      <c r="C220" s="47"/>
      <c r="D220" s="47"/>
      <c r="E220" s="47"/>
      <c r="F220" s="47"/>
      <c r="G220" s="47"/>
      <c r="H220" s="47"/>
      <c r="I220" s="47"/>
      <c r="M220" s="49"/>
      <c r="O220" s="47"/>
    </row>
    <row r="221" spans="1:15">
      <c r="A221" s="47"/>
      <c r="B221" s="47"/>
      <c r="C221" s="47"/>
      <c r="D221" s="47"/>
      <c r="E221" s="47"/>
      <c r="F221" s="47"/>
      <c r="G221" s="47"/>
      <c r="H221" s="47"/>
      <c r="I221" s="47"/>
      <c r="M221" s="49"/>
      <c r="O221" s="47"/>
    </row>
    <row r="222" spans="1:15">
      <c r="A222" s="47"/>
      <c r="B222" s="47"/>
      <c r="C222" s="47"/>
      <c r="D222" s="47"/>
      <c r="E222" s="47"/>
      <c r="F222" s="47"/>
      <c r="G222" s="47"/>
      <c r="H222" s="47"/>
      <c r="I222" s="47"/>
      <c r="M222" s="49"/>
      <c r="O222" s="47"/>
    </row>
    <row r="223" spans="1:15">
      <c r="A223" s="47"/>
      <c r="B223" s="47"/>
      <c r="C223" s="47"/>
      <c r="D223" s="47"/>
      <c r="E223" s="47"/>
      <c r="F223" s="47"/>
      <c r="G223" s="47"/>
      <c r="H223" s="47"/>
      <c r="I223" s="47"/>
      <c r="M223" s="49"/>
      <c r="O223" s="47"/>
    </row>
    <row r="224" spans="1:15">
      <c r="A224" s="47"/>
      <c r="B224" s="47"/>
      <c r="C224" s="47"/>
      <c r="D224" s="47"/>
      <c r="E224" s="47"/>
      <c r="F224" s="47"/>
      <c r="G224" s="47"/>
      <c r="H224" s="47"/>
      <c r="I224" s="47"/>
    </row>
    <row r="225" spans="1:9">
      <c r="A225" s="47"/>
      <c r="B225" s="47"/>
      <c r="C225" s="47"/>
      <c r="D225" s="47"/>
      <c r="E225" s="47"/>
      <c r="F225" s="47"/>
      <c r="G225" s="47"/>
      <c r="H225" s="47"/>
      <c r="I225" s="47"/>
    </row>
    <row r="226" spans="1:9">
      <c r="A226" s="47"/>
      <c r="B226" s="47"/>
      <c r="C226" s="47"/>
      <c r="D226" s="47"/>
      <c r="E226" s="47"/>
      <c r="F226" s="47"/>
      <c r="G226" s="47"/>
      <c r="H226" s="47"/>
      <c r="I226" s="47"/>
    </row>
    <row r="227" spans="1:9">
      <c r="A227" s="47"/>
      <c r="B227" s="47"/>
      <c r="C227" s="47"/>
      <c r="D227" s="47"/>
      <c r="E227" s="47"/>
      <c r="F227" s="47"/>
      <c r="G227" s="47"/>
      <c r="H227" s="47"/>
      <c r="I227" s="47"/>
    </row>
  </sheetData>
  <mergeCells count="78">
    <mergeCell ref="A1:H1"/>
    <mergeCell ref="A16:F16"/>
    <mergeCell ref="A18:H18"/>
    <mergeCell ref="A33:F33"/>
    <mergeCell ref="A35:H35"/>
    <mergeCell ref="F12:F14"/>
    <mergeCell ref="F20:F22"/>
    <mergeCell ref="F23:F25"/>
    <mergeCell ref="F26:F28"/>
    <mergeCell ref="F29:F31"/>
    <mergeCell ref="H3:H5"/>
    <mergeCell ref="H6:H8"/>
    <mergeCell ref="H9:H11"/>
    <mergeCell ref="H12:H14"/>
    <mergeCell ref="H20:H22"/>
    <mergeCell ref="H23:H25"/>
    <mergeCell ref="A50:F50"/>
    <mergeCell ref="A3:A5"/>
    <mergeCell ref="A6:A8"/>
    <mergeCell ref="A9:A11"/>
    <mergeCell ref="A12:A14"/>
    <mergeCell ref="A20:A22"/>
    <mergeCell ref="A23:A25"/>
    <mergeCell ref="A26:A28"/>
    <mergeCell ref="A29:A31"/>
    <mergeCell ref="A37:A39"/>
    <mergeCell ref="A40:A42"/>
    <mergeCell ref="A43:A45"/>
    <mergeCell ref="A46:A48"/>
    <mergeCell ref="F3:F5"/>
    <mergeCell ref="F6:F8"/>
    <mergeCell ref="F9:F11"/>
    <mergeCell ref="E53:E59"/>
    <mergeCell ref="E60:E66"/>
    <mergeCell ref="E67:E77"/>
    <mergeCell ref="E78:E83"/>
    <mergeCell ref="E85:E107"/>
    <mergeCell ref="E108:E114"/>
    <mergeCell ref="E115:E121"/>
    <mergeCell ref="E122:E132"/>
    <mergeCell ref="E133:E138"/>
    <mergeCell ref="E140:E142"/>
    <mergeCell ref="F37:F39"/>
    <mergeCell ref="F40:F42"/>
    <mergeCell ref="F43:F45"/>
    <mergeCell ref="F46:F48"/>
    <mergeCell ref="G3:G5"/>
    <mergeCell ref="G6:G8"/>
    <mergeCell ref="G9:G11"/>
    <mergeCell ref="G12:G14"/>
    <mergeCell ref="G20:G22"/>
    <mergeCell ref="G23:G25"/>
    <mergeCell ref="G26:G28"/>
    <mergeCell ref="G29:G31"/>
    <mergeCell ref="G37:G39"/>
    <mergeCell ref="G40:G42"/>
    <mergeCell ref="G43:G45"/>
    <mergeCell ref="G46:G48"/>
    <mergeCell ref="H26:H28"/>
    <mergeCell ref="H29:H31"/>
    <mergeCell ref="H37:H39"/>
    <mergeCell ref="H40:H42"/>
    <mergeCell ref="H43:H45"/>
    <mergeCell ref="H46:H48"/>
    <mergeCell ref="K53:K61"/>
    <mergeCell ref="K62:K72"/>
    <mergeCell ref="K73:K77"/>
    <mergeCell ref="K78:K84"/>
    <mergeCell ref="K105:K110"/>
    <mergeCell ref="K111:K117"/>
    <mergeCell ref="K118:K123"/>
    <mergeCell ref="L4:L6"/>
    <mergeCell ref="M4:M6"/>
    <mergeCell ref="K85:K86"/>
    <mergeCell ref="K87:K90"/>
    <mergeCell ref="K91:K95"/>
    <mergeCell ref="K96:K99"/>
    <mergeCell ref="K100:K104"/>
  </mergeCells>
  <phoneticPr fontId="60" type="noConversion"/>
  <pageMargins left="0.7" right="0.7" top="0.75" bottom="0.75" header="0.3" footer="0.3"/>
  <pageSetup paperSize="9"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1" tint="0.249977111117893"/>
  </sheetPr>
  <dimension ref="A1:G279"/>
  <sheetViews>
    <sheetView topLeftCell="B1" workbookViewId="0">
      <selection activeCell="C35" sqref="C35"/>
    </sheetView>
  </sheetViews>
  <sheetFormatPr defaultColWidth="9" defaultRowHeight="13.5"/>
  <cols>
    <col min="1" max="1" width="9" style="1"/>
    <col min="2" max="2" width="15.125" style="1" customWidth="1"/>
    <col min="3" max="6" width="9" style="1"/>
    <col min="7" max="7" width="9" style="17"/>
    <col min="8" max="16384" width="9" style="1"/>
  </cols>
  <sheetData>
    <row r="1" spans="1:7">
      <c r="A1" s="1" t="s">
        <v>176</v>
      </c>
      <c r="B1" s="1" t="s">
        <v>177</v>
      </c>
      <c r="C1" s="1" t="s">
        <v>179</v>
      </c>
      <c r="D1" s="1" t="s">
        <v>145</v>
      </c>
      <c r="E1" s="1" t="s">
        <v>484</v>
      </c>
    </row>
    <row r="2" spans="1:7">
      <c r="A2" s="40" t="s">
        <v>485</v>
      </c>
      <c r="B2" s="41" t="s">
        <v>231</v>
      </c>
      <c r="C2" s="41">
        <v>2020</v>
      </c>
      <c r="D2" s="41" t="s">
        <v>192</v>
      </c>
      <c r="E2" s="41">
        <v>43.522167217325403</v>
      </c>
      <c r="F2" s="1">
        <v>5</v>
      </c>
      <c r="G2" s="42">
        <v>87</v>
      </c>
    </row>
    <row r="3" spans="1:7">
      <c r="A3" s="40" t="s">
        <v>485</v>
      </c>
      <c r="B3" s="41" t="s">
        <v>231</v>
      </c>
      <c r="C3" s="41">
        <v>2020</v>
      </c>
      <c r="D3" s="41" t="s">
        <v>195</v>
      </c>
      <c r="E3" s="41">
        <v>53.605829522646403</v>
      </c>
      <c r="F3" s="1">
        <v>6</v>
      </c>
    </row>
    <row r="4" spans="1:7">
      <c r="A4" s="40" t="s">
        <v>485</v>
      </c>
      <c r="B4" s="41" t="s">
        <v>231</v>
      </c>
      <c r="C4" s="41">
        <v>2020</v>
      </c>
      <c r="D4" s="41" t="s">
        <v>187</v>
      </c>
      <c r="E4" s="41">
        <v>56.609744377117003</v>
      </c>
      <c r="F4" s="1">
        <v>8</v>
      </c>
    </row>
    <row r="5" spans="1:7">
      <c r="A5" s="40" t="s">
        <v>485</v>
      </c>
      <c r="B5" s="41" t="s">
        <v>231</v>
      </c>
      <c r="C5" s="41">
        <v>2020</v>
      </c>
      <c r="D5" s="41" t="s">
        <v>213</v>
      </c>
      <c r="E5" s="41">
        <v>66.594442012169694</v>
      </c>
      <c r="F5" s="1">
        <v>9</v>
      </c>
    </row>
    <row r="6" spans="1:7">
      <c r="A6" s="40" t="s">
        <v>485</v>
      </c>
      <c r="B6" s="41" t="s">
        <v>231</v>
      </c>
      <c r="C6" s="41">
        <v>2020</v>
      </c>
      <c r="D6" s="41" t="s">
        <v>193</v>
      </c>
      <c r="E6" s="41">
        <v>57.9958612225237</v>
      </c>
      <c r="F6" s="1">
        <v>10</v>
      </c>
    </row>
    <row r="7" spans="1:7">
      <c r="A7" s="40" t="s">
        <v>485</v>
      </c>
      <c r="B7" s="41" t="s">
        <v>231</v>
      </c>
      <c r="C7" s="41">
        <v>2020</v>
      </c>
      <c r="D7" s="41" t="s">
        <v>196</v>
      </c>
      <c r="E7" s="41">
        <v>60.135790494665301</v>
      </c>
      <c r="F7" s="1">
        <v>11</v>
      </c>
    </row>
    <row r="8" spans="1:7">
      <c r="A8" s="40" t="s">
        <v>485</v>
      </c>
      <c r="B8" s="41" t="s">
        <v>231</v>
      </c>
      <c r="C8" s="41">
        <v>2020</v>
      </c>
      <c r="D8" s="41" t="s">
        <v>216</v>
      </c>
      <c r="E8" s="41">
        <v>59.194639160376198</v>
      </c>
      <c r="F8" s="1">
        <v>12</v>
      </c>
    </row>
    <row r="9" spans="1:7">
      <c r="A9" s="40" t="s">
        <v>485</v>
      </c>
      <c r="B9" s="41" t="s">
        <v>231</v>
      </c>
      <c r="C9" s="41">
        <v>2021</v>
      </c>
      <c r="D9" s="41" t="s">
        <v>198</v>
      </c>
      <c r="E9" s="41">
        <v>59.406607091768898</v>
      </c>
      <c r="F9" s="1">
        <v>1</v>
      </c>
    </row>
    <row r="10" spans="1:7">
      <c r="A10" s="40" t="s">
        <v>485</v>
      </c>
      <c r="B10" s="41" t="s">
        <v>231</v>
      </c>
      <c r="C10" s="41">
        <v>2021</v>
      </c>
      <c r="D10" s="41" t="s">
        <v>215</v>
      </c>
      <c r="E10" s="41">
        <v>57.542129058775103</v>
      </c>
      <c r="F10" s="1">
        <v>2</v>
      </c>
    </row>
    <row r="11" spans="1:7">
      <c r="A11" s="40" t="s">
        <v>485</v>
      </c>
      <c r="B11" s="41" t="s">
        <v>231</v>
      </c>
      <c r="C11" s="41">
        <v>2021</v>
      </c>
      <c r="D11" s="41" t="s">
        <v>202</v>
      </c>
      <c r="E11" s="41">
        <v>53.949777661522297</v>
      </c>
      <c r="F11" s="1">
        <v>3</v>
      </c>
    </row>
    <row r="12" spans="1:7">
      <c r="A12" s="40" t="s">
        <v>485</v>
      </c>
      <c r="B12" s="41" t="s">
        <v>231</v>
      </c>
      <c r="C12" s="41">
        <v>2021</v>
      </c>
      <c r="D12" s="41" t="s">
        <v>185</v>
      </c>
      <c r="E12" s="41">
        <v>61.594178262943501</v>
      </c>
      <c r="F12" s="1">
        <v>4</v>
      </c>
    </row>
    <row r="13" spans="1:7">
      <c r="A13" s="40" t="s">
        <v>485</v>
      </c>
      <c r="B13" s="43" t="s">
        <v>352</v>
      </c>
      <c r="C13" s="43">
        <v>2020</v>
      </c>
      <c r="D13" s="43" t="s">
        <v>192</v>
      </c>
      <c r="E13" s="43">
        <v>52.092689060535299</v>
      </c>
      <c r="F13" s="1">
        <v>5</v>
      </c>
      <c r="G13" s="42">
        <v>80</v>
      </c>
    </row>
    <row r="14" spans="1:7">
      <c r="A14" s="40" t="s">
        <v>485</v>
      </c>
      <c r="B14" s="43" t="s">
        <v>352</v>
      </c>
      <c r="C14" s="43">
        <v>2020</v>
      </c>
      <c r="D14" s="43" t="s">
        <v>195</v>
      </c>
      <c r="E14" s="43">
        <v>47.577221490264897</v>
      </c>
      <c r="F14" s="1">
        <v>6</v>
      </c>
    </row>
    <row r="15" spans="1:7">
      <c r="A15" s="40" t="s">
        <v>485</v>
      </c>
      <c r="B15" s="43" t="s">
        <v>352</v>
      </c>
      <c r="C15" s="43">
        <v>2020</v>
      </c>
      <c r="D15" s="43" t="s">
        <v>213</v>
      </c>
      <c r="E15" s="43">
        <v>45.863130261609399</v>
      </c>
      <c r="F15" s="1">
        <v>9</v>
      </c>
    </row>
    <row r="16" spans="1:7">
      <c r="A16" s="40" t="s">
        <v>485</v>
      </c>
      <c r="B16" s="43" t="s">
        <v>352</v>
      </c>
      <c r="C16" s="43">
        <v>2020</v>
      </c>
      <c r="D16" s="43" t="s">
        <v>193</v>
      </c>
      <c r="E16" s="43">
        <v>41.172985781990498</v>
      </c>
      <c r="F16" s="1">
        <v>10</v>
      </c>
    </row>
    <row r="17" spans="1:7">
      <c r="A17" s="40" t="s">
        <v>485</v>
      </c>
      <c r="B17" s="43" t="s">
        <v>352</v>
      </c>
      <c r="C17" s="43">
        <v>2020</v>
      </c>
      <c r="D17" s="43" t="s">
        <v>196</v>
      </c>
      <c r="E17" s="43">
        <v>40.7386409157739</v>
      </c>
      <c r="F17" s="1">
        <v>11</v>
      </c>
    </row>
    <row r="18" spans="1:7">
      <c r="A18" s="40" t="s">
        <v>485</v>
      </c>
      <c r="B18" s="43" t="s">
        <v>352</v>
      </c>
      <c r="C18" s="43">
        <v>2020</v>
      </c>
      <c r="D18" s="43" t="s">
        <v>216</v>
      </c>
      <c r="E18" s="43">
        <v>41.522866931559697</v>
      </c>
      <c r="F18" s="1">
        <v>12</v>
      </c>
    </row>
    <row r="19" spans="1:7">
      <c r="A19" s="40" t="s">
        <v>485</v>
      </c>
      <c r="B19" s="43" t="s">
        <v>352</v>
      </c>
      <c r="C19" s="43">
        <v>2021</v>
      </c>
      <c r="D19" s="43" t="s">
        <v>198</v>
      </c>
      <c r="E19" s="43">
        <v>57.832121612690003</v>
      </c>
      <c r="F19" s="1">
        <v>1</v>
      </c>
    </row>
    <row r="20" spans="1:7">
      <c r="A20" s="40" t="s">
        <v>485</v>
      </c>
      <c r="B20" s="43" t="s">
        <v>352</v>
      </c>
      <c r="C20" s="43">
        <v>2021</v>
      </c>
      <c r="D20" s="43" t="s">
        <v>215</v>
      </c>
      <c r="E20" s="43">
        <v>46.369728119508501</v>
      </c>
      <c r="F20" s="1">
        <v>2</v>
      </c>
    </row>
    <row r="21" spans="1:7">
      <c r="A21" s="40" t="s">
        <v>485</v>
      </c>
      <c r="B21" s="43" t="s">
        <v>352</v>
      </c>
      <c r="C21" s="43">
        <v>2021</v>
      </c>
      <c r="D21" s="43" t="s">
        <v>202</v>
      </c>
      <c r="E21" s="43">
        <v>43.261452170099197</v>
      </c>
      <c r="F21" s="1">
        <v>3</v>
      </c>
    </row>
    <row r="22" spans="1:7">
      <c r="A22" s="40" t="s">
        <v>485</v>
      </c>
      <c r="B22" s="43" t="s">
        <v>352</v>
      </c>
      <c r="C22" s="43">
        <v>2021</v>
      </c>
      <c r="D22" s="43" t="s">
        <v>185</v>
      </c>
      <c r="E22" s="43">
        <v>44.957723241905498</v>
      </c>
      <c r="F22" s="1">
        <v>4</v>
      </c>
    </row>
    <row r="23" spans="1:7">
      <c r="A23" s="44" t="s">
        <v>485</v>
      </c>
      <c r="B23" s="45" t="s">
        <v>190</v>
      </c>
      <c r="C23" s="45">
        <v>2020</v>
      </c>
      <c r="D23" s="45" t="s">
        <v>195</v>
      </c>
      <c r="E23" s="45">
        <v>52.645766931481198</v>
      </c>
      <c r="F23" s="1">
        <v>6</v>
      </c>
    </row>
    <row r="24" spans="1:7">
      <c r="A24" s="1" t="s">
        <v>485</v>
      </c>
      <c r="B24" s="45" t="s">
        <v>190</v>
      </c>
      <c r="C24" s="45">
        <v>2020</v>
      </c>
      <c r="D24" s="45" t="s">
        <v>197</v>
      </c>
      <c r="E24" s="45">
        <v>43.653825166430202</v>
      </c>
      <c r="F24" s="1">
        <v>7</v>
      </c>
      <c r="G24" s="42">
        <v>87</v>
      </c>
    </row>
    <row r="25" spans="1:7">
      <c r="A25" s="1" t="s">
        <v>485</v>
      </c>
      <c r="B25" s="45" t="s">
        <v>190</v>
      </c>
      <c r="C25" s="45">
        <v>2020</v>
      </c>
      <c r="D25" s="45" t="s">
        <v>187</v>
      </c>
      <c r="E25" s="45">
        <v>58.257282160270002</v>
      </c>
      <c r="F25" s="1">
        <v>8</v>
      </c>
    </row>
    <row r="26" spans="1:7">
      <c r="A26" s="1" t="s">
        <v>485</v>
      </c>
      <c r="B26" s="45" t="s">
        <v>190</v>
      </c>
      <c r="C26" s="45">
        <v>2020</v>
      </c>
      <c r="D26" s="45" t="s">
        <v>213</v>
      </c>
      <c r="E26" s="45">
        <v>56.353322224926501</v>
      </c>
      <c r="F26" s="1">
        <v>9</v>
      </c>
    </row>
    <row r="27" spans="1:7">
      <c r="A27" s="1" t="s">
        <v>485</v>
      </c>
      <c r="B27" s="45" t="s">
        <v>190</v>
      </c>
      <c r="C27" s="45">
        <v>2020</v>
      </c>
      <c r="D27" s="45" t="s">
        <v>193</v>
      </c>
      <c r="E27" s="45">
        <v>45.197244284523201</v>
      </c>
      <c r="F27" s="1">
        <v>10</v>
      </c>
    </row>
    <row r="28" spans="1:7">
      <c r="A28" s="1" t="s">
        <v>485</v>
      </c>
      <c r="B28" s="45" t="s">
        <v>190</v>
      </c>
      <c r="C28" s="45">
        <v>2020</v>
      </c>
      <c r="D28" s="45" t="s">
        <v>196</v>
      </c>
      <c r="E28" s="45">
        <v>57.8823182421471</v>
      </c>
      <c r="F28" s="1">
        <v>11</v>
      </c>
    </row>
    <row r="29" spans="1:7">
      <c r="A29" s="1" t="s">
        <v>485</v>
      </c>
      <c r="B29" s="45" t="s">
        <v>190</v>
      </c>
      <c r="C29" s="45">
        <v>2021</v>
      </c>
      <c r="D29" s="45" t="s">
        <v>198</v>
      </c>
      <c r="E29" s="45">
        <v>45.723900797424797</v>
      </c>
      <c r="F29" s="1">
        <v>1</v>
      </c>
    </row>
    <row r="30" spans="1:7">
      <c r="A30" s="1" t="s">
        <v>485</v>
      </c>
      <c r="B30" s="45" t="s">
        <v>190</v>
      </c>
      <c r="C30" s="45">
        <v>2021</v>
      </c>
      <c r="D30" s="45" t="s">
        <v>215</v>
      </c>
      <c r="E30" s="45">
        <v>57.300275482093603</v>
      </c>
      <c r="F30" s="1">
        <v>2</v>
      </c>
    </row>
    <row r="31" spans="1:7">
      <c r="A31" s="1" t="s">
        <v>485</v>
      </c>
      <c r="B31" s="45" t="s">
        <v>190</v>
      </c>
      <c r="C31" s="45">
        <v>2021</v>
      </c>
      <c r="D31" s="45" t="s">
        <v>202</v>
      </c>
      <c r="E31" s="45">
        <v>59.294396679513703</v>
      </c>
      <c r="F31" s="1">
        <v>3</v>
      </c>
    </row>
    <row r="32" spans="1:7">
      <c r="A32" s="1" t="s">
        <v>485</v>
      </c>
      <c r="B32" s="45" t="s">
        <v>190</v>
      </c>
      <c r="C32" s="45">
        <v>2021</v>
      </c>
      <c r="D32" s="45" t="s">
        <v>185</v>
      </c>
      <c r="E32" s="45">
        <v>47.574060493152899</v>
      </c>
      <c r="F32" s="1">
        <v>4</v>
      </c>
    </row>
    <row r="33" spans="1:7">
      <c r="A33" s="1" t="s">
        <v>485</v>
      </c>
      <c r="G33" s="42">
        <v>105</v>
      </c>
    </row>
    <row r="34" spans="1:7">
      <c r="A34" s="1" t="s">
        <v>485</v>
      </c>
    </row>
    <row r="35" spans="1:7">
      <c r="A35" s="1" t="s">
        <v>485</v>
      </c>
    </row>
    <row r="36" spans="1:7">
      <c r="A36" s="1" t="s">
        <v>485</v>
      </c>
    </row>
    <row r="37" spans="1:7">
      <c r="A37" s="1" t="s">
        <v>485</v>
      </c>
    </row>
    <row r="38" spans="1:7">
      <c r="A38" s="1" t="s">
        <v>485</v>
      </c>
    </row>
    <row r="39" spans="1:7">
      <c r="A39" s="1" t="s">
        <v>485</v>
      </c>
    </row>
    <row r="40" spans="1:7">
      <c r="A40" s="1" t="s">
        <v>485</v>
      </c>
    </row>
    <row r="41" spans="1:7">
      <c r="A41" s="1" t="s">
        <v>485</v>
      </c>
    </row>
    <row r="42" spans="1:7">
      <c r="A42" s="1" t="s">
        <v>485</v>
      </c>
    </row>
    <row r="43" spans="1:7">
      <c r="A43" s="1" t="s">
        <v>485</v>
      </c>
    </row>
    <row r="44" spans="1:7">
      <c r="A44" s="1" t="s">
        <v>485</v>
      </c>
    </row>
    <row r="45" spans="1:7">
      <c r="A45" s="1" t="s">
        <v>485</v>
      </c>
    </row>
    <row r="46" spans="1:7">
      <c r="A46" s="40" t="s">
        <v>485</v>
      </c>
      <c r="B46" s="46"/>
      <c r="C46" s="40"/>
      <c r="D46" s="40"/>
      <c r="E46" s="40"/>
      <c r="G46" s="42">
        <v>90</v>
      </c>
    </row>
    <row r="47" spans="1:7">
      <c r="A47" s="40" t="s">
        <v>485</v>
      </c>
      <c r="B47" s="46"/>
      <c r="C47" s="40"/>
      <c r="D47" s="40"/>
      <c r="E47" s="40"/>
    </row>
    <row r="48" spans="1:7">
      <c r="A48" s="40" t="s">
        <v>485</v>
      </c>
      <c r="B48" s="46"/>
      <c r="C48" s="40"/>
      <c r="D48" s="40"/>
      <c r="E48" s="40"/>
    </row>
    <row r="49" spans="1:7">
      <c r="A49" s="40" t="s">
        <v>485</v>
      </c>
      <c r="B49" s="46"/>
      <c r="C49" s="40"/>
      <c r="D49" s="40"/>
      <c r="E49" s="40"/>
    </row>
    <row r="50" spans="1:7">
      <c r="A50" s="40" t="s">
        <v>485</v>
      </c>
      <c r="B50" s="46"/>
      <c r="C50" s="40"/>
      <c r="D50" s="40"/>
      <c r="E50" s="40"/>
    </row>
    <row r="51" spans="1:7">
      <c r="A51" s="40" t="s">
        <v>485</v>
      </c>
      <c r="B51" s="46"/>
      <c r="C51" s="40"/>
      <c r="D51" s="40"/>
      <c r="E51" s="40"/>
    </row>
    <row r="52" spans="1:7">
      <c r="A52" s="40" t="s">
        <v>485</v>
      </c>
      <c r="B52" s="46"/>
      <c r="C52" s="40"/>
      <c r="D52" s="40"/>
      <c r="E52" s="40"/>
    </row>
    <row r="53" spans="1:7">
      <c r="A53" s="40" t="s">
        <v>485</v>
      </c>
      <c r="B53" s="46"/>
      <c r="C53" s="40"/>
      <c r="D53" s="40"/>
      <c r="E53" s="40"/>
    </row>
    <row r="54" spans="1:7">
      <c r="A54" s="40" t="s">
        <v>485</v>
      </c>
      <c r="B54" s="46"/>
      <c r="C54" s="40"/>
      <c r="D54" s="40"/>
      <c r="E54" s="40"/>
    </row>
    <row r="55" spans="1:7">
      <c r="A55" s="40" t="s">
        <v>485</v>
      </c>
      <c r="B55" s="46"/>
      <c r="C55" s="40"/>
      <c r="D55" s="40"/>
      <c r="E55" s="40"/>
    </row>
    <row r="56" spans="1:7">
      <c r="A56" s="40" t="s">
        <v>485</v>
      </c>
      <c r="B56" s="46"/>
      <c r="C56" s="40"/>
      <c r="D56" s="40"/>
      <c r="E56" s="40"/>
    </row>
    <row r="57" spans="1:7">
      <c r="A57" s="40" t="s">
        <v>485</v>
      </c>
      <c r="B57" s="46"/>
      <c r="C57" s="40"/>
      <c r="D57" s="40"/>
      <c r="E57" s="40"/>
    </row>
    <row r="58" spans="1:7">
      <c r="A58" s="40" t="s">
        <v>485</v>
      </c>
      <c r="B58" s="46"/>
      <c r="C58" s="40"/>
      <c r="D58" s="40"/>
      <c r="E58" s="40"/>
    </row>
    <row r="59" spans="1:7">
      <c r="A59" s="1" t="s">
        <v>485</v>
      </c>
      <c r="G59" s="42">
        <v>84</v>
      </c>
    </row>
    <row r="60" spans="1:7">
      <c r="A60" s="1" t="s">
        <v>485</v>
      </c>
    </row>
    <row r="61" spans="1:7">
      <c r="A61" s="1" t="s">
        <v>485</v>
      </c>
    </row>
    <row r="62" spans="1:7">
      <c r="A62" s="1" t="s">
        <v>485</v>
      </c>
    </row>
    <row r="63" spans="1:7">
      <c r="A63" s="1" t="s">
        <v>485</v>
      </c>
    </row>
    <row r="64" spans="1:7">
      <c r="A64" s="1" t="s">
        <v>485</v>
      </c>
    </row>
    <row r="65" spans="1:7">
      <c r="A65" s="1" t="s">
        <v>485</v>
      </c>
    </row>
    <row r="66" spans="1:7">
      <c r="A66" s="1" t="s">
        <v>485</v>
      </c>
    </row>
    <row r="67" spans="1:7">
      <c r="A67" s="1" t="s">
        <v>485</v>
      </c>
    </row>
    <row r="68" spans="1:7">
      <c r="A68" s="1" t="s">
        <v>485</v>
      </c>
    </row>
    <row r="69" spans="1:7">
      <c r="A69" s="1" t="s">
        <v>485</v>
      </c>
    </row>
    <row r="70" spans="1:7">
      <c r="A70" s="1" t="s">
        <v>485</v>
      </c>
    </row>
    <row r="71" spans="1:7">
      <c r="A71" s="1" t="s">
        <v>485</v>
      </c>
    </row>
    <row r="72" spans="1:7">
      <c r="A72" s="1" t="s">
        <v>485</v>
      </c>
      <c r="G72" s="42">
        <v>99</v>
      </c>
    </row>
    <row r="73" spans="1:7">
      <c r="A73" s="1" t="s">
        <v>485</v>
      </c>
    </row>
    <row r="74" spans="1:7">
      <c r="A74" s="1" t="s">
        <v>485</v>
      </c>
    </row>
    <row r="75" spans="1:7">
      <c r="A75" s="1" t="s">
        <v>485</v>
      </c>
    </row>
    <row r="76" spans="1:7">
      <c r="A76" s="1" t="s">
        <v>485</v>
      </c>
    </row>
    <row r="77" spans="1:7">
      <c r="A77" s="1" t="s">
        <v>485</v>
      </c>
    </row>
    <row r="78" spans="1:7">
      <c r="A78" s="1" t="s">
        <v>485</v>
      </c>
    </row>
    <row r="79" spans="1:7">
      <c r="A79" s="1" t="s">
        <v>485</v>
      </c>
    </row>
    <row r="80" spans="1:7">
      <c r="A80" s="1" t="s">
        <v>485</v>
      </c>
    </row>
    <row r="81" spans="1:7">
      <c r="A81" s="1" t="s">
        <v>485</v>
      </c>
    </row>
    <row r="82" spans="1:7">
      <c r="A82" s="1" t="s">
        <v>485</v>
      </c>
    </row>
    <row r="83" spans="1:7">
      <c r="A83" s="1" t="s">
        <v>485</v>
      </c>
    </row>
    <row r="84" spans="1:7">
      <c r="A84" s="1" t="s">
        <v>485</v>
      </c>
      <c r="G84" s="42">
        <v>104</v>
      </c>
    </row>
    <row r="85" spans="1:7">
      <c r="A85" s="1" t="s">
        <v>485</v>
      </c>
    </row>
    <row r="86" spans="1:7">
      <c r="A86" s="1" t="s">
        <v>485</v>
      </c>
    </row>
    <row r="87" spans="1:7">
      <c r="A87" s="1" t="s">
        <v>485</v>
      </c>
    </row>
    <row r="88" spans="1:7">
      <c r="A88" s="1" t="s">
        <v>485</v>
      </c>
    </row>
    <row r="89" spans="1:7">
      <c r="A89" s="1" t="s">
        <v>485</v>
      </c>
    </row>
    <row r="90" spans="1:7">
      <c r="A90" s="1" t="s">
        <v>485</v>
      </c>
    </row>
    <row r="91" spans="1:7">
      <c r="A91" s="1" t="s">
        <v>485</v>
      </c>
    </row>
    <row r="92" spans="1:7">
      <c r="A92" s="1" t="s">
        <v>485</v>
      </c>
    </row>
    <row r="93" spans="1:7">
      <c r="A93" s="1" t="s">
        <v>485</v>
      </c>
    </row>
    <row r="94" spans="1:7">
      <c r="A94" s="1" t="s">
        <v>485</v>
      </c>
    </row>
    <row r="95" spans="1:7">
      <c r="A95" s="1" t="s">
        <v>485</v>
      </c>
    </row>
    <row r="96" spans="1:7">
      <c r="A96" s="1" t="s">
        <v>485</v>
      </c>
    </row>
    <row r="97" spans="1:7">
      <c r="A97" s="1" t="s">
        <v>485</v>
      </c>
      <c r="G97" s="42">
        <v>80</v>
      </c>
    </row>
    <row r="98" spans="1:7">
      <c r="A98" s="1" t="s">
        <v>485</v>
      </c>
    </row>
    <row r="99" spans="1:7">
      <c r="A99" s="1" t="s">
        <v>485</v>
      </c>
    </row>
    <row r="100" spans="1:7">
      <c r="A100" s="1" t="s">
        <v>485</v>
      </c>
    </row>
    <row r="101" spans="1:7">
      <c r="A101" s="1" t="s">
        <v>485</v>
      </c>
    </row>
    <row r="102" spans="1:7">
      <c r="A102" s="1" t="s">
        <v>485</v>
      </c>
    </row>
    <row r="103" spans="1:7">
      <c r="A103" s="1" t="s">
        <v>485</v>
      </c>
    </row>
    <row r="104" spans="1:7">
      <c r="A104" s="1" t="s">
        <v>485</v>
      </c>
    </row>
    <row r="105" spans="1:7">
      <c r="A105" s="1" t="s">
        <v>485</v>
      </c>
    </row>
    <row r="106" spans="1:7">
      <c r="A106" s="1" t="s">
        <v>485</v>
      </c>
    </row>
    <row r="107" spans="1:7">
      <c r="A107" s="1" t="s">
        <v>485</v>
      </c>
    </row>
    <row r="108" spans="1:7">
      <c r="A108" s="1" t="s">
        <v>485</v>
      </c>
    </row>
    <row r="109" spans="1:7">
      <c r="A109" s="1" t="s">
        <v>485</v>
      </c>
    </row>
    <row r="110" spans="1:7">
      <c r="A110" s="1" t="s">
        <v>486</v>
      </c>
    </row>
    <row r="111" spans="1:7">
      <c r="A111" s="1" t="s">
        <v>486</v>
      </c>
    </row>
    <row r="112" spans="1:7">
      <c r="A112" s="1" t="s">
        <v>486</v>
      </c>
    </row>
    <row r="113" spans="1:1">
      <c r="A113" s="1" t="s">
        <v>486</v>
      </c>
    </row>
    <row r="114" spans="1:1">
      <c r="A114" s="1" t="s">
        <v>486</v>
      </c>
    </row>
    <row r="115" spans="1:1">
      <c r="A115" s="1" t="s">
        <v>486</v>
      </c>
    </row>
    <row r="116" spans="1:1">
      <c r="A116" s="1" t="s">
        <v>486</v>
      </c>
    </row>
    <row r="117" spans="1:1">
      <c r="A117" s="1" t="s">
        <v>486</v>
      </c>
    </row>
    <row r="118" spans="1:1">
      <c r="A118" s="1" t="s">
        <v>486</v>
      </c>
    </row>
    <row r="119" spans="1:1">
      <c r="A119" s="1" t="s">
        <v>486</v>
      </c>
    </row>
    <row r="120" spans="1:1">
      <c r="A120" s="1" t="s">
        <v>486</v>
      </c>
    </row>
    <row r="121" spans="1:1">
      <c r="A121" s="1" t="s">
        <v>486</v>
      </c>
    </row>
    <row r="122" spans="1:1">
      <c r="A122" s="1" t="s">
        <v>486</v>
      </c>
    </row>
    <row r="123" spans="1:1">
      <c r="A123" s="1" t="s">
        <v>486</v>
      </c>
    </row>
    <row r="124" spans="1:1">
      <c r="A124" s="1" t="s">
        <v>486</v>
      </c>
    </row>
    <row r="125" spans="1:1">
      <c r="A125" s="1" t="s">
        <v>486</v>
      </c>
    </row>
    <row r="126" spans="1:1">
      <c r="A126" s="1" t="s">
        <v>486</v>
      </c>
    </row>
    <row r="127" spans="1:1">
      <c r="A127" s="1" t="s">
        <v>486</v>
      </c>
    </row>
    <row r="128" spans="1:1">
      <c r="A128" s="1" t="s">
        <v>486</v>
      </c>
    </row>
    <row r="129" spans="1:1">
      <c r="A129" s="1" t="s">
        <v>486</v>
      </c>
    </row>
    <row r="130" spans="1:1">
      <c r="A130" s="1" t="s">
        <v>486</v>
      </c>
    </row>
    <row r="131" spans="1:1">
      <c r="A131" s="1" t="s">
        <v>486</v>
      </c>
    </row>
    <row r="132" spans="1:1">
      <c r="A132" s="1" t="s">
        <v>486</v>
      </c>
    </row>
    <row r="133" spans="1:1">
      <c r="A133" s="1" t="s">
        <v>486</v>
      </c>
    </row>
    <row r="134" spans="1:1">
      <c r="A134" s="1" t="s">
        <v>486</v>
      </c>
    </row>
    <row r="135" spans="1:1">
      <c r="A135" s="1" t="s">
        <v>486</v>
      </c>
    </row>
    <row r="136" spans="1:1">
      <c r="A136" s="1" t="s">
        <v>486</v>
      </c>
    </row>
    <row r="137" spans="1:1">
      <c r="A137" s="1" t="s">
        <v>486</v>
      </c>
    </row>
    <row r="138" spans="1:1">
      <c r="A138" s="1" t="s">
        <v>486</v>
      </c>
    </row>
    <row r="139" spans="1:1">
      <c r="A139" s="1" t="s">
        <v>486</v>
      </c>
    </row>
    <row r="140" spans="1:1">
      <c r="A140" s="1" t="s">
        <v>486</v>
      </c>
    </row>
    <row r="141" spans="1:1">
      <c r="A141" s="1" t="s">
        <v>486</v>
      </c>
    </row>
    <row r="142" spans="1:1">
      <c r="A142" s="1" t="s">
        <v>486</v>
      </c>
    </row>
    <row r="143" spans="1:1">
      <c r="A143" s="1" t="s">
        <v>486</v>
      </c>
    </row>
    <row r="144" spans="1:1">
      <c r="A144" s="1" t="s">
        <v>486</v>
      </c>
    </row>
    <row r="145" spans="1:1">
      <c r="A145" s="1" t="s">
        <v>486</v>
      </c>
    </row>
    <row r="146" spans="1:1">
      <c r="A146" s="1" t="s">
        <v>486</v>
      </c>
    </row>
    <row r="147" spans="1:1">
      <c r="A147" s="1" t="s">
        <v>486</v>
      </c>
    </row>
    <row r="148" spans="1:1">
      <c r="A148" s="1" t="s">
        <v>486</v>
      </c>
    </row>
    <row r="149" spans="1:1">
      <c r="A149" s="1" t="s">
        <v>486</v>
      </c>
    </row>
    <row r="150" spans="1:1">
      <c r="A150" s="1" t="s">
        <v>486</v>
      </c>
    </row>
    <row r="151" spans="1:1">
      <c r="A151" s="1" t="s">
        <v>486</v>
      </c>
    </row>
    <row r="152" spans="1:1">
      <c r="A152" s="1" t="s">
        <v>486</v>
      </c>
    </row>
    <row r="153" spans="1:1">
      <c r="A153" s="1" t="s">
        <v>486</v>
      </c>
    </row>
    <row r="154" spans="1:1">
      <c r="A154" s="1" t="s">
        <v>486</v>
      </c>
    </row>
    <row r="155" spans="1:1">
      <c r="A155" s="1" t="s">
        <v>486</v>
      </c>
    </row>
    <row r="156" spans="1:1">
      <c r="A156" s="1" t="s">
        <v>486</v>
      </c>
    </row>
    <row r="157" spans="1:1">
      <c r="A157" s="1" t="s">
        <v>486</v>
      </c>
    </row>
    <row r="158" spans="1:1">
      <c r="A158" s="1" t="s">
        <v>486</v>
      </c>
    </row>
    <row r="159" spans="1:1">
      <c r="A159" s="1" t="s">
        <v>486</v>
      </c>
    </row>
    <row r="160" spans="1:1">
      <c r="A160" s="1" t="s">
        <v>486</v>
      </c>
    </row>
    <row r="161" spans="1:1">
      <c r="A161" s="1" t="s">
        <v>486</v>
      </c>
    </row>
    <row r="162" spans="1:1">
      <c r="A162" s="1" t="s">
        <v>486</v>
      </c>
    </row>
    <row r="163" spans="1:1">
      <c r="A163" s="1" t="s">
        <v>486</v>
      </c>
    </row>
    <row r="164" spans="1:1">
      <c r="A164" s="1" t="s">
        <v>486</v>
      </c>
    </row>
    <row r="165" spans="1:1">
      <c r="A165" s="1" t="s">
        <v>486</v>
      </c>
    </row>
    <row r="166" spans="1:1">
      <c r="A166" s="1" t="s">
        <v>486</v>
      </c>
    </row>
    <row r="167" spans="1:1">
      <c r="A167" s="1" t="s">
        <v>486</v>
      </c>
    </row>
    <row r="168" spans="1:1">
      <c r="A168" s="1" t="s">
        <v>486</v>
      </c>
    </row>
    <row r="169" spans="1:1">
      <c r="A169" s="1" t="s">
        <v>486</v>
      </c>
    </row>
    <row r="170" spans="1:1">
      <c r="A170" s="1" t="s">
        <v>486</v>
      </c>
    </row>
    <row r="171" spans="1:1">
      <c r="A171" s="1" t="s">
        <v>486</v>
      </c>
    </row>
    <row r="172" spans="1:1">
      <c r="A172" s="1" t="s">
        <v>486</v>
      </c>
    </row>
    <row r="173" spans="1:1">
      <c r="A173" s="1" t="s">
        <v>486</v>
      </c>
    </row>
    <row r="174" spans="1:1">
      <c r="A174" s="1" t="s">
        <v>486</v>
      </c>
    </row>
    <row r="175" spans="1:1">
      <c r="A175" s="1" t="s">
        <v>486</v>
      </c>
    </row>
    <row r="176" spans="1:1">
      <c r="A176" s="1" t="s">
        <v>486</v>
      </c>
    </row>
    <row r="177" spans="1:1">
      <c r="A177" s="1" t="s">
        <v>486</v>
      </c>
    </row>
    <row r="178" spans="1:1">
      <c r="A178" s="1" t="s">
        <v>486</v>
      </c>
    </row>
    <row r="179" spans="1:1">
      <c r="A179" s="1" t="s">
        <v>486</v>
      </c>
    </row>
    <row r="180" spans="1:1">
      <c r="A180" s="1" t="s">
        <v>486</v>
      </c>
    </row>
    <row r="181" spans="1:1">
      <c r="A181" s="1" t="s">
        <v>486</v>
      </c>
    </row>
    <row r="182" spans="1:1">
      <c r="A182" s="1" t="s">
        <v>486</v>
      </c>
    </row>
    <row r="183" spans="1:1">
      <c r="A183" s="1" t="s">
        <v>486</v>
      </c>
    </row>
    <row r="184" spans="1:1">
      <c r="A184" s="1" t="s">
        <v>486</v>
      </c>
    </row>
    <row r="185" spans="1:1">
      <c r="A185" s="1" t="s">
        <v>486</v>
      </c>
    </row>
    <row r="186" spans="1:1">
      <c r="A186" s="1" t="s">
        <v>486</v>
      </c>
    </row>
    <row r="187" spans="1:1">
      <c r="A187" s="1" t="s">
        <v>486</v>
      </c>
    </row>
    <row r="188" spans="1:1">
      <c r="A188" s="1" t="s">
        <v>486</v>
      </c>
    </row>
    <row r="189" spans="1:1">
      <c r="A189" s="1" t="s">
        <v>486</v>
      </c>
    </row>
    <row r="190" spans="1:1">
      <c r="A190" s="1" t="s">
        <v>486</v>
      </c>
    </row>
    <row r="191" spans="1:1">
      <c r="A191" s="1" t="s">
        <v>486</v>
      </c>
    </row>
    <row r="192" spans="1:1">
      <c r="A192" s="1" t="s">
        <v>486</v>
      </c>
    </row>
    <row r="193" spans="1:1">
      <c r="A193" s="1" t="s">
        <v>486</v>
      </c>
    </row>
    <row r="194" spans="1:1">
      <c r="A194" s="1" t="s">
        <v>486</v>
      </c>
    </row>
    <row r="195" spans="1:1">
      <c r="A195" s="1" t="s">
        <v>486</v>
      </c>
    </row>
    <row r="196" spans="1:1">
      <c r="A196" s="1" t="s">
        <v>486</v>
      </c>
    </row>
    <row r="197" spans="1:1">
      <c r="A197" s="1" t="s">
        <v>486</v>
      </c>
    </row>
    <row r="198" spans="1:1">
      <c r="A198" s="1" t="s">
        <v>486</v>
      </c>
    </row>
    <row r="199" spans="1:1">
      <c r="A199" s="1" t="s">
        <v>486</v>
      </c>
    </row>
    <row r="200" spans="1:1">
      <c r="A200" s="1" t="s">
        <v>486</v>
      </c>
    </row>
    <row r="201" spans="1:1">
      <c r="A201" s="1" t="s">
        <v>486</v>
      </c>
    </row>
    <row r="202" spans="1:1">
      <c r="A202" s="1" t="s">
        <v>486</v>
      </c>
    </row>
    <row r="203" spans="1:1">
      <c r="A203" s="1" t="s">
        <v>486</v>
      </c>
    </row>
    <row r="204" spans="1:1">
      <c r="A204" s="1" t="s">
        <v>486</v>
      </c>
    </row>
    <row r="205" spans="1:1">
      <c r="A205" s="1" t="s">
        <v>486</v>
      </c>
    </row>
    <row r="206" spans="1:1">
      <c r="A206" s="1" t="s">
        <v>486</v>
      </c>
    </row>
    <row r="207" spans="1:1">
      <c r="A207" s="1" t="s">
        <v>486</v>
      </c>
    </row>
    <row r="208" spans="1:1">
      <c r="A208" s="1" t="s">
        <v>486</v>
      </c>
    </row>
    <row r="209" spans="1:1">
      <c r="A209" s="1" t="s">
        <v>486</v>
      </c>
    </row>
    <row r="210" spans="1:1">
      <c r="A210" s="1" t="s">
        <v>486</v>
      </c>
    </row>
    <row r="211" spans="1:1">
      <c r="A211" s="1" t="s">
        <v>486</v>
      </c>
    </row>
    <row r="212" spans="1:1">
      <c r="A212" s="1" t="s">
        <v>486</v>
      </c>
    </row>
    <row r="213" spans="1:1">
      <c r="A213" s="1" t="s">
        <v>486</v>
      </c>
    </row>
    <row r="214" spans="1:1">
      <c r="A214" s="1" t="s">
        <v>486</v>
      </c>
    </row>
    <row r="215" spans="1:1">
      <c r="A215" s="1" t="s">
        <v>486</v>
      </c>
    </row>
    <row r="216" spans="1:1">
      <c r="A216" s="1" t="s">
        <v>486</v>
      </c>
    </row>
    <row r="217" spans="1:1">
      <c r="A217" s="1" t="s">
        <v>486</v>
      </c>
    </row>
    <row r="218" spans="1:1">
      <c r="A218" s="1" t="s">
        <v>486</v>
      </c>
    </row>
    <row r="219" spans="1:1">
      <c r="A219" s="1" t="s">
        <v>486</v>
      </c>
    </row>
    <row r="220" spans="1:1">
      <c r="A220" s="1" t="s">
        <v>486</v>
      </c>
    </row>
    <row r="221" spans="1:1">
      <c r="A221" s="1" t="s">
        <v>486</v>
      </c>
    </row>
    <row r="222" spans="1:1">
      <c r="A222" s="1" t="s">
        <v>486</v>
      </c>
    </row>
    <row r="223" spans="1:1">
      <c r="A223" s="1" t="s">
        <v>486</v>
      </c>
    </row>
    <row r="224" spans="1:1">
      <c r="A224" s="1" t="s">
        <v>486</v>
      </c>
    </row>
    <row r="225" spans="1:1">
      <c r="A225" s="1" t="s">
        <v>486</v>
      </c>
    </row>
    <row r="226" spans="1:1">
      <c r="A226" s="1" t="s">
        <v>486</v>
      </c>
    </row>
    <row r="227" spans="1:1">
      <c r="A227" s="1" t="s">
        <v>486</v>
      </c>
    </row>
    <row r="228" spans="1:1">
      <c r="A228" s="1" t="s">
        <v>486</v>
      </c>
    </row>
    <row r="229" spans="1:1">
      <c r="A229" s="1" t="s">
        <v>487</v>
      </c>
    </row>
    <row r="230" spans="1:1">
      <c r="A230" s="1" t="s">
        <v>487</v>
      </c>
    </row>
    <row r="231" spans="1:1">
      <c r="A231" s="1" t="s">
        <v>487</v>
      </c>
    </row>
    <row r="232" spans="1:1">
      <c r="A232" s="1" t="s">
        <v>487</v>
      </c>
    </row>
    <row r="233" spans="1:1">
      <c r="A233" s="1" t="s">
        <v>487</v>
      </c>
    </row>
    <row r="234" spans="1:1">
      <c r="A234" s="1" t="s">
        <v>487</v>
      </c>
    </row>
    <row r="235" spans="1:1">
      <c r="A235" s="1" t="s">
        <v>487</v>
      </c>
    </row>
    <row r="236" spans="1:1">
      <c r="A236" s="1" t="s">
        <v>487</v>
      </c>
    </row>
    <row r="237" spans="1:1">
      <c r="A237" s="1" t="s">
        <v>487</v>
      </c>
    </row>
    <row r="238" spans="1:1">
      <c r="A238" s="1" t="s">
        <v>487</v>
      </c>
    </row>
    <row r="239" spans="1:1">
      <c r="A239" s="1" t="s">
        <v>487</v>
      </c>
    </row>
    <row r="240" spans="1:1">
      <c r="A240" s="1" t="s">
        <v>487</v>
      </c>
    </row>
    <row r="241" spans="1:1">
      <c r="A241" s="1" t="s">
        <v>487</v>
      </c>
    </row>
    <row r="242" spans="1:1">
      <c r="A242" s="1" t="s">
        <v>487</v>
      </c>
    </row>
    <row r="243" spans="1:1">
      <c r="A243" s="1" t="s">
        <v>487</v>
      </c>
    </row>
    <row r="244" spans="1:1">
      <c r="A244" s="1" t="s">
        <v>487</v>
      </c>
    </row>
    <row r="245" spans="1:1">
      <c r="A245" s="1" t="s">
        <v>487</v>
      </c>
    </row>
    <row r="246" spans="1:1">
      <c r="A246" s="1" t="s">
        <v>487</v>
      </c>
    </row>
    <row r="247" spans="1:1">
      <c r="A247" s="1" t="s">
        <v>487</v>
      </c>
    </row>
    <row r="248" spans="1:1">
      <c r="A248" s="1" t="s">
        <v>487</v>
      </c>
    </row>
    <row r="249" spans="1:1">
      <c r="A249" s="1" t="s">
        <v>487</v>
      </c>
    </row>
    <row r="250" spans="1:1">
      <c r="A250" s="1" t="s">
        <v>487</v>
      </c>
    </row>
    <row r="251" spans="1:1">
      <c r="A251" s="1" t="s">
        <v>487</v>
      </c>
    </row>
    <row r="252" spans="1:1">
      <c r="A252" s="1" t="s">
        <v>487</v>
      </c>
    </row>
    <row r="253" spans="1:1">
      <c r="A253" s="1" t="s">
        <v>487</v>
      </c>
    </row>
    <row r="254" spans="1:1">
      <c r="A254" s="1" t="s">
        <v>487</v>
      </c>
    </row>
    <row r="255" spans="1:1">
      <c r="A255" s="1" t="s">
        <v>487</v>
      </c>
    </row>
    <row r="256" spans="1:1">
      <c r="A256" s="1" t="s">
        <v>487</v>
      </c>
    </row>
    <row r="257" spans="1:1">
      <c r="A257" s="1" t="s">
        <v>487</v>
      </c>
    </row>
    <row r="258" spans="1:1">
      <c r="A258" s="1" t="s">
        <v>487</v>
      </c>
    </row>
    <row r="259" spans="1:1">
      <c r="A259" s="1" t="s">
        <v>487</v>
      </c>
    </row>
    <row r="260" spans="1:1">
      <c r="A260" s="1" t="s">
        <v>487</v>
      </c>
    </row>
    <row r="261" spans="1:1">
      <c r="A261" s="1" t="s">
        <v>487</v>
      </c>
    </row>
    <row r="262" spans="1:1">
      <c r="A262" s="1" t="s">
        <v>487</v>
      </c>
    </row>
    <row r="263" spans="1:1">
      <c r="A263" s="1" t="s">
        <v>487</v>
      </c>
    </row>
    <row r="264" spans="1:1">
      <c r="A264" s="1" t="s">
        <v>487</v>
      </c>
    </row>
    <row r="265" spans="1:1">
      <c r="A265" s="1" t="s">
        <v>487</v>
      </c>
    </row>
    <row r="266" spans="1:1">
      <c r="A266" s="1" t="s">
        <v>487</v>
      </c>
    </row>
    <row r="267" spans="1:1">
      <c r="A267" s="1" t="s">
        <v>487</v>
      </c>
    </row>
    <row r="268" spans="1:1">
      <c r="A268" s="1" t="s">
        <v>487</v>
      </c>
    </row>
    <row r="269" spans="1:1">
      <c r="A269" s="1" t="s">
        <v>487</v>
      </c>
    </row>
    <row r="270" spans="1:1">
      <c r="A270" s="1" t="s">
        <v>487</v>
      </c>
    </row>
    <row r="271" spans="1:1">
      <c r="A271" s="1" t="s">
        <v>487</v>
      </c>
    </row>
    <row r="272" spans="1:1">
      <c r="A272" s="1" t="s">
        <v>487</v>
      </c>
    </row>
    <row r="273" spans="1:1">
      <c r="A273" s="1" t="s">
        <v>487</v>
      </c>
    </row>
    <row r="274" spans="1:1">
      <c r="A274" s="1" t="s">
        <v>487</v>
      </c>
    </row>
    <row r="275" spans="1:1">
      <c r="A275" s="1" t="s">
        <v>487</v>
      </c>
    </row>
    <row r="276" spans="1:1">
      <c r="A276" s="1" t="s">
        <v>487</v>
      </c>
    </row>
    <row r="277" spans="1:1">
      <c r="A277" s="1" t="s">
        <v>487</v>
      </c>
    </row>
    <row r="278" spans="1:1">
      <c r="A278" s="1" t="s">
        <v>487</v>
      </c>
    </row>
    <row r="279" spans="1:1">
      <c r="A279" s="1" t="s">
        <v>487</v>
      </c>
    </row>
  </sheetData>
  <phoneticPr fontId="60" type="noConversion"/>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8A0CE-3395-4F65-969D-0775999196EC}">
  <sheetPr filterMode="1"/>
  <dimension ref="A1:W316"/>
  <sheetViews>
    <sheetView workbookViewId="0">
      <selection activeCell="S21" sqref="S21"/>
    </sheetView>
  </sheetViews>
  <sheetFormatPr defaultColWidth="9" defaultRowHeight="13.5"/>
  <cols>
    <col min="1" max="1" width="9" style="193"/>
    <col min="2" max="2" width="13" style="193" customWidth="1"/>
    <col min="3" max="5" width="9" style="193"/>
    <col min="6" max="6" width="10.125" style="193" customWidth="1"/>
    <col min="7" max="11" width="8.875" style="193" customWidth="1"/>
    <col min="12" max="12" width="9" style="192"/>
    <col min="13" max="15" width="9" style="193"/>
    <col min="16" max="16" width="7" style="193" customWidth="1"/>
    <col min="17" max="17" width="9.625" style="193" customWidth="1"/>
    <col min="18" max="18" width="16.75" style="193" customWidth="1"/>
    <col min="19" max="19" width="21" style="193" bestFit="1" customWidth="1"/>
    <col min="20" max="16384" width="9" style="193"/>
  </cols>
  <sheetData>
    <row r="1" spans="1:21" ht="27">
      <c r="A1" s="197" t="s">
        <v>1814</v>
      </c>
      <c r="B1" s="197" t="s">
        <v>1815</v>
      </c>
      <c r="C1" s="197" t="s">
        <v>1816</v>
      </c>
      <c r="D1" s="197" t="s">
        <v>617</v>
      </c>
      <c r="E1" s="197" t="s">
        <v>43</v>
      </c>
      <c r="F1" s="197" t="s">
        <v>1817</v>
      </c>
      <c r="G1" s="198" t="s">
        <v>1818</v>
      </c>
      <c r="H1" s="199" t="s">
        <v>1819</v>
      </c>
      <c r="I1" s="200" t="s">
        <v>1820</v>
      </c>
      <c r="J1" s="200" t="s">
        <v>1821</v>
      </c>
      <c r="K1" s="200" t="s">
        <v>1822</v>
      </c>
      <c r="L1" s="198" t="s">
        <v>490</v>
      </c>
    </row>
    <row r="2" spans="1:21">
      <c r="A2" s="322" t="s">
        <v>1823</v>
      </c>
      <c r="B2" s="322" t="s">
        <v>1824</v>
      </c>
      <c r="C2" s="320" t="s">
        <v>1825</v>
      </c>
      <c r="D2" s="201">
        <v>101</v>
      </c>
      <c r="E2" s="201" t="s">
        <v>1826</v>
      </c>
      <c r="F2" s="201">
        <v>124.09</v>
      </c>
      <c r="G2" s="198" t="s">
        <v>1827</v>
      </c>
      <c r="H2" s="202">
        <v>2</v>
      </c>
      <c r="I2" s="198">
        <v>1</v>
      </c>
      <c r="J2" s="198">
        <v>1</v>
      </c>
      <c r="K2" s="198">
        <v>2</v>
      </c>
      <c r="L2" s="198"/>
      <c r="M2" s="193">
        <f>SUM(F2:F305)</f>
        <v>58411.940000000031</v>
      </c>
    </row>
    <row r="3" spans="1:21">
      <c r="A3" s="323"/>
      <c r="B3" s="323"/>
      <c r="C3" s="321"/>
      <c r="D3" s="201">
        <v>102</v>
      </c>
      <c r="E3" s="201" t="s">
        <v>1826</v>
      </c>
      <c r="F3" s="201">
        <v>145.36000000000001</v>
      </c>
      <c r="G3" s="198" t="s">
        <v>1827</v>
      </c>
      <c r="H3" s="202">
        <v>3</v>
      </c>
      <c r="I3" s="198">
        <v>1</v>
      </c>
      <c r="J3" s="198">
        <v>1</v>
      </c>
      <c r="K3" s="198">
        <v>2</v>
      </c>
      <c r="L3" s="198"/>
      <c r="S3" s="193" t="s">
        <v>1957</v>
      </c>
      <c r="T3" s="193" t="s">
        <v>1958</v>
      </c>
    </row>
    <row r="4" spans="1:21">
      <c r="A4" s="323"/>
      <c r="B4" s="323"/>
      <c r="C4" s="320" t="s">
        <v>1828</v>
      </c>
      <c r="D4" s="201">
        <v>201</v>
      </c>
      <c r="E4" s="201" t="s">
        <v>1826</v>
      </c>
      <c r="F4" s="201">
        <v>129.16</v>
      </c>
      <c r="G4" s="198" t="s">
        <v>1827</v>
      </c>
      <c r="H4" s="202">
        <v>2</v>
      </c>
      <c r="I4" s="198">
        <v>1</v>
      </c>
      <c r="J4" s="198">
        <v>1</v>
      </c>
      <c r="K4" s="198">
        <v>2</v>
      </c>
      <c r="L4" s="198"/>
      <c r="O4" s="193" t="s">
        <v>1869</v>
      </c>
      <c r="P4" s="193">
        <f>COUNTIF($E$2:$E$305,O4)</f>
        <v>12</v>
      </c>
      <c r="Q4" s="193">
        <f>SUMIF($E$2:$E$305,O4,$F$2:$F$305)</f>
        <v>3143.84</v>
      </c>
      <c r="R4" s="193" t="s">
        <v>1874</v>
      </c>
      <c r="S4" s="232">
        <v>6</v>
      </c>
      <c r="T4" s="232">
        <v>4</v>
      </c>
    </row>
    <row r="5" spans="1:21">
      <c r="A5" s="323"/>
      <c r="B5" s="323"/>
      <c r="C5" s="321"/>
      <c r="D5" s="201">
        <v>202</v>
      </c>
      <c r="E5" s="201" t="s">
        <v>1826</v>
      </c>
      <c r="F5" s="201">
        <v>150.78</v>
      </c>
      <c r="G5" s="198" t="s">
        <v>1827</v>
      </c>
      <c r="H5" s="202">
        <v>3</v>
      </c>
      <c r="I5" s="198">
        <v>1</v>
      </c>
      <c r="J5" s="198">
        <v>1</v>
      </c>
      <c r="K5" s="198">
        <v>2</v>
      </c>
      <c r="L5" s="198"/>
      <c r="O5" s="193" t="s">
        <v>1870</v>
      </c>
      <c r="P5" s="193">
        <f t="shared" ref="P5:P8" si="0">COUNTIF($E$2:$E$305,O5)</f>
        <v>64</v>
      </c>
      <c r="Q5" s="193">
        <f t="shared" ref="Q5:Q8" si="1">SUMIF($E$2:$E$305,O5,$F$2:$F$305)</f>
        <v>15547.950000000004</v>
      </c>
      <c r="R5" s="193" t="s">
        <v>1875</v>
      </c>
      <c r="S5" s="232" t="s">
        <v>1930</v>
      </c>
      <c r="T5" s="232">
        <v>4</v>
      </c>
    </row>
    <row r="6" spans="1:21" ht="16.5">
      <c r="A6" s="323"/>
      <c r="B6" s="323"/>
      <c r="C6" s="320" t="s">
        <v>1829</v>
      </c>
      <c r="D6" s="201">
        <v>301</v>
      </c>
      <c r="E6" s="201" t="s">
        <v>1826</v>
      </c>
      <c r="F6" s="201">
        <v>148.72</v>
      </c>
      <c r="G6" s="198" t="s">
        <v>1827</v>
      </c>
      <c r="H6" s="202">
        <v>2</v>
      </c>
      <c r="I6" s="198">
        <v>1</v>
      </c>
      <c r="J6" s="198">
        <v>1</v>
      </c>
      <c r="K6" s="198">
        <v>2</v>
      </c>
      <c r="L6" s="198"/>
      <c r="M6" s="203"/>
      <c r="N6" s="203"/>
      <c r="O6" s="193" t="s">
        <v>1871</v>
      </c>
      <c r="P6" s="193">
        <f t="shared" si="0"/>
        <v>16</v>
      </c>
      <c r="Q6" s="193">
        <f t="shared" si="1"/>
        <v>2968.78</v>
      </c>
      <c r="R6" s="193" t="s">
        <v>1876</v>
      </c>
      <c r="S6" s="232" t="s">
        <v>1930</v>
      </c>
      <c r="T6" s="232">
        <v>3</v>
      </c>
    </row>
    <row r="7" spans="1:21">
      <c r="A7" s="323"/>
      <c r="B7" s="323"/>
      <c r="C7" s="321"/>
      <c r="D7" s="201">
        <v>302</v>
      </c>
      <c r="E7" s="201" t="s">
        <v>1826</v>
      </c>
      <c r="F7" s="201">
        <v>170.34</v>
      </c>
      <c r="G7" s="198" t="s">
        <v>1827</v>
      </c>
      <c r="H7" s="202">
        <v>3</v>
      </c>
      <c r="I7" s="198">
        <v>1</v>
      </c>
      <c r="J7" s="198">
        <v>1</v>
      </c>
      <c r="K7" s="198">
        <v>2</v>
      </c>
      <c r="L7" s="198"/>
      <c r="O7" s="227" t="s">
        <v>1872</v>
      </c>
      <c r="P7" s="227">
        <f t="shared" si="0"/>
        <v>132</v>
      </c>
      <c r="Q7" s="227">
        <f t="shared" si="1"/>
        <v>20923.310000000012</v>
      </c>
      <c r="R7" s="227" t="s">
        <v>1877</v>
      </c>
      <c r="S7" s="232" t="s">
        <v>1928</v>
      </c>
      <c r="T7" s="232" t="s">
        <v>1956</v>
      </c>
      <c r="U7" s="193" t="s">
        <v>1959</v>
      </c>
    </row>
    <row r="8" spans="1:21">
      <c r="A8" s="323"/>
      <c r="B8" s="323"/>
      <c r="C8" s="320" t="s">
        <v>1830</v>
      </c>
      <c r="D8" s="201">
        <v>401</v>
      </c>
      <c r="E8" s="201" t="s">
        <v>1826</v>
      </c>
      <c r="F8" s="201">
        <v>148.72</v>
      </c>
      <c r="G8" s="198" t="s">
        <v>1827</v>
      </c>
      <c r="H8" s="202">
        <v>2</v>
      </c>
      <c r="I8" s="198">
        <v>1</v>
      </c>
      <c r="J8" s="198">
        <v>1</v>
      </c>
      <c r="K8" s="198">
        <v>2</v>
      </c>
      <c r="L8" s="198"/>
      <c r="O8" s="193" t="s">
        <v>1873</v>
      </c>
      <c r="P8" s="193">
        <f t="shared" si="0"/>
        <v>80</v>
      </c>
      <c r="Q8" s="193">
        <f t="shared" si="1"/>
        <v>15828.059999999992</v>
      </c>
      <c r="R8" s="193" t="s">
        <v>1878</v>
      </c>
      <c r="S8" s="232" t="s">
        <v>1929</v>
      </c>
      <c r="T8" s="232" t="s">
        <v>1956</v>
      </c>
      <c r="U8" s="193" t="s">
        <v>1960</v>
      </c>
    </row>
    <row r="9" spans="1:21">
      <c r="A9" s="323"/>
      <c r="B9" s="323"/>
      <c r="C9" s="321"/>
      <c r="D9" s="201">
        <v>402</v>
      </c>
      <c r="E9" s="201" t="s">
        <v>1826</v>
      </c>
      <c r="F9" s="201">
        <v>170.34</v>
      </c>
      <c r="G9" s="198" t="s">
        <v>1827</v>
      </c>
      <c r="H9" s="202">
        <v>3</v>
      </c>
      <c r="I9" s="198">
        <v>1</v>
      </c>
      <c r="J9" s="198">
        <v>1</v>
      </c>
      <c r="K9" s="198">
        <v>2</v>
      </c>
      <c r="L9" s="198"/>
      <c r="P9" s="212">
        <f>SUM(P4:P8)</f>
        <v>304</v>
      </c>
      <c r="Q9" s="212">
        <f>SUM(Q4:Q8)</f>
        <v>58411.94000000001</v>
      </c>
    </row>
    <row r="10" spans="1:21">
      <c r="A10" s="323"/>
      <c r="B10" s="323"/>
      <c r="C10" s="320" t="s">
        <v>1831</v>
      </c>
      <c r="D10" s="201">
        <v>501</v>
      </c>
      <c r="E10" s="201" t="s">
        <v>1826</v>
      </c>
      <c r="F10" s="201">
        <v>148.72</v>
      </c>
      <c r="G10" s="198" t="s">
        <v>1827</v>
      </c>
      <c r="H10" s="202">
        <v>2</v>
      </c>
      <c r="I10" s="198">
        <v>1</v>
      </c>
      <c r="J10" s="198">
        <v>1</v>
      </c>
      <c r="K10" s="198">
        <v>2</v>
      </c>
      <c r="L10" s="198"/>
    </row>
    <row r="11" spans="1:21">
      <c r="A11" s="323"/>
      <c r="B11" s="323"/>
      <c r="C11" s="321"/>
      <c r="D11" s="201">
        <v>502</v>
      </c>
      <c r="E11" s="201" t="s">
        <v>1826</v>
      </c>
      <c r="F11" s="201">
        <v>170.34</v>
      </c>
      <c r="G11" s="198" t="s">
        <v>1827</v>
      </c>
      <c r="H11" s="202">
        <v>3</v>
      </c>
      <c r="I11" s="198">
        <v>1</v>
      </c>
      <c r="J11" s="198">
        <v>1</v>
      </c>
      <c r="K11" s="198">
        <v>2</v>
      </c>
      <c r="L11" s="198"/>
    </row>
    <row r="12" spans="1:21">
      <c r="A12" s="323"/>
      <c r="B12" s="323"/>
      <c r="C12" s="320" t="s">
        <v>1832</v>
      </c>
      <c r="D12" s="201">
        <v>601</v>
      </c>
      <c r="E12" s="201" t="s">
        <v>1826</v>
      </c>
      <c r="F12" s="201">
        <v>148.72</v>
      </c>
      <c r="G12" s="198" t="s">
        <v>1827</v>
      </c>
      <c r="H12" s="202">
        <v>2</v>
      </c>
      <c r="I12" s="198">
        <v>1</v>
      </c>
      <c r="J12" s="198">
        <v>1</v>
      </c>
      <c r="K12" s="198">
        <v>2</v>
      </c>
      <c r="L12" s="198"/>
    </row>
    <row r="13" spans="1:21">
      <c r="A13" s="323"/>
      <c r="B13" s="323"/>
      <c r="C13" s="321"/>
      <c r="D13" s="201">
        <v>602</v>
      </c>
      <c r="E13" s="201" t="s">
        <v>1826</v>
      </c>
      <c r="F13" s="201">
        <v>170.34</v>
      </c>
      <c r="G13" s="198" t="s">
        <v>1827</v>
      </c>
      <c r="H13" s="202">
        <v>3</v>
      </c>
      <c r="I13" s="198">
        <v>1</v>
      </c>
      <c r="J13" s="198">
        <v>1</v>
      </c>
      <c r="K13" s="198">
        <v>2</v>
      </c>
      <c r="L13" s="198"/>
    </row>
    <row r="14" spans="1:21">
      <c r="A14" s="323"/>
      <c r="B14" s="323"/>
      <c r="C14" s="320" t="s">
        <v>1833</v>
      </c>
      <c r="D14" s="201">
        <v>701</v>
      </c>
      <c r="E14" s="201" t="s">
        <v>1826</v>
      </c>
      <c r="F14" s="201">
        <v>148.72</v>
      </c>
      <c r="G14" s="198" t="s">
        <v>1827</v>
      </c>
      <c r="H14" s="202">
        <v>2</v>
      </c>
      <c r="I14" s="198">
        <v>1</v>
      </c>
      <c r="J14" s="198">
        <v>1</v>
      </c>
      <c r="K14" s="198">
        <v>2</v>
      </c>
      <c r="L14" s="198"/>
    </row>
    <row r="15" spans="1:21">
      <c r="A15" s="323"/>
      <c r="B15" s="323"/>
      <c r="C15" s="321"/>
      <c r="D15" s="201">
        <v>702</v>
      </c>
      <c r="E15" s="201" t="s">
        <v>1826</v>
      </c>
      <c r="F15" s="201">
        <v>170.34</v>
      </c>
      <c r="G15" s="198" t="s">
        <v>1827</v>
      </c>
      <c r="H15" s="202">
        <v>3</v>
      </c>
      <c r="I15" s="198">
        <v>1</v>
      </c>
      <c r="J15" s="198">
        <v>1</v>
      </c>
      <c r="K15" s="198">
        <v>2</v>
      </c>
      <c r="L15" s="198"/>
    </row>
    <row r="16" spans="1:21">
      <c r="A16" s="323"/>
      <c r="B16" s="323"/>
      <c r="C16" s="320" t="s">
        <v>1834</v>
      </c>
      <c r="D16" s="201">
        <v>801</v>
      </c>
      <c r="E16" s="201" t="s">
        <v>1826</v>
      </c>
      <c r="F16" s="201">
        <v>148.72</v>
      </c>
      <c r="G16" s="198" t="s">
        <v>1827</v>
      </c>
      <c r="H16" s="202">
        <v>2</v>
      </c>
      <c r="I16" s="198">
        <v>1</v>
      </c>
      <c r="J16" s="198">
        <v>1</v>
      </c>
      <c r="K16" s="198">
        <v>2</v>
      </c>
      <c r="L16" s="198"/>
    </row>
    <row r="17" spans="1:12">
      <c r="A17" s="323"/>
      <c r="B17" s="323"/>
      <c r="C17" s="321"/>
      <c r="D17" s="201">
        <v>802</v>
      </c>
      <c r="E17" s="201" t="s">
        <v>1826</v>
      </c>
      <c r="F17" s="201">
        <v>170.34</v>
      </c>
      <c r="G17" s="198" t="s">
        <v>1827</v>
      </c>
      <c r="H17" s="202">
        <v>3</v>
      </c>
      <c r="I17" s="198">
        <v>1</v>
      </c>
      <c r="J17" s="198">
        <v>1</v>
      </c>
      <c r="K17" s="198">
        <v>2</v>
      </c>
      <c r="L17" s="198"/>
    </row>
    <row r="18" spans="1:12">
      <c r="A18" s="323"/>
      <c r="B18" s="323"/>
      <c r="C18" s="320" t="s">
        <v>1835</v>
      </c>
      <c r="D18" s="201">
        <v>901</v>
      </c>
      <c r="E18" s="201" t="s">
        <v>1826</v>
      </c>
      <c r="F18" s="201">
        <v>148.72</v>
      </c>
      <c r="G18" s="198" t="s">
        <v>1827</v>
      </c>
      <c r="H18" s="202">
        <v>2</v>
      </c>
      <c r="I18" s="198">
        <v>1</v>
      </c>
      <c r="J18" s="198">
        <v>1</v>
      </c>
      <c r="K18" s="198">
        <v>2</v>
      </c>
      <c r="L18" s="198"/>
    </row>
    <row r="19" spans="1:12">
      <c r="A19" s="323"/>
      <c r="B19" s="323"/>
      <c r="C19" s="321"/>
      <c r="D19" s="201">
        <v>902</v>
      </c>
      <c r="E19" s="201" t="s">
        <v>1826</v>
      </c>
      <c r="F19" s="201">
        <v>170.34</v>
      </c>
      <c r="G19" s="198" t="s">
        <v>1827</v>
      </c>
      <c r="H19" s="202">
        <v>3</v>
      </c>
      <c r="I19" s="198">
        <v>1</v>
      </c>
      <c r="J19" s="198">
        <v>1</v>
      </c>
      <c r="K19" s="198">
        <v>2</v>
      </c>
      <c r="L19" s="198"/>
    </row>
    <row r="20" spans="1:12">
      <c r="A20" s="323"/>
      <c r="B20" s="323"/>
      <c r="C20" s="320" t="s">
        <v>1836</v>
      </c>
      <c r="D20" s="201">
        <v>1001</v>
      </c>
      <c r="E20" s="201" t="s">
        <v>1826</v>
      </c>
      <c r="F20" s="201">
        <v>148.72</v>
      </c>
      <c r="G20" s="198" t="s">
        <v>1827</v>
      </c>
      <c r="H20" s="202">
        <v>2</v>
      </c>
      <c r="I20" s="198">
        <v>1</v>
      </c>
      <c r="J20" s="198">
        <v>1</v>
      </c>
      <c r="K20" s="198">
        <v>2</v>
      </c>
      <c r="L20" s="198"/>
    </row>
    <row r="21" spans="1:12">
      <c r="A21" s="323"/>
      <c r="B21" s="323"/>
      <c r="C21" s="321"/>
      <c r="D21" s="201">
        <v>1002</v>
      </c>
      <c r="E21" s="201" t="s">
        <v>1826</v>
      </c>
      <c r="F21" s="201">
        <v>170.34</v>
      </c>
      <c r="G21" s="198" t="s">
        <v>1827</v>
      </c>
      <c r="H21" s="202">
        <v>3</v>
      </c>
      <c r="I21" s="198">
        <v>1</v>
      </c>
      <c r="J21" s="198">
        <v>1</v>
      </c>
      <c r="K21" s="198">
        <v>2</v>
      </c>
      <c r="L21" s="198"/>
    </row>
    <row r="22" spans="1:12">
      <c r="A22" s="323"/>
      <c r="B22" s="323"/>
      <c r="C22" s="320" t="s">
        <v>1837</v>
      </c>
      <c r="D22" s="201">
        <v>1101</v>
      </c>
      <c r="E22" s="201" t="s">
        <v>1826</v>
      </c>
      <c r="F22" s="201">
        <v>148.72</v>
      </c>
      <c r="G22" s="198" t="s">
        <v>1827</v>
      </c>
      <c r="H22" s="202">
        <v>2</v>
      </c>
      <c r="I22" s="198">
        <v>1</v>
      </c>
      <c r="J22" s="198">
        <v>1</v>
      </c>
      <c r="K22" s="198">
        <v>2</v>
      </c>
      <c r="L22" s="198"/>
    </row>
    <row r="23" spans="1:12">
      <c r="A23" s="323"/>
      <c r="B23" s="323"/>
      <c r="C23" s="321"/>
      <c r="D23" s="201">
        <v>1102</v>
      </c>
      <c r="E23" s="201" t="s">
        <v>1826</v>
      </c>
      <c r="F23" s="201">
        <v>170.34</v>
      </c>
      <c r="G23" s="198" t="s">
        <v>1827</v>
      </c>
      <c r="H23" s="202">
        <v>3</v>
      </c>
      <c r="I23" s="198">
        <v>1</v>
      </c>
      <c r="J23" s="198">
        <v>1</v>
      </c>
      <c r="K23" s="198">
        <v>2</v>
      </c>
      <c r="L23" s="198"/>
    </row>
    <row r="24" spans="1:12">
      <c r="A24" s="323"/>
      <c r="B24" s="323"/>
      <c r="C24" s="320" t="s">
        <v>1838</v>
      </c>
      <c r="D24" s="201">
        <v>1201</v>
      </c>
      <c r="E24" s="201" t="s">
        <v>1826</v>
      </c>
      <c r="F24" s="201">
        <v>148.72</v>
      </c>
      <c r="G24" s="198" t="s">
        <v>1827</v>
      </c>
      <c r="H24" s="202">
        <v>2</v>
      </c>
      <c r="I24" s="198">
        <v>1</v>
      </c>
      <c r="J24" s="198">
        <v>1</v>
      </c>
      <c r="K24" s="198">
        <v>2</v>
      </c>
      <c r="L24" s="198"/>
    </row>
    <row r="25" spans="1:12">
      <c r="A25" s="323"/>
      <c r="B25" s="323"/>
      <c r="C25" s="321"/>
      <c r="D25" s="201">
        <v>1202</v>
      </c>
      <c r="E25" s="201" t="s">
        <v>1826</v>
      </c>
      <c r="F25" s="201">
        <v>170.34</v>
      </c>
      <c r="G25" s="198" t="s">
        <v>1827</v>
      </c>
      <c r="H25" s="202">
        <v>3</v>
      </c>
      <c r="I25" s="198">
        <v>1</v>
      </c>
      <c r="J25" s="198">
        <v>1</v>
      </c>
      <c r="K25" s="198">
        <v>2</v>
      </c>
      <c r="L25" s="198"/>
    </row>
    <row r="26" spans="1:12">
      <c r="A26" s="323"/>
      <c r="B26" s="323"/>
      <c r="C26" s="320" t="s">
        <v>1839</v>
      </c>
      <c r="D26" s="201">
        <v>1301</v>
      </c>
      <c r="E26" s="201" t="s">
        <v>1826</v>
      </c>
      <c r="F26" s="201">
        <v>148.72</v>
      </c>
      <c r="G26" s="198" t="s">
        <v>1827</v>
      </c>
      <c r="H26" s="202">
        <v>2</v>
      </c>
      <c r="I26" s="198">
        <v>1</v>
      </c>
      <c r="J26" s="198">
        <v>1</v>
      </c>
      <c r="K26" s="198">
        <v>2</v>
      </c>
      <c r="L26" s="198"/>
    </row>
    <row r="27" spans="1:12">
      <c r="A27" s="324"/>
      <c r="B27" s="324"/>
      <c r="C27" s="321"/>
      <c r="D27" s="201">
        <v>1302</v>
      </c>
      <c r="E27" s="201" t="s">
        <v>1826</v>
      </c>
      <c r="F27" s="201">
        <v>170.34</v>
      </c>
      <c r="G27" s="198" t="s">
        <v>1827</v>
      </c>
      <c r="H27" s="202">
        <v>3</v>
      </c>
      <c r="I27" s="198">
        <v>1</v>
      </c>
      <c r="J27" s="198">
        <v>1</v>
      </c>
      <c r="K27" s="198">
        <v>2</v>
      </c>
      <c r="L27" s="198"/>
    </row>
    <row r="28" spans="1:12" hidden="1">
      <c r="A28" s="322" t="s">
        <v>1840</v>
      </c>
      <c r="B28" s="325" t="s">
        <v>1841</v>
      </c>
      <c r="C28" s="320" t="s">
        <v>1825</v>
      </c>
      <c r="D28" s="201">
        <v>101</v>
      </c>
      <c r="E28" s="201" t="s">
        <v>1842</v>
      </c>
      <c r="F28" s="201">
        <v>180.29</v>
      </c>
      <c r="G28" s="198" t="s">
        <v>1827</v>
      </c>
      <c r="H28" s="202">
        <v>2</v>
      </c>
      <c r="I28" s="198">
        <v>2</v>
      </c>
      <c r="J28" s="198">
        <v>1</v>
      </c>
      <c r="K28" s="198">
        <v>2</v>
      </c>
      <c r="L28" s="198"/>
    </row>
    <row r="29" spans="1:12" hidden="1">
      <c r="A29" s="323"/>
      <c r="B29" s="325"/>
      <c r="C29" s="321"/>
      <c r="D29" s="201">
        <v>102</v>
      </c>
      <c r="E29" s="201" t="s">
        <v>1842</v>
      </c>
      <c r="F29" s="201">
        <v>179.71</v>
      </c>
      <c r="G29" s="198" t="s">
        <v>1827</v>
      </c>
      <c r="H29" s="202">
        <v>2</v>
      </c>
      <c r="I29" s="198">
        <v>2</v>
      </c>
      <c r="J29" s="198">
        <v>1</v>
      </c>
      <c r="K29" s="198">
        <v>2</v>
      </c>
      <c r="L29" s="198"/>
    </row>
    <row r="30" spans="1:12" hidden="1">
      <c r="A30" s="323"/>
      <c r="B30" s="325"/>
      <c r="C30" s="320" t="s">
        <v>1828</v>
      </c>
      <c r="D30" s="201">
        <v>201</v>
      </c>
      <c r="E30" s="201" t="s">
        <v>1842</v>
      </c>
      <c r="F30" s="201">
        <v>180.57</v>
      </c>
      <c r="G30" s="198" t="s">
        <v>1827</v>
      </c>
      <c r="H30" s="202">
        <v>2</v>
      </c>
      <c r="I30" s="198">
        <v>2</v>
      </c>
      <c r="J30" s="198">
        <v>1</v>
      </c>
      <c r="K30" s="198">
        <v>2</v>
      </c>
      <c r="L30" s="198"/>
    </row>
    <row r="31" spans="1:12" hidden="1">
      <c r="A31" s="323"/>
      <c r="B31" s="325"/>
      <c r="C31" s="321"/>
      <c r="D31" s="201">
        <v>202</v>
      </c>
      <c r="E31" s="201" t="s">
        <v>1842</v>
      </c>
      <c r="F31" s="201">
        <v>179.99</v>
      </c>
      <c r="G31" s="198" t="s">
        <v>1827</v>
      </c>
      <c r="H31" s="202">
        <v>2</v>
      </c>
      <c r="I31" s="198">
        <v>2</v>
      </c>
      <c r="J31" s="198">
        <v>1</v>
      </c>
      <c r="K31" s="198">
        <v>2</v>
      </c>
      <c r="L31" s="198"/>
    </row>
    <row r="32" spans="1:12" hidden="1">
      <c r="A32" s="323"/>
      <c r="B32" s="325"/>
      <c r="C32" s="320" t="s">
        <v>1829</v>
      </c>
      <c r="D32" s="201">
        <v>301</v>
      </c>
      <c r="E32" s="201" t="s">
        <v>1842</v>
      </c>
      <c r="F32" s="201">
        <v>203.39</v>
      </c>
      <c r="G32" s="198" t="s">
        <v>1827</v>
      </c>
      <c r="H32" s="202">
        <v>3</v>
      </c>
      <c r="I32" s="198">
        <v>2</v>
      </c>
      <c r="J32" s="198">
        <v>1</v>
      </c>
      <c r="K32" s="198">
        <v>3</v>
      </c>
      <c r="L32" s="198"/>
    </row>
    <row r="33" spans="1:12" hidden="1">
      <c r="A33" s="323"/>
      <c r="B33" s="325"/>
      <c r="C33" s="321"/>
      <c r="D33" s="201">
        <v>302</v>
      </c>
      <c r="E33" s="201" t="s">
        <v>1842</v>
      </c>
      <c r="F33" s="201">
        <v>202.82</v>
      </c>
      <c r="G33" s="198" t="s">
        <v>1827</v>
      </c>
      <c r="H33" s="202">
        <v>3</v>
      </c>
      <c r="I33" s="198">
        <v>2</v>
      </c>
      <c r="J33" s="198">
        <v>1</v>
      </c>
      <c r="K33" s="198">
        <v>3</v>
      </c>
      <c r="L33" s="198"/>
    </row>
    <row r="34" spans="1:12" hidden="1">
      <c r="A34" s="323"/>
      <c r="B34" s="325"/>
      <c r="C34" s="320" t="s">
        <v>1830</v>
      </c>
      <c r="D34" s="201">
        <v>401</v>
      </c>
      <c r="E34" s="201" t="s">
        <v>1842</v>
      </c>
      <c r="F34" s="201">
        <v>203.39</v>
      </c>
      <c r="G34" s="198" t="s">
        <v>1827</v>
      </c>
      <c r="H34" s="202">
        <v>3</v>
      </c>
      <c r="I34" s="198">
        <v>2</v>
      </c>
      <c r="J34" s="198">
        <v>1</v>
      </c>
      <c r="K34" s="198">
        <v>3</v>
      </c>
      <c r="L34" s="198"/>
    </row>
    <row r="35" spans="1:12" hidden="1">
      <c r="A35" s="323"/>
      <c r="B35" s="325"/>
      <c r="C35" s="321"/>
      <c r="D35" s="201">
        <v>402</v>
      </c>
      <c r="E35" s="201" t="s">
        <v>1842</v>
      </c>
      <c r="F35" s="201">
        <v>202.82</v>
      </c>
      <c r="G35" s="198" t="s">
        <v>1827</v>
      </c>
      <c r="H35" s="202">
        <v>3</v>
      </c>
      <c r="I35" s="198">
        <v>2</v>
      </c>
      <c r="J35" s="198">
        <v>1</v>
      </c>
      <c r="K35" s="198">
        <v>3</v>
      </c>
      <c r="L35" s="198"/>
    </row>
    <row r="36" spans="1:12" hidden="1">
      <c r="A36" s="323"/>
      <c r="B36" s="325"/>
      <c r="C36" s="320" t="s">
        <v>1831</v>
      </c>
      <c r="D36" s="201">
        <v>501</v>
      </c>
      <c r="E36" s="201" t="s">
        <v>1842</v>
      </c>
      <c r="F36" s="201">
        <v>203.39</v>
      </c>
      <c r="G36" s="198" t="s">
        <v>1827</v>
      </c>
      <c r="H36" s="202">
        <v>3</v>
      </c>
      <c r="I36" s="198">
        <v>2</v>
      </c>
      <c r="J36" s="198">
        <v>1</v>
      </c>
      <c r="K36" s="198">
        <v>3</v>
      </c>
      <c r="L36" s="198"/>
    </row>
    <row r="37" spans="1:12" hidden="1">
      <c r="A37" s="323"/>
      <c r="B37" s="325"/>
      <c r="C37" s="321"/>
      <c r="D37" s="201">
        <v>502</v>
      </c>
      <c r="E37" s="201" t="s">
        <v>1842</v>
      </c>
      <c r="F37" s="201">
        <v>202.82</v>
      </c>
      <c r="G37" s="198" t="s">
        <v>1827</v>
      </c>
      <c r="H37" s="202">
        <v>3</v>
      </c>
      <c r="I37" s="198">
        <v>2</v>
      </c>
      <c r="J37" s="198">
        <v>1</v>
      </c>
      <c r="K37" s="198">
        <v>3</v>
      </c>
      <c r="L37" s="198"/>
    </row>
    <row r="38" spans="1:12" hidden="1">
      <c r="A38" s="323"/>
      <c r="B38" s="325"/>
      <c r="C38" s="320" t="s">
        <v>1832</v>
      </c>
      <c r="D38" s="201">
        <v>601</v>
      </c>
      <c r="E38" s="201" t="s">
        <v>1842</v>
      </c>
      <c r="F38" s="201">
        <v>203.39</v>
      </c>
      <c r="G38" s="198" t="s">
        <v>1827</v>
      </c>
      <c r="H38" s="202">
        <v>3</v>
      </c>
      <c r="I38" s="198">
        <v>2</v>
      </c>
      <c r="J38" s="198">
        <v>1</v>
      </c>
      <c r="K38" s="198">
        <v>3</v>
      </c>
      <c r="L38" s="198"/>
    </row>
    <row r="39" spans="1:12" hidden="1">
      <c r="A39" s="323"/>
      <c r="B39" s="325"/>
      <c r="C39" s="321"/>
      <c r="D39" s="201">
        <v>602</v>
      </c>
      <c r="E39" s="201" t="s">
        <v>1842</v>
      </c>
      <c r="F39" s="201">
        <v>202.82</v>
      </c>
      <c r="G39" s="198" t="s">
        <v>1827</v>
      </c>
      <c r="H39" s="202">
        <v>3</v>
      </c>
      <c r="I39" s="198">
        <v>2</v>
      </c>
      <c r="J39" s="198">
        <v>1</v>
      </c>
      <c r="K39" s="198">
        <v>3</v>
      </c>
      <c r="L39" s="198"/>
    </row>
    <row r="40" spans="1:12" hidden="1">
      <c r="A40" s="323"/>
      <c r="B40" s="325" t="s">
        <v>1843</v>
      </c>
      <c r="C40" s="320" t="s">
        <v>1825</v>
      </c>
      <c r="D40" s="201">
        <v>101</v>
      </c>
      <c r="E40" s="201" t="s">
        <v>1842</v>
      </c>
      <c r="F40" s="201">
        <v>179.71</v>
      </c>
      <c r="G40" s="198" t="s">
        <v>1827</v>
      </c>
      <c r="H40" s="202">
        <v>2</v>
      </c>
      <c r="I40" s="198">
        <v>2</v>
      </c>
      <c r="J40" s="198">
        <v>1</v>
      </c>
      <c r="K40" s="198">
        <v>2</v>
      </c>
      <c r="L40" s="198"/>
    </row>
    <row r="41" spans="1:12" hidden="1">
      <c r="A41" s="323"/>
      <c r="B41" s="325"/>
      <c r="C41" s="321"/>
      <c r="D41" s="201">
        <v>102</v>
      </c>
      <c r="E41" s="201" t="s">
        <v>1842</v>
      </c>
      <c r="F41" s="201">
        <v>180.29</v>
      </c>
      <c r="G41" s="198" t="s">
        <v>1827</v>
      </c>
      <c r="H41" s="202">
        <v>2</v>
      </c>
      <c r="I41" s="198">
        <v>2</v>
      </c>
      <c r="J41" s="198">
        <v>1</v>
      </c>
      <c r="K41" s="198">
        <v>2</v>
      </c>
      <c r="L41" s="198"/>
    </row>
    <row r="42" spans="1:12" hidden="1">
      <c r="A42" s="323"/>
      <c r="B42" s="325"/>
      <c r="C42" s="320" t="s">
        <v>1828</v>
      </c>
      <c r="D42" s="201">
        <v>201</v>
      </c>
      <c r="E42" s="201" t="s">
        <v>1842</v>
      </c>
      <c r="F42" s="201">
        <v>179.99</v>
      </c>
      <c r="G42" s="198" t="s">
        <v>1827</v>
      </c>
      <c r="H42" s="202">
        <v>2</v>
      </c>
      <c r="I42" s="198">
        <v>2</v>
      </c>
      <c r="J42" s="198">
        <v>1</v>
      </c>
      <c r="K42" s="198">
        <v>2</v>
      </c>
      <c r="L42" s="198"/>
    </row>
    <row r="43" spans="1:12" hidden="1">
      <c r="A43" s="323"/>
      <c r="B43" s="325"/>
      <c r="C43" s="321"/>
      <c r="D43" s="201">
        <v>202</v>
      </c>
      <c r="E43" s="201" t="s">
        <v>1842</v>
      </c>
      <c r="F43" s="201">
        <v>180.57</v>
      </c>
      <c r="G43" s="198" t="s">
        <v>1827</v>
      </c>
      <c r="H43" s="202">
        <v>2</v>
      </c>
      <c r="I43" s="198">
        <v>2</v>
      </c>
      <c r="J43" s="198">
        <v>1</v>
      </c>
      <c r="K43" s="198">
        <v>2</v>
      </c>
      <c r="L43" s="198"/>
    </row>
    <row r="44" spans="1:12" hidden="1">
      <c r="A44" s="323"/>
      <c r="B44" s="325"/>
      <c r="C44" s="320" t="s">
        <v>1829</v>
      </c>
      <c r="D44" s="201">
        <v>301</v>
      </c>
      <c r="E44" s="201" t="s">
        <v>1842</v>
      </c>
      <c r="F44" s="201">
        <v>202.82</v>
      </c>
      <c r="G44" s="198" t="s">
        <v>1827</v>
      </c>
      <c r="H44" s="202">
        <v>3</v>
      </c>
      <c r="I44" s="198">
        <v>2</v>
      </c>
      <c r="J44" s="198">
        <v>1</v>
      </c>
      <c r="K44" s="198">
        <v>3</v>
      </c>
      <c r="L44" s="198"/>
    </row>
    <row r="45" spans="1:12" hidden="1">
      <c r="A45" s="323"/>
      <c r="B45" s="325"/>
      <c r="C45" s="321"/>
      <c r="D45" s="201">
        <v>302</v>
      </c>
      <c r="E45" s="201" t="s">
        <v>1842</v>
      </c>
      <c r="F45" s="201">
        <v>203.39</v>
      </c>
      <c r="G45" s="198" t="s">
        <v>1827</v>
      </c>
      <c r="H45" s="202">
        <v>3</v>
      </c>
      <c r="I45" s="198">
        <v>2</v>
      </c>
      <c r="J45" s="198">
        <v>1</v>
      </c>
      <c r="K45" s="198">
        <v>3</v>
      </c>
      <c r="L45" s="198"/>
    </row>
    <row r="46" spans="1:12" hidden="1">
      <c r="A46" s="323"/>
      <c r="B46" s="325"/>
      <c r="C46" s="320" t="s">
        <v>1830</v>
      </c>
      <c r="D46" s="201">
        <v>401</v>
      </c>
      <c r="E46" s="201" t="s">
        <v>1842</v>
      </c>
      <c r="F46" s="201">
        <v>202.82</v>
      </c>
      <c r="G46" s="198" t="s">
        <v>1827</v>
      </c>
      <c r="H46" s="202">
        <v>3</v>
      </c>
      <c r="I46" s="198">
        <v>2</v>
      </c>
      <c r="J46" s="198">
        <v>1</v>
      </c>
      <c r="K46" s="198">
        <v>3</v>
      </c>
      <c r="L46" s="198"/>
    </row>
    <row r="47" spans="1:12" hidden="1">
      <c r="A47" s="323"/>
      <c r="B47" s="325"/>
      <c r="C47" s="321"/>
      <c r="D47" s="201">
        <v>402</v>
      </c>
      <c r="E47" s="201" t="s">
        <v>1842</v>
      </c>
      <c r="F47" s="201">
        <v>203.39</v>
      </c>
      <c r="G47" s="198" t="s">
        <v>1827</v>
      </c>
      <c r="H47" s="202">
        <v>3</v>
      </c>
      <c r="I47" s="198">
        <v>2</v>
      </c>
      <c r="J47" s="198">
        <v>1</v>
      </c>
      <c r="K47" s="198">
        <v>3</v>
      </c>
      <c r="L47" s="198"/>
    </row>
    <row r="48" spans="1:12" hidden="1">
      <c r="A48" s="323"/>
      <c r="B48" s="325"/>
      <c r="C48" s="320" t="s">
        <v>1831</v>
      </c>
      <c r="D48" s="201">
        <v>501</v>
      </c>
      <c r="E48" s="201" t="s">
        <v>1842</v>
      </c>
      <c r="F48" s="201">
        <v>202.82</v>
      </c>
      <c r="G48" s="198" t="s">
        <v>1827</v>
      </c>
      <c r="H48" s="202">
        <v>3</v>
      </c>
      <c r="I48" s="198">
        <v>2</v>
      </c>
      <c r="J48" s="198">
        <v>1</v>
      </c>
      <c r="K48" s="198">
        <v>3</v>
      </c>
      <c r="L48" s="198"/>
    </row>
    <row r="49" spans="1:12" hidden="1">
      <c r="A49" s="323"/>
      <c r="B49" s="325"/>
      <c r="C49" s="321"/>
      <c r="D49" s="201">
        <v>502</v>
      </c>
      <c r="E49" s="201" t="s">
        <v>1842</v>
      </c>
      <c r="F49" s="201">
        <v>203.39</v>
      </c>
      <c r="G49" s="198" t="s">
        <v>1827</v>
      </c>
      <c r="H49" s="202">
        <v>3</v>
      </c>
      <c r="I49" s="198">
        <v>2</v>
      </c>
      <c r="J49" s="198">
        <v>1</v>
      </c>
      <c r="K49" s="198">
        <v>3</v>
      </c>
      <c r="L49" s="198"/>
    </row>
    <row r="50" spans="1:12" hidden="1">
      <c r="A50" s="323"/>
      <c r="B50" s="325"/>
      <c r="C50" s="320" t="s">
        <v>1832</v>
      </c>
      <c r="D50" s="201">
        <v>601</v>
      </c>
      <c r="E50" s="201" t="s">
        <v>1842</v>
      </c>
      <c r="F50" s="201">
        <v>202.82</v>
      </c>
      <c r="G50" s="198" t="s">
        <v>1827</v>
      </c>
      <c r="H50" s="202">
        <v>3</v>
      </c>
      <c r="I50" s="198">
        <v>2</v>
      </c>
      <c r="J50" s="198">
        <v>1</v>
      </c>
      <c r="K50" s="198">
        <v>3</v>
      </c>
      <c r="L50" s="198"/>
    </row>
    <row r="51" spans="1:12" hidden="1">
      <c r="A51" s="324"/>
      <c r="B51" s="325"/>
      <c r="C51" s="321"/>
      <c r="D51" s="201">
        <v>602</v>
      </c>
      <c r="E51" s="201" t="s">
        <v>1842</v>
      </c>
      <c r="F51" s="201">
        <v>203.39</v>
      </c>
      <c r="G51" s="198" t="s">
        <v>1827</v>
      </c>
      <c r="H51" s="202">
        <v>3</v>
      </c>
      <c r="I51" s="198">
        <v>2</v>
      </c>
      <c r="J51" s="198">
        <v>1</v>
      </c>
      <c r="K51" s="198">
        <v>3</v>
      </c>
      <c r="L51" s="198"/>
    </row>
    <row r="52" spans="1:12" hidden="1">
      <c r="A52" s="322" t="s">
        <v>1844</v>
      </c>
      <c r="B52" s="325" t="s">
        <v>1841</v>
      </c>
      <c r="C52" s="320" t="s">
        <v>1825</v>
      </c>
      <c r="D52" s="201">
        <v>101</v>
      </c>
      <c r="E52" s="201" t="s">
        <v>1842</v>
      </c>
      <c r="F52" s="201">
        <v>180.81</v>
      </c>
      <c r="G52" s="198" t="s">
        <v>1827</v>
      </c>
      <c r="H52" s="202">
        <v>2</v>
      </c>
      <c r="I52" s="198">
        <v>2</v>
      </c>
      <c r="J52" s="198">
        <v>1</v>
      </c>
      <c r="K52" s="198">
        <v>2</v>
      </c>
      <c r="L52" s="198"/>
    </row>
    <row r="53" spans="1:12" hidden="1">
      <c r="A53" s="323"/>
      <c r="B53" s="325"/>
      <c r="C53" s="321"/>
      <c r="D53" s="201">
        <v>102</v>
      </c>
      <c r="E53" s="201" t="s">
        <v>1842</v>
      </c>
      <c r="F53" s="201">
        <v>180.23</v>
      </c>
      <c r="G53" s="198" t="s">
        <v>1827</v>
      </c>
      <c r="H53" s="202">
        <v>2</v>
      </c>
      <c r="I53" s="198">
        <v>2</v>
      </c>
      <c r="J53" s="198">
        <v>1</v>
      </c>
      <c r="K53" s="198">
        <v>2</v>
      </c>
      <c r="L53" s="198"/>
    </row>
    <row r="54" spans="1:12" hidden="1">
      <c r="A54" s="323"/>
      <c r="B54" s="325"/>
      <c r="C54" s="320" t="s">
        <v>1828</v>
      </c>
      <c r="D54" s="201">
        <v>201</v>
      </c>
      <c r="E54" s="201" t="s">
        <v>1842</v>
      </c>
      <c r="F54" s="201">
        <v>181.09</v>
      </c>
      <c r="G54" s="198" t="s">
        <v>1827</v>
      </c>
      <c r="H54" s="202">
        <v>2</v>
      </c>
      <c r="I54" s="198">
        <v>2</v>
      </c>
      <c r="J54" s="198">
        <v>1</v>
      </c>
      <c r="K54" s="198">
        <v>2</v>
      </c>
      <c r="L54" s="198"/>
    </row>
    <row r="55" spans="1:12" hidden="1">
      <c r="A55" s="323"/>
      <c r="B55" s="325"/>
      <c r="C55" s="321"/>
      <c r="D55" s="201">
        <v>202</v>
      </c>
      <c r="E55" s="201" t="s">
        <v>1842</v>
      </c>
      <c r="F55" s="201">
        <v>180.5</v>
      </c>
      <c r="G55" s="198" t="s">
        <v>1827</v>
      </c>
      <c r="H55" s="202">
        <v>2</v>
      </c>
      <c r="I55" s="198">
        <v>2</v>
      </c>
      <c r="J55" s="198">
        <v>1</v>
      </c>
      <c r="K55" s="198">
        <v>2</v>
      </c>
      <c r="L55" s="198"/>
    </row>
    <row r="56" spans="1:12" hidden="1">
      <c r="A56" s="323"/>
      <c r="B56" s="325"/>
      <c r="C56" s="320" t="s">
        <v>1829</v>
      </c>
      <c r="D56" s="201">
        <v>301</v>
      </c>
      <c r="E56" s="201" t="s">
        <v>1842</v>
      </c>
      <c r="F56" s="201">
        <v>203.97</v>
      </c>
      <c r="G56" s="198" t="s">
        <v>1827</v>
      </c>
      <c r="H56" s="202">
        <v>3</v>
      </c>
      <c r="I56" s="198">
        <v>2</v>
      </c>
      <c r="J56" s="198">
        <v>1</v>
      </c>
      <c r="K56" s="198">
        <v>3</v>
      </c>
      <c r="L56" s="198"/>
    </row>
    <row r="57" spans="1:12" hidden="1">
      <c r="A57" s="323"/>
      <c r="B57" s="325"/>
      <c r="C57" s="321"/>
      <c r="D57" s="201">
        <v>302</v>
      </c>
      <c r="E57" s="201" t="s">
        <v>1842</v>
      </c>
      <c r="F57" s="201">
        <v>203.4</v>
      </c>
      <c r="G57" s="198" t="s">
        <v>1827</v>
      </c>
      <c r="H57" s="202">
        <v>3</v>
      </c>
      <c r="I57" s="198">
        <v>2</v>
      </c>
      <c r="J57" s="198">
        <v>1</v>
      </c>
      <c r="K57" s="198">
        <v>3</v>
      </c>
      <c r="L57" s="198"/>
    </row>
    <row r="58" spans="1:12" hidden="1">
      <c r="A58" s="323"/>
      <c r="B58" s="325"/>
      <c r="C58" s="320" t="s">
        <v>1830</v>
      </c>
      <c r="D58" s="201">
        <v>401</v>
      </c>
      <c r="E58" s="201" t="s">
        <v>1842</v>
      </c>
      <c r="F58" s="201">
        <v>203.97</v>
      </c>
      <c r="G58" s="198" t="s">
        <v>1827</v>
      </c>
      <c r="H58" s="202">
        <v>3</v>
      </c>
      <c r="I58" s="198">
        <v>2</v>
      </c>
      <c r="J58" s="198">
        <v>1</v>
      </c>
      <c r="K58" s="198">
        <v>3</v>
      </c>
      <c r="L58" s="198"/>
    </row>
    <row r="59" spans="1:12" hidden="1">
      <c r="A59" s="323"/>
      <c r="B59" s="325"/>
      <c r="C59" s="321"/>
      <c r="D59" s="201">
        <v>402</v>
      </c>
      <c r="E59" s="201" t="s">
        <v>1842</v>
      </c>
      <c r="F59" s="201">
        <v>203.4</v>
      </c>
      <c r="G59" s="198" t="s">
        <v>1827</v>
      </c>
      <c r="H59" s="202">
        <v>3</v>
      </c>
      <c r="I59" s="198">
        <v>2</v>
      </c>
      <c r="J59" s="198">
        <v>1</v>
      </c>
      <c r="K59" s="198">
        <v>3</v>
      </c>
      <c r="L59" s="198"/>
    </row>
    <row r="60" spans="1:12" hidden="1">
      <c r="A60" s="323"/>
      <c r="B60" s="325"/>
      <c r="C60" s="320" t="s">
        <v>1831</v>
      </c>
      <c r="D60" s="201">
        <v>501</v>
      </c>
      <c r="E60" s="201" t="s">
        <v>1842</v>
      </c>
      <c r="F60" s="201">
        <v>203.97</v>
      </c>
      <c r="G60" s="198" t="s">
        <v>1827</v>
      </c>
      <c r="H60" s="202">
        <v>3</v>
      </c>
      <c r="I60" s="198">
        <v>2</v>
      </c>
      <c r="J60" s="198">
        <v>1</v>
      </c>
      <c r="K60" s="198">
        <v>3</v>
      </c>
      <c r="L60" s="198"/>
    </row>
    <row r="61" spans="1:12" hidden="1">
      <c r="A61" s="323"/>
      <c r="B61" s="325"/>
      <c r="C61" s="321"/>
      <c r="D61" s="201">
        <v>502</v>
      </c>
      <c r="E61" s="201" t="s">
        <v>1842</v>
      </c>
      <c r="F61" s="201">
        <v>203.4</v>
      </c>
      <c r="G61" s="198" t="s">
        <v>1827</v>
      </c>
      <c r="H61" s="202">
        <v>3</v>
      </c>
      <c r="I61" s="198">
        <v>2</v>
      </c>
      <c r="J61" s="198">
        <v>1</v>
      </c>
      <c r="K61" s="198">
        <v>3</v>
      </c>
      <c r="L61" s="198"/>
    </row>
    <row r="62" spans="1:12" hidden="1">
      <c r="A62" s="323"/>
      <c r="B62" s="325"/>
      <c r="C62" s="320" t="s">
        <v>1832</v>
      </c>
      <c r="D62" s="201">
        <v>601</v>
      </c>
      <c r="E62" s="201" t="s">
        <v>1842</v>
      </c>
      <c r="F62" s="201">
        <v>203.97</v>
      </c>
      <c r="G62" s="198" t="s">
        <v>1827</v>
      </c>
      <c r="H62" s="202">
        <v>3</v>
      </c>
      <c r="I62" s="198">
        <v>2</v>
      </c>
      <c r="J62" s="198">
        <v>1</v>
      </c>
      <c r="K62" s="198">
        <v>3</v>
      </c>
      <c r="L62" s="198"/>
    </row>
    <row r="63" spans="1:12" hidden="1">
      <c r="A63" s="323"/>
      <c r="B63" s="325"/>
      <c r="C63" s="321"/>
      <c r="D63" s="201">
        <v>602</v>
      </c>
      <c r="E63" s="201" t="s">
        <v>1842</v>
      </c>
      <c r="F63" s="201">
        <v>203.4</v>
      </c>
      <c r="G63" s="198" t="s">
        <v>1827</v>
      </c>
      <c r="H63" s="202">
        <v>3</v>
      </c>
      <c r="I63" s="198">
        <v>2</v>
      </c>
      <c r="J63" s="198">
        <v>1</v>
      </c>
      <c r="K63" s="198">
        <v>3</v>
      </c>
      <c r="L63" s="198"/>
    </row>
    <row r="64" spans="1:12" hidden="1">
      <c r="A64" s="323"/>
      <c r="B64" s="325" t="s">
        <v>1843</v>
      </c>
      <c r="C64" s="320" t="s">
        <v>1825</v>
      </c>
      <c r="D64" s="201">
        <v>101</v>
      </c>
      <c r="E64" s="201" t="s">
        <v>1842</v>
      </c>
      <c r="F64" s="201">
        <v>180.23</v>
      </c>
      <c r="G64" s="198" t="s">
        <v>1827</v>
      </c>
      <c r="H64" s="202">
        <v>2</v>
      </c>
      <c r="I64" s="198">
        <v>2</v>
      </c>
      <c r="J64" s="198">
        <v>1</v>
      </c>
      <c r="K64" s="198">
        <v>2</v>
      </c>
      <c r="L64" s="198"/>
    </row>
    <row r="65" spans="1:12" hidden="1">
      <c r="A65" s="323"/>
      <c r="B65" s="325"/>
      <c r="C65" s="321"/>
      <c r="D65" s="201">
        <v>102</v>
      </c>
      <c r="E65" s="201" t="s">
        <v>1842</v>
      </c>
      <c r="F65" s="201">
        <v>180.81</v>
      </c>
      <c r="G65" s="198" t="s">
        <v>1827</v>
      </c>
      <c r="H65" s="202">
        <v>2</v>
      </c>
      <c r="I65" s="198">
        <v>2</v>
      </c>
      <c r="J65" s="198">
        <v>1</v>
      </c>
      <c r="K65" s="198">
        <v>2</v>
      </c>
      <c r="L65" s="198"/>
    </row>
    <row r="66" spans="1:12" hidden="1">
      <c r="A66" s="323"/>
      <c r="B66" s="325"/>
      <c r="C66" s="320" t="s">
        <v>1828</v>
      </c>
      <c r="D66" s="201">
        <v>201</v>
      </c>
      <c r="E66" s="201" t="s">
        <v>1842</v>
      </c>
      <c r="F66" s="201">
        <v>180.5</v>
      </c>
      <c r="G66" s="198" t="s">
        <v>1827</v>
      </c>
      <c r="H66" s="202">
        <v>2</v>
      </c>
      <c r="I66" s="198">
        <v>2</v>
      </c>
      <c r="J66" s="198">
        <v>1</v>
      </c>
      <c r="K66" s="198">
        <v>2</v>
      </c>
      <c r="L66" s="198"/>
    </row>
    <row r="67" spans="1:12" hidden="1">
      <c r="A67" s="323"/>
      <c r="B67" s="325"/>
      <c r="C67" s="321"/>
      <c r="D67" s="201">
        <v>202</v>
      </c>
      <c r="E67" s="201" t="s">
        <v>1842</v>
      </c>
      <c r="F67" s="201">
        <v>181.09</v>
      </c>
      <c r="G67" s="198" t="s">
        <v>1827</v>
      </c>
      <c r="H67" s="202">
        <v>2</v>
      </c>
      <c r="I67" s="198">
        <v>2</v>
      </c>
      <c r="J67" s="198">
        <v>1</v>
      </c>
      <c r="K67" s="198">
        <v>2</v>
      </c>
      <c r="L67" s="198"/>
    </row>
    <row r="68" spans="1:12" hidden="1">
      <c r="A68" s="323"/>
      <c r="B68" s="325"/>
      <c r="C68" s="320" t="s">
        <v>1829</v>
      </c>
      <c r="D68" s="201">
        <v>301</v>
      </c>
      <c r="E68" s="201" t="s">
        <v>1842</v>
      </c>
      <c r="F68" s="201">
        <v>203.4</v>
      </c>
      <c r="G68" s="198" t="s">
        <v>1827</v>
      </c>
      <c r="H68" s="202">
        <v>3</v>
      </c>
      <c r="I68" s="198">
        <v>2</v>
      </c>
      <c r="J68" s="198">
        <v>1</v>
      </c>
      <c r="K68" s="198">
        <v>3</v>
      </c>
      <c r="L68" s="198"/>
    </row>
    <row r="69" spans="1:12" hidden="1">
      <c r="A69" s="323"/>
      <c r="B69" s="325"/>
      <c r="C69" s="321"/>
      <c r="D69" s="201">
        <v>302</v>
      </c>
      <c r="E69" s="201" t="s">
        <v>1842</v>
      </c>
      <c r="F69" s="201">
        <v>203.97</v>
      </c>
      <c r="G69" s="198" t="s">
        <v>1827</v>
      </c>
      <c r="H69" s="202">
        <v>3</v>
      </c>
      <c r="I69" s="198">
        <v>2</v>
      </c>
      <c r="J69" s="198">
        <v>1</v>
      </c>
      <c r="K69" s="198">
        <v>3</v>
      </c>
      <c r="L69" s="198"/>
    </row>
    <row r="70" spans="1:12" hidden="1">
      <c r="A70" s="323"/>
      <c r="B70" s="325"/>
      <c r="C70" s="320" t="s">
        <v>1830</v>
      </c>
      <c r="D70" s="201">
        <v>401</v>
      </c>
      <c r="E70" s="201" t="s">
        <v>1842</v>
      </c>
      <c r="F70" s="201">
        <v>203.4</v>
      </c>
      <c r="G70" s="198" t="s">
        <v>1827</v>
      </c>
      <c r="H70" s="202">
        <v>3</v>
      </c>
      <c r="I70" s="198">
        <v>2</v>
      </c>
      <c r="J70" s="198">
        <v>1</v>
      </c>
      <c r="K70" s="198">
        <v>3</v>
      </c>
      <c r="L70" s="198"/>
    </row>
    <row r="71" spans="1:12" hidden="1">
      <c r="A71" s="323"/>
      <c r="B71" s="325"/>
      <c r="C71" s="321"/>
      <c r="D71" s="201">
        <v>402</v>
      </c>
      <c r="E71" s="201" t="s">
        <v>1842</v>
      </c>
      <c r="F71" s="201">
        <v>203.97</v>
      </c>
      <c r="G71" s="198" t="s">
        <v>1827</v>
      </c>
      <c r="H71" s="202">
        <v>3</v>
      </c>
      <c r="I71" s="198">
        <v>2</v>
      </c>
      <c r="J71" s="198">
        <v>1</v>
      </c>
      <c r="K71" s="198">
        <v>3</v>
      </c>
      <c r="L71" s="198"/>
    </row>
    <row r="72" spans="1:12" hidden="1">
      <c r="A72" s="323"/>
      <c r="B72" s="325"/>
      <c r="C72" s="320" t="s">
        <v>1831</v>
      </c>
      <c r="D72" s="201">
        <v>501</v>
      </c>
      <c r="E72" s="201" t="s">
        <v>1842</v>
      </c>
      <c r="F72" s="201">
        <v>203.4</v>
      </c>
      <c r="G72" s="198" t="s">
        <v>1827</v>
      </c>
      <c r="H72" s="202">
        <v>3</v>
      </c>
      <c r="I72" s="198">
        <v>2</v>
      </c>
      <c r="J72" s="198">
        <v>1</v>
      </c>
      <c r="K72" s="198">
        <v>3</v>
      </c>
      <c r="L72" s="198"/>
    </row>
    <row r="73" spans="1:12" hidden="1">
      <c r="A73" s="323"/>
      <c r="B73" s="325"/>
      <c r="C73" s="321"/>
      <c r="D73" s="201">
        <v>502</v>
      </c>
      <c r="E73" s="201" t="s">
        <v>1842</v>
      </c>
      <c r="F73" s="201">
        <v>203.97</v>
      </c>
      <c r="G73" s="198" t="s">
        <v>1827</v>
      </c>
      <c r="H73" s="202">
        <v>3</v>
      </c>
      <c r="I73" s="198">
        <v>2</v>
      </c>
      <c r="J73" s="198">
        <v>1</v>
      </c>
      <c r="K73" s="198">
        <v>3</v>
      </c>
      <c r="L73" s="198"/>
    </row>
    <row r="74" spans="1:12" hidden="1">
      <c r="A74" s="323"/>
      <c r="B74" s="325"/>
      <c r="C74" s="320" t="s">
        <v>1832</v>
      </c>
      <c r="D74" s="201">
        <v>601</v>
      </c>
      <c r="E74" s="201" t="s">
        <v>1842</v>
      </c>
      <c r="F74" s="201">
        <v>203.4</v>
      </c>
      <c r="G74" s="198" t="s">
        <v>1827</v>
      </c>
      <c r="H74" s="202">
        <v>3</v>
      </c>
      <c r="I74" s="198">
        <v>2</v>
      </c>
      <c r="J74" s="198">
        <v>1</v>
      </c>
      <c r="K74" s="198">
        <v>3</v>
      </c>
      <c r="L74" s="198"/>
    </row>
    <row r="75" spans="1:12" hidden="1">
      <c r="A75" s="324"/>
      <c r="B75" s="325"/>
      <c r="C75" s="321"/>
      <c r="D75" s="201">
        <v>602</v>
      </c>
      <c r="E75" s="201" t="s">
        <v>1842</v>
      </c>
      <c r="F75" s="201">
        <v>203.97</v>
      </c>
      <c r="G75" s="198" t="s">
        <v>1827</v>
      </c>
      <c r="H75" s="202">
        <v>3</v>
      </c>
      <c r="I75" s="198">
        <v>2</v>
      </c>
      <c r="J75" s="198">
        <v>1</v>
      </c>
      <c r="K75" s="198">
        <v>3</v>
      </c>
      <c r="L75" s="198"/>
    </row>
    <row r="76" spans="1:12">
      <c r="A76" s="322" t="s">
        <v>1845</v>
      </c>
      <c r="B76" s="322" t="s">
        <v>1824</v>
      </c>
      <c r="C76" s="325" t="s">
        <v>1825</v>
      </c>
      <c r="D76" s="197">
        <v>101</v>
      </c>
      <c r="E76" s="197" t="s">
        <v>1826</v>
      </c>
      <c r="F76" s="201">
        <v>146</v>
      </c>
      <c r="G76" s="198" t="s">
        <v>1827</v>
      </c>
      <c r="H76" s="202">
        <v>3</v>
      </c>
      <c r="I76" s="198">
        <v>1</v>
      </c>
      <c r="J76" s="198">
        <v>1</v>
      </c>
      <c r="K76" s="198">
        <v>2</v>
      </c>
      <c r="L76" s="198"/>
    </row>
    <row r="77" spans="1:12">
      <c r="A77" s="323"/>
      <c r="B77" s="323"/>
      <c r="C77" s="325"/>
      <c r="D77" s="197">
        <v>102</v>
      </c>
      <c r="E77" s="197" t="s">
        <v>1826</v>
      </c>
      <c r="F77" s="201">
        <v>124.38</v>
      </c>
      <c r="G77" s="198" t="s">
        <v>1827</v>
      </c>
      <c r="H77" s="202">
        <v>2</v>
      </c>
      <c r="I77" s="198">
        <v>1</v>
      </c>
      <c r="J77" s="198">
        <v>1</v>
      </c>
      <c r="K77" s="198">
        <v>2</v>
      </c>
      <c r="L77" s="198"/>
    </row>
    <row r="78" spans="1:12">
      <c r="A78" s="323"/>
      <c r="B78" s="323"/>
      <c r="C78" s="326" t="s">
        <v>1828</v>
      </c>
      <c r="D78" s="201">
        <v>201</v>
      </c>
      <c r="E78" s="197" t="s">
        <v>1826</v>
      </c>
      <c r="F78" s="201">
        <v>151.09</v>
      </c>
      <c r="G78" s="198" t="s">
        <v>1827</v>
      </c>
      <c r="H78" s="202">
        <v>3</v>
      </c>
      <c r="I78" s="198">
        <v>1</v>
      </c>
      <c r="J78" s="198">
        <v>1</v>
      </c>
      <c r="K78" s="198">
        <v>2</v>
      </c>
      <c r="L78" s="198"/>
    </row>
    <row r="79" spans="1:12">
      <c r="A79" s="323"/>
      <c r="B79" s="323"/>
      <c r="C79" s="326"/>
      <c r="D79" s="201">
        <v>202</v>
      </c>
      <c r="E79" s="197" t="s">
        <v>1826</v>
      </c>
      <c r="F79" s="201">
        <v>129.47</v>
      </c>
      <c r="G79" s="198" t="s">
        <v>1827</v>
      </c>
      <c r="H79" s="202">
        <v>2</v>
      </c>
      <c r="I79" s="198">
        <v>1</v>
      </c>
      <c r="J79" s="198">
        <v>1</v>
      </c>
      <c r="K79" s="198">
        <v>2</v>
      </c>
      <c r="L79" s="198"/>
    </row>
    <row r="80" spans="1:12">
      <c r="A80" s="323"/>
      <c r="B80" s="323"/>
      <c r="C80" s="326" t="s">
        <v>1829</v>
      </c>
      <c r="D80" s="201">
        <v>301</v>
      </c>
      <c r="E80" s="197" t="s">
        <v>1826</v>
      </c>
      <c r="F80" s="201">
        <v>170.69</v>
      </c>
      <c r="G80" s="198" t="s">
        <v>1827</v>
      </c>
      <c r="H80" s="202">
        <v>3</v>
      </c>
      <c r="I80" s="198">
        <v>1</v>
      </c>
      <c r="J80" s="198">
        <v>1</v>
      </c>
      <c r="K80" s="198">
        <v>2</v>
      </c>
      <c r="L80" s="198"/>
    </row>
    <row r="81" spans="1:12">
      <c r="A81" s="323"/>
      <c r="B81" s="323"/>
      <c r="C81" s="326"/>
      <c r="D81" s="201">
        <v>302</v>
      </c>
      <c r="E81" s="197" t="s">
        <v>1826</v>
      </c>
      <c r="F81" s="201">
        <v>149.07</v>
      </c>
      <c r="G81" s="198" t="s">
        <v>1827</v>
      </c>
      <c r="H81" s="202">
        <v>2</v>
      </c>
      <c r="I81" s="198">
        <v>1</v>
      </c>
      <c r="J81" s="198">
        <v>1</v>
      </c>
      <c r="K81" s="198">
        <v>2</v>
      </c>
      <c r="L81" s="198"/>
    </row>
    <row r="82" spans="1:12">
      <c r="A82" s="323"/>
      <c r="B82" s="323"/>
      <c r="C82" s="326" t="s">
        <v>1830</v>
      </c>
      <c r="D82" s="201">
        <v>401</v>
      </c>
      <c r="E82" s="197" t="s">
        <v>1826</v>
      </c>
      <c r="F82" s="201">
        <v>170.69</v>
      </c>
      <c r="G82" s="198" t="s">
        <v>1827</v>
      </c>
      <c r="H82" s="202">
        <v>3</v>
      </c>
      <c r="I82" s="198">
        <v>1</v>
      </c>
      <c r="J82" s="198">
        <v>1</v>
      </c>
      <c r="K82" s="198">
        <v>2</v>
      </c>
      <c r="L82" s="198"/>
    </row>
    <row r="83" spans="1:12">
      <c r="A83" s="323"/>
      <c r="B83" s="323"/>
      <c r="C83" s="326"/>
      <c r="D83" s="201">
        <v>402</v>
      </c>
      <c r="E83" s="197" t="s">
        <v>1826</v>
      </c>
      <c r="F83" s="201">
        <v>149.07</v>
      </c>
      <c r="G83" s="198" t="s">
        <v>1827</v>
      </c>
      <c r="H83" s="202">
        <v>2</v>
      </c>
      <c r="I83" s="198">
        <v>1</v>
      </c>
      <c r="J83" s="198">
        <v>1</v>
      </c>
      <c r="K83" s="198">
        <v>2</v>
      </c>
      <c r="L83" s="198"/>
    </row>
    <row r="84" spans="1:12">
      <c r="A84" s="323"/>
      <c r="B84" s="323"/>
      <c r="C84" s="326" t="s">
        <v>1831</v>
      </c>
      <c r="D84" s="201">
        <v>501</v>
      </c>
      <c r="E84" s="197" t="s">
        <v>1826</v>
      </c>
      <c r="F84" s="201">
        <v>170.69</v>
      </c>
      <c r="G84" s="198" t="s">
        <v>1827</v>
      </c>
      <c r="H84" s="202">
        <v>3</v>
      </c>
      <c r="I84" s="198">
        <v>1</v>
      </c>
      <c r="J84" s="198">
        <v>1</v>
      </c>
      <c r="K84" s="198">
        <v>2</v>
      </c>
      <c r="L84" s="198"/>
    </row>
    <row r="85" spans="1:12">
      <c r="A85" s="323"/>
      <c r="B85" s="323"/>
      <c r="C85" s="326"/>
      <c r="D85" s="201">
        <v>502</v>
      </c>
      <c r="E85" s="197" t="s">
        <v>1826</v>
      </c>
      <c r="F85" s="201">
        <v>149.07</v>
      </c>
      <c r="G85" s="198" t="s">
        <v>1827</v>
      </c>
      <c r="H85" s="202">
        <v>2</v>
      </c>
      <c r="I85" s="198">
        <v>1</v>
      </c>
      <c r="J85" s="198">
        <v>1</v>
      </c>
      <c r="K85" s="198">
        <v>2</v>
      </c>
      <c r="L85" s="198"/>
    </row>
    <row r="86" spans="1:12">
      <c r="A86" s="323"/>
      <c r="B86" s="323"/>
      <c r="C86" s="326" t="s">
        <v>1832</v>
      </c>
      <c r="D86" s="201">
        <v>601</v>
      </c>
      <c r="E86" s="197" t="s">
        <v>1826</v>
      </c>
      <c r="F86" s="201">
        <v>170.69</v>
      </c>
      <c r="G86" s="198" t="s">
        <v>1827</v>
      </c>
      <c r="H86" s="202">
        <v>3</v>
      </c>
      <c r="I86" s="198">
        <v>1</v>
      </c>
      <c r="J86" s="198">
        <v>1</v>
      </c>
      <c r="K86" s="198">
        <v>2</v>
      </c>
      <c r="L86" s="198"/>
    </row>
    <row r="87" spans="1:12">
      <c r="A87" s="323"/>
      <c r="B87" s="323"/>
      <c r="C87" s="326"/>
      <c r="D87" s="201">
        <v>602</v>
      </c>
      <c r="E87" s="197" t="s">
        <v>1826</v>
      </c>
      <c r="F87" s="201">
        <v>149.07</v>
      </c>
      <c r="G87" s="198" t="s">
        <v>1827</v>
      </c>
      <c r="H87" s="202">
        <v>2</v>
      </c>
      <c r="I87" s="198">
        <v>1</v>
      </c>
      <c r="J87" s="198">
        <v>1</v>
      </c>
      <c r="K87" s="198">
        <v>2</v>
      </c>
      <c r="L87" s="198"/>
    </row>
    <row r="88" spans="1:12">
      <c r="A88" s="323"/>
      <c r="B88" s="323"/>
      <c r="C88" s="326" t="s">
        <v>1833</v>
      </c>
      <c r="D88" s="201">
        <v>701</v>
      </c>
      <c r="E88" s="197" t="s">
        <v>1826</v>
      </c>
      <c r="F88" s="201">
        <v>170.69</v>
      </c>
      <c r="G88" s="198" t="s">
        <v>1827</v>
      </c>
      <c r="H88" s="202">
        <v>3</v>
      </c>
      <c r="I88" s="198">
        <v>1</v>
      </c>
      <c r="J88" s="198">
        <v>1</v>
      </c>
      <c r="K88" s="198">
        <v>2</v>
      </c>
      <c r="L88" s="198"/>
    </row>
    <row r="89" spans="1:12">
      <c r="A89" s="323"/>
      <c r="B89" s="323"/>
      <c r="C89" s="326"/>
      <c r="D89" s="201">
        <v>702</v>
      </c>
      <c r="E89" s="197" t="s">
        <v>1826</v>
      </c>
      <c r="F89" s="201">
        <v>149.07</v>
      </c>
      <c r="G89" s="198" t="s">
        <v>1827</v>
      </c>
      <c r="H89" s="202">
        <v>2</v>
      </c>
      <c r="I89" s="198">
        <v>1</v>
      </c>
      <c r="J89" s="198">
        <v>1</v>
      </c>
      <c r="K89" s="198">
        <v>2</v>
      </c>
      <c r="L89" s="198"/>
    </row>
    <row r="90" spans="1:12">
      <c r="A90" s="323"/>
      <c r="B90" s="323"/>
      <c r="C90" s="326" t="s">
        <v>1834</v>
      </c>
      <c r="D90" s="201">
        <v>801</v>
      </c>
      <c r="E90" s="197" t="s">
        <v>1826</v>
      </c>
      <c r="F90" s="201">
        <v>170.69</v>
      </c>
      <c r="G90" s="198" t="s">
        <v>1827</v>
      </c>
      <c r="H90" s="202">
        <v>3</v>
      </c>
      <c r="I90" s="198">
        <v>1</v>
      </c>
      <c r="J90" s="198">
        <v>1</v>
      </c>
      <c r="K90" s="198">
        <v>2</v>
      </c>
      <c r="L90" s="198"/>
    </row>
    <row r="91" spans="1:12">
      <c r="A91" s="323"/>
      <c r="B91" s="323"/>
      <c r="C91" s="326"/>
      <c r="D91" s="201">
        <v>802</v>
      </c>
      <c r="E91" s="197" t="s">
        <v>1826</v>
      </c>
      <c r="F91" s="201">
        <v>149.07</v>
      </c>
      <c r="G91" s="198" t="s">
        <v>1827</v>
      </c>
      <c r="H91" s="202">
        <v>2</v>
      </c>
      <c r="I91" s="198">
        <v>1</v>
      </c>
      <c r="J91" s="198">
        <v>1</v>
      </c>
      <c r="K91" s="198">
        <v>2</v>
      </c>
      <c r="L91" s="198"/>
    </row>
    <row r="92" spans="1:12">
      <c r="A92" s="323"/>
      <c r="B92" s="323"/>
      <c r="C92" s="327" t="s">
        <v>1835</v>
      </c>
      <c r="D92" s="198">
        <v>901</v>
      </c>
      <c r="E92" s="197" t="s">
        <v>1826</v>
      </c>
      <c r="F92" s="201">
        <v>170.69</v>
      </c>
      <c r="G92" s="198" t="s">
        <v>1827</v>
      </c>
      <c r="H92" s="202">
        <v>3</v>
      </c>
      <c r="I92" s="198">
        <v>1</v>
      </c>
      <c r="J92" s="198">
        <v>1</v>
      </c>
      <c r="K92" s="198">
        <v>2</v>
      </c>
      <c r="L92" s="198"/>
    </row>
    <row r="93" spans="1:12">
      <c r="A93" s="323"/>
      <c r="B93" s="323"/>
      <c r="C93" s="327"/>
      <c r="D93" s="198">
        <v>902</v>
      </c>
      <c r="E93" s="197" t="s">
        <v>1826</v>
      </c>
      <c r="F93" s="201">
        <v>149.07</v>
      </c>
      <c r="G93" s="198" t="s">
        <v>1827</v>
      </c>
      <c r="H93" s="202">
        <v>2</v>
      </c>
      <c r="I93" s="198">
        <v>1</v>
      </c>
      <c r="J93" s="198">
        <v>1</v>
      </c>
      <c r="K93" s="198">
        <v>2</v>
      </c>
      <c r="L93" s="198"/>
    </row>
    <row r="94" spans="1:12">
      <c r="A94" s="323"/>
      <c r="B94" s="323"/>
      <c r="C94" s="326" t="s">
        <v>1836</v>
      </c>
      <c r="D94" s="201">
        <v>1001</v>
      </c>
      <c r="E94" s="197" t="s">
        <v>1826</v>
      </c>
      <c r="F94" s="201">
        <v>170.69</v>
      </c>
      <c r="G94" s="198" t="s">
        <v>1827</v>
      </c>
      <c r="H94" s="202">
        <v>3</v>
      </c>
      <c r="I94" s="198">
        <v>1</v>
      </c>
      <c r="J94" s="198">
        <v>1</v>
      </c>
      <c r="K94" s="198">
        <v>2</v>
      </c>
      <c r="L94" s="198"/>
    </row>
    <row r="95" spans="1:12">
      <c r="A95" s="323"/>
      <c r="B95" s="323"/>
      <c r="C95" s="326"/>
      <c r="D95" s="201">
        <v>1002</v>
      </c>
      <c r="E95" s="197" t="s">
        <v>1826</v>
      </c>
      <c r="F95" s="201">
        <v>149.07</v>
      </c>
      <c r="G95" s="198" t="s">
        <v>1827</v>
      </c>
      <c r="H95" s="202">
        <v>2</v>
      </c>
      <c r="I95" s="198">
        <v>1</v>
      </c>
      <c r="J95" s="198">
        <v>1</v>
      </c>
      <c r="K95" s="198">
        <v>2</v>
      </c>
      <c r="L95" s="198"/>
    </row>
    <row r="96" spans="1:12">
      <c r="A96" s="323"/>
      <c r="B96" s="323"/>
      <c r="C96" s="328" t="s">
        <v>1837</v>
      </c>
      <c r="D96" s="201">
        <v>1101</v>
      </c>
      <c r="E96" s="197" t="s">
        <v>1826</v>
      </c>
      <c r="F96" s="201">
        <v>170.69</v>
      </c>
      <c r="G96" s="198" t="s">
        <v>1827</v>
      </c>
      <c r="H96" s="202">
        <v>3</v>
      </c>
      <c r="I96" s="198">
        <v>1</v>
      </c>
      <c r="J96" s="198">
        <v>1</v>
      </c>
      <c r="K96" s="198">
        <v>2</v>
      </c>
      <c r="L96" s="198"/>
    </row>
    <row r="97" spans="1:12">
      <c r="A97" s="323"/>
      <c r="B97" s="323"/>
      <c r="C97" s="329"/>
      <c r="D97" s="198">
        <v>1102</v>
      </c>
      <c r="E97" s="197" t="s">
        <v>1826</v>
      </c>
      <c r="F97" s="201">
        <v>149.07</v>
      </c>
      <c r="G97" s="198" t="s">
        <v>1827</v>
      </c>
      <c r="H97" s="202">
        <v>2</v>
      </c>
      <c r="I97" s="198">
        <v>1</v>
      </c>
      <c r="J97" s="198">
        <v>1</v>
      </c>
      <c r="K97" s="198">
        <v>2</v>
      </c>
      <c r="L97" s="198"/>
    </row>
    <row r="98" spans="1:12">
      <c r="A98" s="323"/>
      <c r="B98" s="323"/>
      <c r="C98" s="328" t="s">
        <v>1838</v>
      </c>
      <c r="D98" s="198">
        <v>1201</v>
      </c>
      <c r="E98" s="197" t="s">
        <v>1826</v>
      </c>
      <c r="F98" s="201">
        <v>170.69</v>
      </c>
      <c r="G98" s="198" t="s">
        <v>1827</v>
      </c>
      <c r="H98" s="202">
        <v>3</v>
      </c>
      <c r="I98" s="198">
        <v>1</v>
      </c>
      <c r="J98" s="198">
        <v>1</v>
      </c>
      <c r="K98" s="198">
        <v>2</v>
      </c>
      <c r="L98" s="198"/>
    </row>
    <row r="99" spans="1:12">
      <c r="A99" s="323"/>
      <c r="B99" s="323"/>
      <c r="C99" s="329"/>
      <c r="D99" s="201">
        <v>1202</v>
      </c>
      <c r="E99" s="197" t="s">
        <v>1826</v>
      </c>
      <c r="F99" s="201">
        <v>149.07</v>
      </c>
      <c r="G99" s="198" t="s">
        <v>1827</v>
      </c>
      <c r="H99" s="202">
        <v>2</v>
      </c>
      <c r="I99" s="198">
        <v>1</v>
      </c>
      <c r="J99" s="198">
        <v>1</v>
      </c>
      <c r="K99" s="198">
        <v>2</v>
      </c>
      <c r="L99" s="198"/>
    </row>
    <row r="100" spans="1:12">
      <c r="A100" s="323"/>
      <c r="B100" s="323"/>
      <c r="C100" s="328" t="s">
        <v>1839</v>
      </c>
      <c r="D100" s="201">
        <v>1301</v>
      </c>
      <c r="E100" s="197" t="s">
        <v>1826</v>
      </c>
      <c r="F100" s="201">
        <v>170.69</v>
      </c>
      <c r="G100" s="198" t="s">
        <v>1827</v>
      </c>
      <c r="H100" s="202">
        <v>3</v>
      </c>
      <c r="I100" s="198">
        <v>1</v>
      </c>
      <c r="J100" s="198">
        <v>1</v>
      </c>
      <c r="K100" s="198">
        <v>2</v>
      </c>
      <c r="L100" s="198"/>
    </row>
    <row r="101" spans="1:12">
      <c r="A101" s="324"/>
      <c r="B101" s="324"/>
      <c r="C101" s="329"/>
      <c r="D101" s="198">
        <v>1302</v>
      </c>
      <c r="E101" s="197" t="s">
        <v>1826</v>
      </c>
      <c r="F101" s="201">
        <v>149.07</v>
      </c>
      <c r="G101" s="198" t="s">
        <v>1827</v>
      </c>
      <c r="H101" s="202">
        <v>2</v>
      </c>
      <c r="I101" s="198">
        <v>1</v>
      </c>
      <c r="J101" s="198">
        <v>1</v>
      </c>
      <c r="K101" s="198">
        <v>2</v>
      </c>
      <c r="L101" s="198"/>
    </row>
    <row r="102" spans="1:12" hidden="1">
      <c r="A102" s="322" t="s">
        <v>1846</v>
      </c>
      <c r="B102" s="325" t="s">
        <v>1841</v>
      </c>
      <c r="C102" s="325" t="s">
        <v>1825</v>
      </c>
      <c r="D102" s="201">
        <v>101</v>
      </c>
      <c r="E102" s="201" t="s">
        <v>1847</v>
      </c>
      <c r="F102" s="201">
        <v>248.07</v>
      </c>
      <c r="G102" s="198" t="s">
        <v>1827</v>
      </c>
      <c r="H102" s="202">
        <v>4</v>
      </c>
      <c r="I102" s="198">
        <v>2</v>
      </c>
      <c r="J102" s="198">
        <v>1</v>
      </c>
      <c r="K102" s="198">
        <v>4</v>
      </c>
      <c r="L102" s="198"/>
    </row>
    <row r="103" spans="1:12" hidden="1">
      <c r="A103" s="323"/>
      <c r="B103" s="325"/>
      <c r="C103" s="325"/>
      <c r="D103" s="201">
        <v>102</v>
      </c>
      <c r="E103" s="201" t="s">
        <v>1847</v>
      </c>
      <c r="F103" s="201">
        <v>245.16</v>
      </c>
      <c r="G103" s="198" t="s">
        <v>1827</v>
      </c>
      <c r="H103" s="202">
        <v>4</v>
      </c>
      <c r="I103" s="198">
        <v>2</v>
      </c>
      <c r="J103" s="198">
        <v>1</v>
      </c>
      <c r="K103" s="198">
        <v>4</v>
      </c>
      <c r="L103" s="198"/>
    </row>
    <row r="104" spans="1:12" hidden="1">
      <c r="A104" s="323"/>
      <c r="B104" s="325"/>
      <c r="C104" s="326" t="s">
        <v>1829</v>
      </c>
      <c r="D104" s="201">
        <v>301</v>
      </c>
      <c r="E104" s="201" t="s">
        <v>1847</v>
      </c>
      <c r="F104" s="201">
        <v>241.76</v>
      </c>
      <c r="G104" s="198" t="s">
        <v>1827</v>
      </c>
      <c r="H104" s="202">
        <v>4</v>
      </c>
      <c r="I104" s="198">
        <v>2</v>
      </c>
      <c r="J104" s="198">
        <v>1</v>
      </c>
      <c r="K104" s="198">
        <v>4</v>
      </c>
      <c r="L104" s="198"/>
    </row>
    <row r="105" spans="1:12" hidden="1">
      <c r="A105" s="323"/>
      <c r="B105" s="325"/>
      <c r="C105" s="326"/>
      <c r="D105" s="201">
        <v>302</v>
      </c>
      <c r="E105" s="201" t="s">
        <v>1847</v>
      </c>
      <c r="F105" s="201">
        <v>239.23</v>
      </c>
      <c r="G105" s="198" t="s">
        <v>1827</v>
      </c>
      <c r="H105" s="202">
        <v>4</v>
      </c>
      <c r="I105" s="198">
        <v>2</v>
      </c>
      <c r="J105" s="198">
        <v>1</v>
      </c>
      <c r="K105" s="198">
        <v>4</v>
      </c>
      <c r="L105" s="198"/>
    </row>
    <row r="106" spans="1:12" hidden="1">
      <c r="A106" s="323"/>
      <c r="B106" s="325"/>
      <c r="C106" s="197" t="s">
        <v>1831</v>
      </c>
      <c r="D106" s="201">
        <v>501</v>
      </c>
      <c r="E106" s="201" t="s">
        <v>1848</v>
      </c>
      <c r="F106" s="201">
        <v>186.02</v>
      </c>
      <c r="G106" s="198" t="s">
        <v>1827</v>
      </c>
      <c r="H106" s="202">
        <v>3</v>
      </c>
      <c r="I106" s="198">
        <v>2</v>
      </c>
      <c r="J106" s="198">
        <v>1</v>
      </c>
      <c r="K106" s="198">
        <v>2</v>
      </c>
      <c r="L106" s="198"/>
    </row>
    <row r="107" spans="1:12" hidden="1">
      <c r="A107" s="323"/>
      <c r="B107" s="325" t="s">
        <v>1843</v>
      </c>
      <c r="C107" s="325" t="s">
        <v>1825</v>
      </c>
      <c r="D107" s="201">
        <v>101</v>
      </c>
      <c r="E107" s="201" t="s">
        <v>1847</v>
      </c>
      <c r="F107" s="201">
        <v>245.16</v>
      </c>
      <c r="G107" s="198" t="s">
        <v>1827</v>
      </c>
      <c r="H107" s="202">
        <v>4</v>
      </c>
      <c r="I107" s="198">
        <v>2</v>
      </c>
      <c r="J107" s="198">
        <v>1</v>
      </c>
      <c r="K107" s="198">
        <v>4</v>
      </c>
      <c r="L107" s="198"/>
    </row>
    <row r="108" spans="1:12" hidden="1">
      <c r="A108" s="323"/>
      <c r="B108" s="325"/>
      <c r="C108" s="325"/>
      <c r="D108" s="201">
        <v>102</v>
      </c>
      <c r="E108" s="201" t="s">
        <v>1847</v>
      </c>
      <c r="F108" s="201">
        <v>245.38</v>
      </c>
      <c r="G108" s="198" t="s">
        <v>1827</v>
      </c>
      <c r="H108" s="202">
        <v>4</v>
      </c>
      <c r="I108" s="198">
        <v>2</v>
      </c>
      <c r="J108" s="198">
        <v>1</v>
      </c>
      <c r="K108" s="198">
        <v>4</v>
      </c>
      <c r="L108" s="198"/>
    </row>
    <row r="109" spans="1:12" hidden="1">
      <c r="A109" s="323"/>
      <c r="B109" s="325"/>
      <c r="C109" s="326" t="s">
        <v>1829</v>
      </c>
      <c r="D109" s="201">
        <v>301</v>
      </c>
      <c r="E109" s="201" t="s">
        <v>1847</v>
      </c>
      <c r="F109" s="201">
        <v>239.23</v>
      </c>
      <c r="G109" s="198" t="s">
        <v>1827</v>
      </c>
      <c r="H109" s="202">
        <v>4</v>
      </c>
      <c r="I109" s="198">
        <v>2</v>
      </c>
      <c r="J109" s="198">
        <v>1</v>
      </c>
      <c r="K109" s="198">
        <v>4</v>
      </c>
      <c r="L109" s="198"/>
    </row>
    <row r="110" spans="1:12" hidden="1">
      <c r="A110" s="323"/>
      <c r="B110" s="325"/>
      <c r="C110" s="326"/>
      <c r="D110" s="201">
        <v>302</v>
      </c>
      <c r="E110" s="201" t="s">
        <v>1847</v>
      </c>
      <c r="F110" s="201">
        <v>239.42</v>
      </c>
      <c r="G110" s="198" t="s">
        <v>1827</v>
      </c>
      <c r="H110" s="202">
        <v>4</v>
      </c>
      <c r="I110" s="198">
        <v>2</v>
      </c>
      <c r="J110" s="198">
        <v>1</v>
      </c>
      <c r="K110" s="198">
        <v>4</v>
      </c>
      <c r="L110" s="198"/>
    </row>
    <row r="111" spans="1:12" hidden="1">
      <c r="A111" s="323"/>
      <c r="B111" s="325"/>
      <c r="C111" s="197" t="s">
        <v>1831</v>
      </c>
      <c r="D111" s="201">
        <v>501</v>
      </c>
      <c r="E111" s="201" t="s">
        <v>1848</v>
      </c>
      <c r="F111" s="201">
        <v>185.04</v>
      </c>
      <c r="G111" s="198" t="s">
        <v>1827</v>
      </c>
      <c r="H111" s="202">
        <v>3</v>
      </c>
      <c r="I111" s="198">
        <v>2</v>
      </c>
      <c r="J111" s="198">
        <v>1</v>
      </c>
      <c r="K111" s="198">
        <v>2</v>
      </c>
      <c r="L111" s="198"/>
    </row>
    <row r="112" spans="1:12" hidden="1">
      <c r="A112" s="323"/>
      <c r="B112" s="325" t="s">
        <v>1849</v>
      </c>
      <c r="C112" s="325" t="s">
        <v>1825</v>
      </c>
      <c r="D112" s="201">
        <v>101</v>
      </c>
      <c r="E112" s="201" t="s">
        <v>1847</v>
      </c>
      <c r="F112" s="201">
        <v>245.38</v>
      </c>
      <c r="G112" s="198" t="s">
        <v>1827</v>
      </c>
      <c r="H112" s="202">
        <v>4</v>
      </c>
      <c r="I112" s="198">
        <v>2</v>
      </c>
      <c r="J112" s="198">
        <v>1</v>
      </c>
      <c r="K112" s="198">
        <v>4</v>
      </c>
      <c r="L112" s="198"/>
    </row>
    <row r="113" spans="1:12" hidden="1">
      <c r="A113" s="323"/>
      <c r="B113" s="325"/>
      <c r="C113" s="325"/>
      <c r="D113" s="201">
        <v>102</v>
      </c>
      <c r="E113" s="201" t="s">
        <v>1847</v>
      </c>
      <c r="F113" s="201">
        <v>245.16</v>
      </c>
      <c r="G113" s="198" t="s">
        <v>1827</v>
      </c>
      <c r="H113" s="202">
        <v>4</v>
      </c>
      <c r="I113" s="198">
        <v>2</v>
      </c>
      <c r="J113" s="198">
        <v>1</v>
      </c>
      <c r="K113" s="198">
        <v>4</v>
      </c>
      <c r="L113" s="198"/>
    </row>
    <row r="114" spans="1:12" hidden="1">
      <c r="A114" s="323"/>
      <c r="B114" s="325"/>
      <c r="C114" s="326" t="s">
        <v>1829</v>
      </c>
      <c r="D114" s="201">
        <v>301</v>
      </c>
      <c r="E114" s="201" t="s">
        <v>1847</v>
      </c>
      <c r="F114" s="201">
        <v>239.42</v>
      </c>
      <c r="G114" s="198" t="s">
        <v>1827</v>
      </c>
      <c r="H114" s="202">
        <v>4</v>
      </c>
      <c r="I114" s="198">
        <v>2</v>
      </c>
      <c r="J114" s="198">
        <v>1</v>
      </c>
      <c r="K114" s="198">
        <v>4</v>
      </c>
      <c r="L114" s="198"/>
    </row>
    <row r="115" spans="1:12" hidden="1">
      <c r="A115" s="323"/>
      <c r="B115" s="325"/>
      <c r="C115" s="326"/>
      <c r="D115" s="201">
        <v>302</v>
      </c>
      <c r="E115" s="201" t="s">
        <v>1847</v>
      </c>
      <c r="F115" s="201">
        <v>239.23</v>
      </c>
      <c r="G115" s="198" t="s">
        <v>1827</v>
      </c>
      <c r="H115" s="202">
        <v>4</v>
      </c>
      <c r="I115" s="198">
        <v>2</v>
      </c>
      <c r="J115" s="198">
        <v>1</v>
      </c>
      <c r="K115" s="198">
        <v>4</v>
      </c>
      <c r="L115" s="198"/>
    </row>
    <row r="116" spans="1:12" hidden="1">
      <c r="A116" s="323"/>
      <c r="B116" s="325"/>
      <c r="C116" s="197" t="s">
        <v>1831</v>
      </c>
      <c r="D116" s="201">
        <v>501</v>
      </c>
      <c r="E116" s="201" t="s">
        <v>1848</v>
      </c>
      <c r="F116" s="201">
        <v>185.04</v>
      </c>
      <c r="G116" s="198" t="s">
        <v>1827</v>
      </c>
      <c r="H116" s="202">
        <v>3</v>
      </c>
      <c r="I116" s="198">
        <v>2</v>
      </c>
      <c r="J116" s="198">
        <v>1</v>
      </c>
      <c r="K116" s="198">
        <v>2</v>
      </c>
      <c r="L116" s="198"/>
    </row>
    <row r="117" spans="1:12" hidden="1">
      <c r="A117" s="323"/>
      <c r="B117" s="325" t="s">
        <v>1850</v>
      </c>
      <c r="C117" s="325" t="s">
        <v>1825</v>
      </c>
      <c r="D117" s="201">
        <v>101</v>
      </c>
      <c r="E117" s="201" t="s">
        <v>1847</v>
      </c>
      <c r="F117" s="201">
        <v>245.16</v>
      </c>
      <c r="G117" s="198" t="s">
        <v>1827</v>
      </c>
      <c r="H117" s="202">
        <v>4</v>
      </c>
      <c r="I117" s="198">
        <v>2</v>
      </c>
      <c r="J117" s="198">
        <v>1</v>
      </c>
      <c r="K117" s="198">
        <v>4</v>
      </c>
      <c r="L117" s="198"/>
    </row>
    <row r="118" spans="1:12" hidden="1">
      <c r="A118" s="323"/>
      <c r="B118" s="325"/>
      <c r="C118" s="325"/>
      <c r="D118" s="201">
        <v>102</v>
      </c>
      <c r="E118" s="201" t="s">
        <v>1847</v>
      </c>
      <c r="F118" s="201">
        <v>248.07</v>
      </c>
      <c r="G118" s="198" t="s">
        <v>1827</v>
      </c>
      <c r="H118" s="202">
        <v>4</v>
      </c>
      <c r="I118" s="198">
        <v>2</v>
      </c>
      <c r="J118" s="198">
        <v>1</v>
      </c>
      <c r="K118" s="198">
        <v>4</v>
      </c>
      <c r="L118" s="198"/>
    </row>
    <row r="119" spans="1:12" hidden="1">
      <c r="A119" s="323"/>
      <c r="B119" s="325"/>
      <c r="C119" s="326" t="s">
        <v>1829</v>
      </c>
      <c r="D119" s="201">
        <v>301</v>
      </c>
      <c r="E119" s="201" t="s">
        <v>1847</v>
      </c>
      <c r="F119" s="201">
        <v>239.23</v>
      </c>
      <c r="G119" s="198" t="s">
        <v>1827</v>
      </c>
      <c r="H119" s="202">
        <v>4</v>
      </c>
      <c r="I119" s="198">
        <v>2</v>
      </c>
      <c r="J119" s="198">
        <v>1</v>
      </c>
      <c r="K119" s="198">
        <v>4</v>
      </c>
      <c r="L119" s="198"/>
    </row>
    <row r="120" spans="1:12" hidden="1">
      <c r="A120" s="323"/>
      <c r="B120" s="325"/>
      <c r="C120" s="326"/>
      <c r="D120" s="201">
        <v>302</v>
      </c>
      <c r="E120" s="201" t="s">
        <v>1847</v>
      </c>
      <c r="F120" s="201">
        <v>241.76</v>
      </c>
      <c r="G120" s="198" t="s">
        <v>1827</v>
      </c>
      <c r="H120" s="202">
        <v>4</v>
      </c>
      <c r="I120" s="198">
        <v>2</v>
      </c>
      <c r="J120" s="198">
        <v>1</v>
      </c>
      <c r="K120" s="198">
        <v>4</v>
      </c>
      <c r="L120" s="198"/>
    </row>
    <row r="121" spans="1:12" hidden="1">
      <c r="A121" s="324"/>
      <c r="B121" s="325"/>
      <c r="C121" s="197" t="s">
        <v>1831</v>
      </c>
      <c r="D121" s="201">
        <v>501</v>
      </c>
      <c r="E121" s="201" t="s">
        <v>1848</v>
      </c>
      <c r="F121" s="201">
        <v>186.02</v>
      </c>
      <c r="G121" s="198" t="s">
        <v>1827</v>
      </c>
      <c r="H121" s="202">
        <v>3</v>
      </c>
      <c r="I121" s="198">
        <v>2</v>
      </c>
      <c r="J121" s="198">
        <v>1</v>
      </c>
      <c r="K121" s="198">
        <v>2</v>
      </c>
      <c r="L121" s="198"/>
    </row>
    <row r="122" spans="1:12" hidden="1">
      <c r="A122" s="325" t="s">
        <v>1851</v>
      </c>
      <c r="B122" s="322" t="s">
        <v>1841</v>
      </c>
      <c r="C122" s="325" t="s">
        <v>1825</v>
      </c>
      <c r="D122" s="205">
        <v>101</v>
      </c>
      <c r="E122" s="205" t="s">
        <v>1852</v>
      </c>
      <c r="F122" s="205">
        <v>254.58</v>
      </c>
      <c r="G122" s="198" t="s">
        <v>1827</v>
      </c>
      <c r="H122" s="202">
        <v>4</v>
      </c>
      <c r="I122" s="198">
        <v>2</v>
      </c>
      <c r="J122" s="198">
        <v>1</v>
      </c>
      <c r="K122" s="198">
        <v>3</v>
      </c>
      <c r="L122" s="198"/>
    </row>
    <row r="123" spans="1:12" hidden="1">
      <c r="A123" s="325"/>
      <c r="B123" s="323"/>
      <c r="C123" s="325"/>
      <c r="D123" s="205">
        <v>102</v>
      </c>
      <c r="E123" s="205" t="s">
        <v>1852</v>
      </c>
      <c r="F123" s="205">
        <v>254.58</v>
      </c>
      <c r="G123" s="198" t="s">
        <v>1827</v>
      </c>
      <c r="H123" s="202">
        <v>4</v>
      </c>
      <c r="I123" s="198">
        <v>2</v>
      </c>
      <c r="J123" s="198">
        <v>1</v>
      </c>
      <c r="K123" s="198">
        <v>3</v>
      </c>
      <c r="L123" s="198"/>
    </row>
    <row r="124" spans="1:12" hidden="1">
      <c r="A124" s="325"/>
      <c r="B124" s="323"/>
      <c r="C124" s="326" t="s">
        <v>1828</v>
      </c>
      <c r="D124" s="205">
        <v>201</v>
      </c>
      <c r="E124" s="205" t="s">
        <v>1852</v>
      </c>
      <c r="F124" s="205">
        <v>254.58</v>
      </c>
      <c r="G124" s="198" t="s">
        <v>1827</v>
      </c>
      <c r="H124" s="202">
        <v>4</v>
      </c>
      <c r="I124" s="198">
        <v>2</v>
      </c>
      <c r="J124" s="198">
        <v>1</v>
      </c>
      <c r="K124" s="198">
        <v>3</v>
      </c>
      <c r="L124" s="198"/>
    </row>
    <row r="125" spans="1:12" hidden="1">
      <c r="A125" s="325"/>
      <c r="B125" s="323"/>
      <c r="C125" s="326"/>
      <c r="D125" s="205">
        <v>202</v>
      </c>
      <c r="E125" s="205" t="s">
        <v>1852</v>
      </c>
      <c r="F125" s="205">
        <v>254.58</v>
      </c>
      <c r="G125" s="198" t="s">
        <v>1827</v>
      </c>
      <c r="H125" s="202">
        <v>4</v>
      </c>
      <c r="I125" s="198">
        <v>2</v>
      </c>
      <c r="J125" s="198">
        <v>1</v>
      </c>
      <c r="K125" s="198">
        <v>3</v>
      </c>
      <c r="L125" s="198"/>
    </row>
    <row r="126" spans="1:12" hidden="1">
      <c r="A126" s="325"/>
      <c r="B126" s="323"/>
      <c r="C126" s="326" t="s">
        <v>1829</v>
      </c>
      <c r="D126" s="205">
        <v>301</v>
      </c>
      <c r="E126" s="205" t="s">
        <v>1852</v>
      </c>
      <c r="F126" s="205">
        <v>265.69</v>
      </c>
      <c r="G126" s="198" t="s">
        <v>1827</v>
      </c>
      <c r="H126" s="202">
        <v>4</v>
      </c>
      <c r="I126" s="198">
        <v>2</v>
      </c>
      <c r="J126" s="198">
        <v>1</v>
      </c>
      <c r="K126" s="198">
        <v>3</v>
      </c>
      <c r="L126" s="198"/>
    </row>
    <row r="127" spans="1:12" hidden="1">
      <c r="A127" s="325"/>
      <c r="B127" s="323"/>
      <c r="C127" s="326"/>
      <c r="D127" s="205">
        <v>302</v>
      </c>
      <c r="E127" s="205" t="s">
        <v>1852</v>
      </c>
      <c r="F127" s="205">
        <v>265.69</v>
      </c>
      <c r="G127" s="198" t="s">
        <v>1827</v>
      </c>
      <c r="H127" s="202">
        <v>4</v>
      </c>
      <c r="I127" s="198">
        <v>2</v>
      </c>
      <c r="J127" s="198">
        <v>1</v>
      </c>
      <c r="K127" s="198">
        <v>3</v>
      </c>
      <c r="L127" s="198"/>
    </row>
    <row r="128" spans="1:12" hidden="1">
      <c r="A128" s="325"/>
      <c r="B128" s="323"/>
      <c r="C128" s="326" t="s">
        <v>1830</v>
      </c>
      <c r="D128" s="205">
        <v>401</v>
      </c>
      <c r="E128" s="205" t="s">
        <v>1852</v>
      </c>
      <c r="F128" s="205">
        <v>265.69</v>
      </c>
      <c r="G128" s="198" t="s">
        <v>1827</v>
      </c>
      <c r="H128" s="202">
        <v>4</v>
      </c>
      <c r="I128" s="198">
        <v>2</v>
      </c>
      <c r="J128" s="198">
        <v>1</v>
      </c>
      <c r="K128" s="198">
        <v>3</v>
      </c>
      <c r="L128" s="198"/>
    </row>
    <row r="129" spans="1:12" hidden="1">
      <c r="A129" s="325"/>
      <c r="B129" s="323"/>
      <c r="C129" s="326"/>
      <c r="D129" s="205">
        <v>402</v>
      </c>
      <c r="E129" s="205" t="s">
        <v>1852</v>
      </c>
      <c r="F129" s="205">
        <v>265.69</v>
      </c>
      <c r="G129" s="198" t="s">
        <v>1827</v>
      </c>
      <c r="H129" s="202">
        <v>4</v>
      </c>
      <c r="I129" s="198">
        <v>2</v>
      </c>
      <c r="J129" s="198">
        <v>1</v>
      </c>
      <c r="K129" s="198">
        <v>3</v>
      </c>
      <c r="L129" s="198"/>
    </row>
    <row r="130" spans="1:12" hidden="1">
      <c r="A130" s="325"/>
      <c r="B130" s="323"/>
      <c r="C130" s="326" t="s">
        <v>1831</v>
      </c>
      <c r="D130" s="205">
        <v>501</v>
      </c>
      <c r="E130" s="205" t="s">
        <v>1852</v>
      </c>
      <c r="F130" s="205">
        <v>265.69</v>
      </c>
      <c r="G130" s="198" t="s">
        <v>1827</v>
      </c>
      <c r="H130" s="202">
        <v>4</v>
      </c>
      <c r="I130" s="198">
        <v>2</v>
      </c>
      <c r="J130" s="198">
        <v>1</v>
      </c>
      <c r="K130" s="198">
        <v>3</v>
      </c>
      <c r="L130" s="198"/>
    </row>
    <row r="131" spans="1:12" hidden="1">
      <c r="A131" s="325"/>
      <c r="B131" s="323"/>
      <c r="C131" s="326"/>
      <c r="D131" s="205">
        <v>502</v>
      </c>
      <c r="E131" s="205" t="s">
        <v>1852</v>
      </c>
      <c r="F131" s="205">
        <v>265.69</v>
      </c>
      <c r="G131" s="198" t="s">
        <v>1827</v>
      </c>
      <c r="H131" s="202">
        <v>4</v>
      </c>
      <c r="I131" s="198">
        <v>2</v>
      </c>
      <c r="J131" s="198">
        <v>1</v>
      </c>
      <c r="K131" s="198">
        <v>3</v>
      </c>
      <c r="L131" s="198"/>
    </row>
    <row r="132" spans="1:12" hidden="1">
      <c r="A132" s="325"/>
      <c r="B132" s="323"/>
      <c r="C132" s="326" t="s">
        <v>1832</v>
      </c>
      <c r="D132" s="205">
        <v>601</v>
      </c>
      <c r="E132" s="205" t="s">
        <v>1852</v>
      </c>
      <c r="F132" s="205">
        <v>265.69</v>
      </c>
      <c r="G132" s="198" t="s">
        <v>1827</v>
      </c>
      <c r="H132" s="202">
        <v>4</v>
      </c>
      <c r="I132" s="198">
        <v>2</v>
      </c>
      <c r="J132" s="198">
        <v>1</v>
      </c>
      <c r="K132" s="198">
        <v>3</v>
      </c>
      <c r="L132" s="198"/>
    </row>
    <row r="133" spans="1:12" hidden="1">
      <c r="A133" s="325"/>
      <c r="B133" s="324"/>
      <c r="C133" s="326"/>
      <c r="D133" s="205">
        <v>602</v>
      </c>
      <c r="E133" s="205" t="s">
        <v>1852</v>
      </c>
      <c r="F133" s="205">
        <v>265.69</v>
      </c>
      <c r="G133" s="198" t="s">
        <v>1827</v>
      </c>
      <c r="H133" s="202">
        <v>4</v>
      </c>
      <c r="I133" s="198">
        <v>2</v>
      </c>
      <c r="J133" s="198">
        <v>1</v>
      </c>
      <c r="K133" s="198">
        <v>3</v>
      </c>
      <c r="L133" s="198"/>
    </row>
    <row r="134" spans="1:12" hidden="1">
      <c r="A134" s="325" t="s">
        <v>1853</v>
      </c>
      <c r="B134" s="325" t="s">
        <v>1841</v>
      </c>
      <c r="C134" s="325" t="s">
        <v>1825</v>
      </c>
      <c r="D134" s="205">
        <v>101</v>
      </c>
      <c r="E134" s="205" t="s">
        <v>1847</v>
      </c>
      <c r="F134" s="205">
        <v>248.21</v>
      </c>
      <c r="G134" s="198" t="s">
        <v>1827</v>
      </c>
      <c r="H134" s="202">
        <v>4</v>
      </c>
      <c r="I134" s="198">
        <v>2</v>
      </c>
      <c r="J134" s="198">
        <v>1</v>
      </c>
      <c r="K134" s="198">
        <v>4</v>
      </c>
      <c r="L134" s="198"/>
    </row>
    <row r="135" spans="1:12" hidden="1">
      <c r="A135" s="325"/>
      <c r="B135" s="325"/>
      <c r="C135" s="325"/>
      <c r="D135" s="205">
        <v>102</v>
      </c>
      <c r="E135" s="205" t="s">
        <v>1847</v>
      </c>
      <c r="F135" s="205">
        <v>245.29</v>
      </c>
      <c r="G135" s="198" t="s">
        <v>1827</v>
      </c>
      <c r="H135" s="202">
        <v>4</v>
      </c>
      <c r="I135" s="198">
        <v>2</v>
      </c>
      <c r="J135" s="198">
        <v>1</v>
      </c>
      <c r="K135" s="198">
        <v>4</v>
      </c>
      <c r="L135" s="198"/>
    </row>
    <row r="136" spans="1:12" hidden="1">
      <c r="A136" s="325"/>
      <c r="B136" s="325"/>
      <c r="C136" s="326" t="s">
        <v>1829</v>
      </c>
      <c r="D136" s="205">
        <v>301</v>
      </c>
      <c r="E136" s="205" t="s">
        <v>1847</v>
      </c>
      <c r="F136" s="205">
        <v>241.9</v>
      </c>
      <c r="G136" s="198" t="s">
        <v>1827</v>
      </c>
      <c r="H136" s="202">
        <v>4</v>
      </c>
      <c r="I136" s="198">
        <v>2</v>
      </c>
      <c r="J136" s="198">
        <v>1</v>
      </c>
      <c r="K136" s="198">
        <v>4</v>
      </c>
      <c r="L136" s="198"/>
    </row>
    <row r="137" spans="1:12" hidden="1">
      <c r="A137" s="325"/>
      <c r="B137" s="325"/>
      <c r="C137" s="326"/>
      <c r="D137" s="205">
        <v>302</v>
      </c>
      <c r="E137" s="205" t="s">
        <v>1847</v>
      </c>
      <c r="F137" s="205">
        <v>239.36</v>
      </c>
      <c r="G137" s="198" t="s">
        <v>1827</v>
      </c>
      <c r="H137" s="202">
        <v>4</v>
      </c>
      <c r="I137" s="198">
        <v>2</v>
      </c>
      <c r="J137" s="198">
        <v>1</v>
      </c>
      <c r="K137" s="198">
        <v>4</v>
      </c>
      <c r="L137" s="198"/>
    </row>
    <row r="138" spans="1:12" hidden="1">
      <c r="A138" s="325"/>
      <c r="B138" s="325"/>
      <c r="C138" s="197" t="s">
        <v>1831</v>
      </c>
      <c r="D138" s="205">
        <v>501</v>
      </c>
      <c r="E138" s="205" t="s">
        <v>1848</v>
      </c>
      <c r="F138" s="205">
        <v>186.13</v>
      </c>
      <c r="G138" s="198" t="s">
        <v>1827</v>
      </c>
      <c r="H138" s="202">
        <v>3</v>
      </c>
      <c r="I138" s="198">
        <v>2</v>
      </c>
      <c r="J138" s="198">
        <v>1</v>
      </c>
      <c r="K138" s="198">
        <v>2</v>
      </c>
      <c r="L138" s="198"/>
    </row>
    <row r="139" spans="1:12" hidden="1">
      <c r="A139" s="325"/>
      <c r="B139" s="325" t="s">
        <v>1843</v>
      </c>
      <c r="C139" s="325" t="s">
        <v>1825</v>
      </c>
      <c r="D139" s="205">
        <v>101</v>
      </c>
      <c r="E139" s="205" t="s">
        <v>1847</v>
      </c>
      <c r="F139" s="205">
        <v>245.29</v>
      </c>
      <c r="G139" s="198" t="s">
        <v>1827</v>
      </c>
      <c r="H139" s="202">
        <v>4</v>
      </c>
      <c r="I139" s="198">
        <v>2</v>
      </c>
      <c r="J139" s="198">
        <v>1</v>
      </c>
      <c r="K139" s="198">
        <v>4</v>
      </c>
      <c r="L139" s="198"/>
    </row>
    <row r="140" spans="1:12" hidden="1">
      <c r="A140" s="325"/>
      <c r="B140" s="325"/>
      <c r="C140" s="325"/>
      <c r="D140" s="205">
        <v>102</v>
      </c>
      <c r="E140" s="205" t="s">
        <v>1847</v>
      </c>
      <c r="F140" s="205">
        <v>245.52</v>
      </c>
      <c r="G140" s="198" t="s">
        <v>1827</v>
      </c>
      <c r="H140" s="202">
        <v>4</v>
      </c>
      <c r="I140" s="198">
        <v>2</v>
      </c>
      <c r="J140" s="198">
        <v>1</v>
      </c>
      <c r="K140" s="198">
        <v>4</v>
      </c>
      <c r="L140" s="198"/>
    </row>
    <row r="141" spans="1:12" hidden="1">
      <c r="A141" s="325"/>
      <c r="B141" s="325"/>
      <c r="C141" s="326" t="s">
        <v>1829</v>
      </c>
      <c r="D141" s="205">
        <v>301</v>
      </c>
      <c r="E141" s="205" t="s">
        <v>1847</v>
      </c>
      <c r="F141" s="205">
        <v>239.36</v>
      </c>
      <c r="G141" s="198" t="s">
        <v>1827</v>
      </c>
      <c r="H141" s="202">
        <v>4</v>
      </c>
      <c r="I141" s="198">
        <v>2</v>
      </c>
      <c r="J141" s="198">
        <v>1</v>
      </c>
      <c r="K141" s="198">
        <v>4</v>
      </c>
      <c r="L141" s="198"/>
    </row>
    <row r="142" spans="1:12" hidden="1">
      <c r="A142" s="325"/>
      <c r="B142" s="325"/>
      <c r="C142" s="326"/>
      <c r="D142" s="205">
        <v>302</v>
      </c>
      <c r="E142" s="205" t="s">
        <v>1847</v>
      </c>
      <c r="F142" s="205">
        <v>239.55</v>
      </c>
      <c r="G142" s="198" t="s">
        <v>1827</v>
      </c>
      <c r="H142" s="202">
        <v>4</v>
      </c>
      <c r="I142" s="198">
        <v>2</v>
      </c>
      <c r="J142" s="198">
        <v>1</v>
      </c>
      <c r="K142" s="198">
        <v>4</v>
      </c>
      <c r="L142" s="198"/>
    </row>
    <row r="143" spans="1:12" hidden="1">
      <c r="A143" s="325"/>
      <c r="B143" s="325"/>
      <c r="C143" s="197" t="s">
        <v>1831</v>
      </c>
      <c r="D143" s="205">
        <v>501</v>
      </c>
      <c r="E143" s="205" t="s">
        <v>1848</v>
      </c>
      <c r="F143" s="205">
        <v>185.14</v>
      </c>
      <c r="G143" s="198" t="s">
        <v>1827</v>
      </c>
      <c r="H143" s="202">
        <v>3</v>
      </c>
      <c r="I143" s="198">
        <v>2</v>
      </c>
      <c r="J143" s="198">
        <v>1</v>
      </c>
      <c r="K143" s="198">
        <v>2</v>
      </c>
      <c r="L143" s="198"/>
    </row>
    <row r="144" spans="1:12" hidden="1">
      <c r="A144" s="325"/>
      <c r="B144" s="325" t="s">
        <v>1849</v>
      </c>
      <c r="C144" s="325" t="s">
        <v>1825</v>
      </c>
      <c r="D144" s="205">
        <v>101</v>
      </c>
      <c r="E144" s="205" t="s">
        <v>1847</v>
      </c>
      <c r="F144" s="205">
        <v>245.52</v>
      </c>
      <c r="G144" s="198" t="s">
        <v>1827</v>
      </c>
      <c r="H144" s="202">
        <v>4</v>
      </c>
      <c r="I144" s="198">
        <v>2</v>
      </c>
      <c r="J144" s="198">
        <v>1</v>
      </c>
      <c r="K144" s="198">
        <v>4</v>
      </c>
      <c r="L144" s="198"/>
    </row>
    <row r="145" spans="1:12" hidden="1">
      <c r="A145" s="325"/>
      <c r="B145" s="325"/>
      <c r="C145" s="325"/>
      <c r="D145" s="205">
        <v>102</v>
      </c>
      <c r="E145" s="205" t="s">
        <v>1847</v>
      </c>
      <c r="F145" s="205">
        <v>245.29</v>
      </c>
      <c r="G145" s="198" t="s">
        <v>1827</v>
      </c>
      <c r="H145" s="202">
        <v>4</v>
      </c>
      <c r="I145" s="198">
        <v>2</v>
      </c>
      <c r="J145" s="198">
        <v>1</v>
      </c>
      <c r="K145" s="198">
        <v>4</v>
      </c>
      <c r="L145" s="198"/>
    </row>
    <row r="146" spans="1:12" hidden="1">
      <c r="A146" s="325"/>
      <c r="B146" s="325"/>
      <c r="C146" s="326" t="s">
        <v>1829</v>
      </c>
      <c r="D146" s="205">
        <v>301</v>
      </c>
      <c r="E146" s="205" t="s">
        <v>1847</v>
      </c>
      <c r="F146" s="205">
        <v>239.55</v>
      </c>
      <c r="G146" s="198" t="s">
        <v>1827</v>
      </c>
      <c r="H146" s="202">
        <v>4</v>
      </c>
      <c r="I146" s="198">
        <v>2</v>
      </c>
      <c r="J146" s="198">
        <v>1</v>
      </c>
      <c r="K146" s="198">
        <v>4</v>
      </c>
      <c r="L146" s="198"/>
    </row>
    <row r="147" spans="1:12" hidden="1">
      <c r="A147" s="325"/>
      <c r="B147" s="325"/>
      <c r="C147" s="326"/>
      <c r="D147" s="205">
        <v>302</v>
      </c>
      <c r="E147" s="205" t="s">
        <v>1847</v>
      </c>
      <c r="F147" s="205">
        <v>239.36</v>
      </c>
      <c r="G147" s="198" t="s">
        <v>1827</v>
      </c>
      <c r="H147" s="202">
        <v>4</v>
      </c>
      <c r="I147" s="198">
        <v>2</v>
      </c>
      <c r="J147" s="198">
        <v>1</v>
      </c>
      <c r="K147" s="198">
        <v>4</v>
      </c>
      <c r="L147" s="198"/>
    </row>
    <row r="148" spans="1:12" hidden="1">
      <c r="A148" s="325"/>
      <c r="B148" s="325"/>
      <c r="C148" s="197" t="s">
        <v>1831</v>
      </c>
      <c r="D148" s="205">
        <v>501</v>
      </c>
      <c r="E148" s="205" t="s">
        <v>1848</v>
      </c>
      <c r="F148" s="205">
        <v>185.14</v>
      </c>
      <c r="G148" s="198" t="s">
        <v>1827</v>
      </c>
      <c r="H148" s="202">
        <v>3</v>
      </c>
      <c r="I148" s="198">
        <v>2</v>
      </c>
      <c r="J148" s="198">
        <v>1</v>
      </c>
      <c r="K148" s="198">
        <v>2</v>
      </c>
      <c r="L148" s="198"/>
    </row>
    <row r="149" spans="1:12" hidden="1">
      <c r="A149" s="325"/>
      <c r="B149" s="325" t="s">
        <v>1850</v>
      </c>
      <c r="C149" s="325" t="s">
        <v>1825</v>
      </c>
      <c r="D149" s="205">
        <v>101</v>
      </c>
      <c r="E149" s="205" t="s">
        <v>1847</v>
      </c>
      <c r="F149" s="205">
        <v>245.29</v>
      </c>
      <c r="G149" s="198" t="s">
        <v>1827</v>
      </c>
      <c r="H149" s="202">
        <v>4</v>
      </c>
      <c r="I149" s="198">
        <v>2</v>
      </c>
      <c r="J149" s="198">
        <v>1</v>
      </c>
      <c r="K149" s="198">
        <v>4</v>
      </c>
      <c r="L149" s="198"/>
    </row>
    <row r="150" spans="1:12" hidden="1">
      <c r="A150" s="325"/>
      <c r="B150" s="325"/>
      <c r="C150" s="325"/>
      <c r="D150" s="205">
        <v>102</v>
      </c>
      <c r="E150" s="205" t="s">
        <v>1847</v>
      </c>
      <c r="F150" s="205">
        <v>248.21</v>
      </c>
      <c r="G150" s="198" t="s">
        <v>1827</v>
      </c>
      <c r="H150" s="202">
        <v>4</v>
      </c>
      <c r="I150" s="198">
        <v>2</v>
      </c>
      <c r="J150" s="198">
        <v>1</v>
      </c>
      <c r="K150" s="198">
        <v>4</v>
      </c>
      <c r="L150" s="198"/>
    </row>
    <row r="151" spans="1:12" hidden="1">
      <c r="A151" s="325"/>
      <c r="B151" s="325"/>
      <c r="C151" s="326" t="s">
        <v>1829</v>
      </c>
      <c r="D151" s="205">
        <v>301</v>
      </c>
      <c r="E151" s="205" t="s">
        <v>1847</v>
      </c>
      <c r="F151" s="205">
        <v>239.36</v>
      </c>
      <c r="G151" s="198" t="s">
        <v>1827</v>
      </c>
      <c r="H151" s="202">
        <v>4</v>
      </c>
      <c r="I151" s="198">
        <v>2</v>
      </c>
      <c r="J151" s="198">
        <v>1</v>
      </c>
      <c r="K151" s="198">
        <v>4</v>
      </c>
      <c r="L151" s="198"/>
    </row>
    <row r="152" spans="1:12" hidden="1">
      <c r="A152" s="325"/>
      <c r="B152" s="325"/>
      <c r="C152" s="326"/>
      <c r="D152" s="205">
        <v>302</v>
      </c>
      <c r="E152" s="205" t="s">
        <v>1847</v>
      </c>
      <c r="F152" s="205">
        <v>241.9</v>
      </c>
      <c r="G152" s="198" t="s">
        <v>1827</v>
      </c>
      <c r="H152" s="202">
        <v>4</v>
      </c>
      <c r="I152" s="198">
        <v>2</v>
      </c>
      <c r="J152" s="198">
        <v>1</v>
      </c>
      <c r="K152" s="198">
        <v>4</v>
      </c>
      <c r="L152" s="198"/>
    </row>
    <row r="153" spans="1:12" hidden="1">
      <c r="A153" s="325"/>
      <c r="B153" s="325"/>
      <c r="C153" s="197" t="s">
        <v>1831</v>
      </c>
      <c r="D153" s="205">
        <v>501</v>
      </c>
      <c r="E153" s="205" t="s">
        <v>1848</v>
      </c>
      <c r="F153" s="205">
        <v>186.13</v>
      </c>
      <c r="G153" s="198" t="s">
        <v>1827</v>
      </c>
      <c r="H153" s="202">
        <v>3</v>
      </c>
      <c r="I153" s="198">
        <v>2</v>
      </c>
      <c r="J153" s="198">
        <v>1</v>
      </c>
      <c r="K153" s="198">
        <v>2</v>
      </c>
      <c r="L153" s="198"/>
    </row>
    <row r="154" spans="1:12">
      <c r="A154" s="325" t="s">
        <v>1854</v>
      </c>
      <c r="B154" s="322" t="s">
        <v>1824</v>
      </c>
      <c r="C154" s="325" t="s">
        <v>1825</v>
      </c>
      <c r="D154" s="205">
        <v>101</v>
      </c>
      <c r="E154" s="205" t="s">
        <v>1826</v>
      </c>
      <c r="F154" s="205">
        <v>142.15</v>
      </c>
      <c r="G154" s="198" t="s">
        <v>1827</v>
      </c>
      <c r="H154" s="202">
        <v>2</v>
      </c>
      <c r="I154" s="198">
        <v>2</v>
      </c>
      <c r="J154" s="198">
        <v>1</v>
      </c>
      <c r="K154" s="198">
        <v>2</v>
      </c>
      <c r="L154" s="198"/>
    </row>
    <row r="155" spans="1:12">
      <c r="A155" s="325"/>
      <c r="B155" s="323"/>
      <c r="C155" s="325"/>
      <c r="D155" s="205">
        <v>102</v>
      </c>
      <c r="E155" s="205" t="s">
        <v>1826</v>
      </c>
      <c r="F155" s="205">
        <v>162.25</v>
      </c>
      <c r="G155" s="198" t="s">
        <v>1827</v>
      </c>
      <c r="H155" s="202">
        <v>3</v>
      </c>
      <c r="I155" s="198">
        <v>2</v>
      </c>
      <c r="J155" s="198">
        <v>1</v>
      </c>
      <c r="K155" s="198">
        <v>2</v>
      </c>
      <c r="L155" s="198"/>
    </row>
    <row r="156" spans="1:12">
      <c r="A156" s="325"/>
      <c r="B156" s="323"/>
      <c r="C156" s="326" t="s">
        <v>1828</v>
      </c>
      <c r="D156" s="205">
        <v>201</v>
      </c>
      <c r="E156" s="205" t="s">
        <v>1826</v>
      </c>
      <c r="F156" s="205">
        <v>150.63999999999999</v>
      </c>
      <c r="G156" s="198" t="s">
        <v>1827</v>
      </c>
      <c r="H156" s="202">
        <v>2</v>
      </c>
      <c r="I156" s="198">
        <v>2</v>
      </c>
      <c r="J156" s="198">
        <v>1</v>
      </c>
      <c r="K156" s="198">
        <v>2</v>
      </c>
      <c r="L156" s="198"/>
    </row>
    <row r="157" spans="1:12">
      <c r="A157" s="325"/>
      <c r="B157" s="323"/>
      <c r="C157" s="326"/>
      <c r="D157" s="205">
        <v>202</v>
      </c>
      <c r="E157" s="205" t="s">
        <v>1826</v>
      </c>
      <c r="F157" s="205">
        <v>170.93</v>
      </c>
      <c r="G157" s="198" t="s">
        <v>1827</v>
      </c>
      <c r="H157" s="202">
        <v>3</v>
      </c>
      <c r="I157" s="198">
        <v>2</v>
      </c>
      <c r="J157" s="198">
        <v>1</v>
      </c>
      <c r="K157" s="198">
        <v>2</v>
      </c>
      <c r="L157" s="198"/>
    </row>
    <row r="158" spans="1:12">
      <c r="A158" s="325"/>
      <c r="B158" s="323"/>
      <c r="C158" s="326" t="s">
        <v>1829</v>
      </c>
      <c r="D158" s="205">
        <v>301</v>
      </c>
      <c r="E158" s="205" t="s">
        <v>1826</v>
      </c>
      <c r="F158" s="205">
        <v>150.75</v>
      </c>
      <c r="G158" s="198" t="s">
        <v>1827</v>
      </c>
      <c r="H158" s="202">
        <v>2</v>
      </c>
      <c r="I158" s="198">
        <v>2</v>
      </c>
      <c r="J158" s="198">
        <v>1</v>
      </c>
      <c r="K158" s="198">
        <v>2</v>
      </c>
      <c r="L158" s="198"/>
    </row>
    <row r="159" spans="1:12">
      <c r="A159" s="325"/>
      <c r="B159" s="323"/>
      <c r="C159" s="326"/>
      <c r="D159" s="205">
        <v>302</v>
      </c>
      <c r="E159" s="205" t="s">
        <v>1826</v>
      </c>
      <c r="F159" s="205">
        <v>171.04</v>
      </c>
      <c r="G159" s="198" t="s">
        <v>1827</v>
      </c>
      <c r="H159" s="202">
        <v>3</v>
      </c>
      <c r="I159" s="198">
        <v>2</v>
      </c>
      <c r="J159" s="198">
        <v>1</v>
      </c>
      <c r="K159" s="198">
        <v>2</v>
      </c>
      <c r="L159" s="198"/>
    </row>
    <row r="160" spans="1:12">
      <c r="A160" s="325"/>
      <c r="B160" s="323"/>
      <c r="C160" s="326" t="s">
        <v>1830</v>
      </c>
      <c r="D160" s="205">
        <v>401</v>
      </c>
      <c r="E160" s="205" t="s">
        <v>1826</v>
      </c>
      <c r="F160" s="205">
        <v>150.75</v>
      </c>
      <c r="G160" s="198" t="s">
        <v>1827</v>
      </c>
      <c r="H160" s="202">
        <v>2</v>
      </c>
      <c r="I160" s="198">
        <v>2</v>
      </c>
      <c r="J160" s="198">
        <v>1</v>
      </c>
      <c r="K160" s="198">
        <v>2</v>
      </c>
      <c r="L160" s="198"/>
    </row>
    <row r="161" spans="1:12">
      <c r="A161" s="325"/>
      <c r="B161" s="323"/>
      <c r="C161" s="326"/>
      <c r="D161" s="205">
        <v>402</v>
      </c>
      <c r="E161" s="205" t="s">
        <v>1826</v>
      </c>
      <c r="F161" s="205">
        <v>171.04</v>
      </c>
      <c r="G161" s="198" t="s">
        <v>1827</v>
      </c>
      <c r="H161" s="202">
        <v>3</v>
      </c>
      <c r="I161" s="198">
        <v>2</v>
      </c>
      <c r="J161" s="198">
        <v>1</v>
      </c>
      <c r="K161" s="198">
        <v>2</v>
      </c>
      <c r="L161" s="198"/>
    </row>
    <row r="162" spans="1:12">
      <c r="A162" s="325"/>
      <c r="B162" s="323"/>
      <c r="C162" s="326" t="s">
        <v>1831</v>
      </c>
      <c r="D162" s="205">
        <v>501</v>
      </c>
      <c r="E162" s="205" t="s">
        <v>1826</v>
      </c>
      <c r="F162" s="205">
        <v>150.75</v>
      </c>
      <c r="G162" s="198" t="s">
        <v>1827</v>
      </c>
      <c r="H162" s="202">
        <v>2</v>
      </c>
      <c r="I162" s="198">
        <v>2</v>
      </c>
      <c r="J162" s="198">
        <v>1</v>
      </c>
      <c r="K162" s="198">
        <v>2</v>
      </c>
      <c r="L162" s="198"/>
    </row>
    <row r="163" spans="1:12">
      <c r="A163" s="325"/>
      <c r="B163" s="323"/>
      <c r="C163" s="326"/>
      <c r="D163" s="205">
        <v>502</v>
      </c>
      <c r="E163" s="205" t="s">
        <v>1826</v>
      </c>
      <c r="F163" s="205">
        <v>171.04</v>
      </c>
      <c r="G163" s="198" t="s">
        <v>1827</v>
      </c>
      <c r="H163" s="202">
        <v>3</v>
      </c>
      <c r="I163" s="198">
        <v>2</v>
      </c>
      <c r="J163" s="198">
        <v>1</v>
      </c>
      <c r="K163" s="198">
        <v>2</v>
      </c>
      <c r="L163" s="198"/>
    </row>
    <row r="164" spans="1:12">
      <c r="A164" s="325"/>
      <c r="B164" s="323"/>
      <c r="C164" s="326" t="s">
        <v>1832</v>
      </c>
      <c r="D164" s="205">
        <v>601</v>
      </c>
      <c r="E164" s="205" t="s">
        <v>1826</v>
      </c>
      <c r="F164" s="205">
        <v>150.75</v>
      </c>
      <c r="G164" s="198" t="s">
        <v>1827</v>
      </c>
      <c r="H164" s="202">
        <v>2</v>
      </c>
      <c r="I164" s="198">
        <v>2</v>
      </c>
      <c r="J164" s="198">
        <v>1</v>
      </c>
      <c r="K164" s="198">
        <v>2</v>
      </c>
      <c r="L164" s="198"/>
    </row>
    <row r="165" spans="1:12">
      <c r="A165" s="325"/>
      <c r="B165" s="323"/>
      <c r="C165" s="326"/>
      <c r="D165" s="205">
        <v>602</v>
      </c>
      <c r="E165" s="205" t="s">
        <v>1826</v>
      </c>
      <c r="F165" s="205">
        <v>171.04</v>
      </c>
      <c r="G165" s="198" t="s">
        <v>1827</v>
      </c>
      <c r="H165" s="202">
        <v>3</v>
      </c>
      <c r="I165" s="198">
        <v>2</v>
      </c>
      <c r="J165" s="198">
        <v>1</v>
      </c>
      <c r="K165" s="198">
        <v>2</v>
      </c>
      <c r="L165" s="198"/>
    </row>
    <row r="166" spans="1:12">
      <c r="A166" s="325"/>
      <c r="B166" s="323"/>
      <c r="C166" s="326" t="s">
        <v>1833</v>
      </c>
      <c r="D166" s="205">
        <v>701</v>
      </c>
      <c r="E166" s="205" t="s">
        <v>1826</v>
      </c>
      <c r="F166" s="205">
        <v>150.75</v>
      </c>
      <c r="G166" s="198" t="s">
        <v>1827</v>
      </c>
      <c r="H166" s="202">
        <v>2</v>
      </c>
      <c r="I166" s="198">
        <v>2</v>
      </c>
      <c r="J166" s="198">
        <v>1</v>
      </c>
      <c r="K166" s="198">
        <v>2</v>
      </c>
      <c r="L166" s="198"/>
    </row>
    <row r="167" spans="1:12">
      <c r="A167" s="325"/>
      <c r="B167" s="323"/>
      <c r="C167" s="326"/>
      <c r="D167" s="205">
        <v>702</v>
      </c>
      <c r="E167" s="205" t="s">
        <v>1826</v>
      </c>
      <c r="F167" s="205">
        <v>171.04</v>
      </c>
      <c r="G167" s="198" t="s">
        <v>1827</v>
      </c>
      <c r="H167" s="202">
        <v>3</v>
      </c>
      <c r="I167" s="198">
        <v>2</v>
      </c>
      <c r="J167" s="198">
        <v>1</v>
      </c>
      <c r="K167" s="198">
        <v>2</v>
      </c>
      <c r="L167" s="198"/>
    </row>
    <row r="168" spans="1:12">
      <c r="A168" s="325"/>
      <c r="B168" s="323"/>
      <c r="C168" s="326" t="s">
        <v>1834</v>
      </c>
      <c r="D168" s="205">
        <v>801</v>
      </c>
      <c r="E168" s="205" t="s">
        <v>1826</v>
      </c>
      <c r="F168" s="205">
        <v>150.75</v>
      </c>
      <c r="G168" s="198" t="s">
        <v>1827</v>
      </c>
      <c r="H168" s="202">
        <v>2</v>
      </c>
      <c r="I168" s="198">
        <v>2</v>
      </c>
      <c r="J168" s="198">
        <v>1</v>
      </c>
      <c r="K168" s="198">
        <v>2</v>
      </c>
      <c r="L168" s="198"/>
    </row>
    <row r="169" spans="1:12">
      <c r="A169" s="325"/>
      <c r="B169" s="323"/>
      <c r="C169" s="326"/>
      <c r="D169" s="205">
        <v>802</v>
      </c>
      <c r="E169" s="205" t="s">
        <v>1826</v>
      </c>
      <c r="F169" s="205">
        <v>171.04</v>
      </c>
      <c r="G169" s="198" t="s">
        <v>1827</v>
      </c>
      <c r="H169" s="202">
        <v>3</v>
      </c>
      <c r="I169" s="198">
        <v>2</v>
      </c>
      <c r="J169" s="198">
        <v>1</v>
      </c>
      <c r="K169" s="198">
        <v>2</v>
      </c>
      <c r="L169" s="198"/>
    </row>
    <row r="170" spans="1:12">
      <c r="A170" s="325"/>
      <c r="B170" s="323"/>
      <c r="C170" s="327" t="s">
        <v>1835</v>
      </c>
      <c r="D170" s="205">
        <v>901</v>
      </c>
      <c r="E170" s="205" t="s">
        <v>1826</v>
      </c>
      <c r="F170" s="205">
        <v>150.75</v>
      </c>
      <c r="G170" s="198" t="s">
        <v>1827</v>
      </c>
      <c r="H170" s="202">
        <v>2</v>
      </c>
      <c r="I170" s="198">
        <v>2</v>
      </c>
      <c r="J170" s="198">
        <v>1</v>
      </c>
      <c r="K170" s="198">
        <v>2</v>
      </c>
      <c r="L170" s="198"/>
    </row>
    <row r="171" spans="1:12">
      <c r="A171" s="325"/>
      <c r="B171" s="323"/>
      <c r="C171" s="327"/>
      <c r="D171" s="205">
        <v>902</v>
      </c>
      <c r="E171" s="205" t="s">
        <v>1826</v>
      </c>
      <c r="F171" s="205">
        <v>171.04</v>
      </c>
      <c r="G171" s="198" t="s">
        <v>1827</v>
      </c>
      <c r="H171" s="202">
        <v>3</v>
      </c>
      <c r="I171" s="198">
        <v>2</v>
      </c>
      <c r="J171" s="198">
        <v>1</v>
      </c>
      <c r="K171" s="198">
        <v>2</v>
      </c>
      <c r="L171" s="198"/>
    </row>
    <row r="172" spans="1:12">
      <c r="A172" s="325"/>
      <c r="B172" s="323"/>
      <c r="C172" s="326" t="s">
        <v>1836</v>
      </c>
      <c r="D172" s="205">
        <v>1001</v>
      </c>
      <c r="E172" s="205" t="s">
        <v>1826</v>
      </c>
      <c r="F172" s="205">
        <v>150.75</v>
      </c>
      <c r="G172" s="198" t="s">
        <v>1827</v>
      </c>
      <c r="H172" s="202">
        <v>2</v>
      </c>
      <c r="I172" s="198">
        <v>2</v>
      </c>
      <c r="J172" s="198">
        <v>1</v>
      </c>
      <c r="K172" s="198">
        <v>2</v>
      </c>
      <c r="L172" s="198"/>
    </row>
    <row r="173" spans="1:12">
      <c r="A173" s="325"/>
      <c r="B173" s="324"/>
      <c r="C173" s="326"/>
      <c r="D173" s="205">
        <v>1002</v>
      </c>
      <c r="E173" s="205" t="s">
        <v>1826</v>
      </c>
      <c r="F173" s="205">
        <v>171.04</v>
      </c>
      <c r="G173" s="198" t="s">
        <v>1827</v>
      </c>
      <c r="H173" s="202">
        <v>3</v>
      </c>
      <c r="I173" s="198">
        <v>2</v>
      </c>
      <c r="J173" s="198">
        <v>1</v>
      </c>
      <c r="K173" s="198">
        <v>2</v>
      </c>
      <c r="L173" s="198"/>
    </row>
    <row r="174" spans="1:12" hidden="1">
      <c r="A174" s="325" t="s">
        <v>1855</v>
      </c>
      <c r="B174" s="325" t="s">
        <v>1841</v>
      </c>
      <c r="C174" s="325" t="s">
        <v>1825</v>
      </c>
      <c r="D174" s="205">
        <v>101</v>
      </c>
      <c r="E174" s="205" t="s">
        <v>1847</v>
      </c>
      <c r="F174" s="205">
        <v>248.36</v>
      </c>
      <c r="G174" s="198" t="s">
        <v>1827</v>
      </c>
      <c r="H174" s="202">
        <v>4</v>
      </c>
      <c r="I174" s="198">
        <v>2</v>
      </c>
      <c r="J174" s="198">
        <v>1</v>
      </c>
      <c r="K174" s="198">
        <v>4</v>
      </c>
      <c r="L174" s="198"/>
    </row>
    <row r="175" spans="1:12" hidden="1">
      <c r="A175" s="325"/>
      <c r="B175" s="325"/>
      <c r="C175" s="325"/>
      <c r="D175" s="205">
        <v>102</v>
      </c>
      <c r="E175" s="205" t="s">
        <v>1847</v>
      </c>
      <c r="F175" s="205">
        <v>245.44</v>
      </c>
      <c r="G175" s="198" t="s">
        <v>1827</v>
      </c>
      <c r="H175" s="202">
        <v>4</v>
      </c>
      <c r="I175" s="198">
        <v>2</v>
      </c>
      <c r="J175" s="198">
        <v>1</v>
      </c>
      <c r="K175" s="198">
        <v>4</v>
      </c>
      <c r="L175" s="198"/>
    </row>
    <row r="176" spans="1:12" hidden="1">
      <c r="A176" s="325"/>
      <c r="B176" s="325"/>
      <c r="C176" s="326" t="s">
        <v>1829</v>
      </c>
      <c r="D176" s="205">
        <v>301</v>
      </c>
      <c r="E176" s="205" t="s">
        <v>1847</v>
      </c>
      <c r="F176" s="205">
        <v>242.04</v>
      </c>
      <c r="G176" s="198" t="s">
        <v>1827</v>
      </c>
      <c r="H176" s="202">
        <v>4</v>
      </c>
      <c r="I176" s="198">
        <v>2</v>
      </c>
      <c r="J176" s="198">
        <v>1</v>
      </c>
      <c r="K176" s="198">
        <v>4</v>
      </c>
      <c r="L176" s="198"/>
    </row>
    <row r="177" spans="1:12" hidden="1">
      <c r="A177" s="325"/>
      <c r="B177" s="325"/>
      <c r="C177" s="326"/>
      <c r="D177" s="205">
        <v>302</v>
      </c>
      <c r="E177" s="205" t="s">
        <v>1847</v>
      </c>
      <c r="F177" s="205">
        <v>239.51</v>
      </c>
      <c r="G177" s="198" t="s">
        <v>1827</v>
      </c>
      <c r="H177" s="202">
        <v>4</v>
      </c>
      <c r="I177" s="198">
        <v>2</v>
      </c>
      <c r="J177" s="198">
        <v>1</v>
      </c>
      <c r="K177" s="198">
        <v>4</v>
      </c>
      <c r="L177" s="198"/>
    </row>
    <row r="178" spans="1:12" hidden="1">
      <c r="A178" s="325"/>
      <c r="B178" s="325"/>
      <c r="C178" s="197" t="s">
        <v>1831</v>
      </c>
      <c r="D178" s="205">
        <v>501</v>
      </c>
      <c r="E178" s="205" t="s">
        <v>1848</v>
      </c>
      <c r="F178" s="205">
        <v>186.24</v>
      </c>
      <c r="G178" s="198" t="s">
        <v>1827</v>
      </c>
      <c r="H178" s="202">
        <v>3</v>
      </c>
      <c r="I178" s="198">
        <v>2</v>
      </c>
      <c r="J178" s="198">
        <v>1</v>
      </c>
      <c r="K178" s="198">
        <v>2</v>
      </c>
      <c r="L178" s="198"/>
    </row>
    <row r="179" spans="1:12" hidden="1">
      <c r="A179" s="325"/>
      <c r="B179" s="325" t="s">
        <v>1843</v>
      </c>
      <c r="C179" s="325" t="s">
        <v>1825</v>
      </c>
      <c r="D179" s="205">
        <v>101</v>
      </c>
      <c r="E179" s="205" t="s">
        <v>1847</v>
      </c>
      <c r="F179" s="205">
        <v>245.44</v>
      </c>
      <c r="G179" s="198" t="s">
        <v>1827</v>
      </c>
      <c r="H179" s="202">
        <v>4</v>
      </c>
      <c r="I179" s="198">
        <v>2</v>
      </c>
      <c r="J179" s="198">
        <v>1</v>
      </c>
      <c r="K179" s="198">
        <v>4</v>
      </c>
      <c r="L179" s="198"/>
    </row>
    <row r="180" spans="1:12" hidden="1">
      <c r="A180" s="325"/>
      <c r="B180" s="325"/>
      <c r="C180" s="325"/>
      <c r="D180" s="205">
        <v>102</v>
      </c>
      <c r="E180" s="205" t="s">
        <v>1847</v>
      </c>
      <c r="F180" s="205">
        <v>245.66</v>
      </c>
      <c r="G180" s="198" t="s">
        <v>1827</v>
      </c>
      <c r="H180" s="202">
        <v>4</v>
      </c>
      <c r="I180" s="198">
        <v>2</v>
      </c>
      <c r="J180" s="198">
        <v>1</v>
      </c>
      <c r="K180" s="198">
        <v>4</v>
      </c>
      <c r="L180" s="198"/>
    </row>
    <row r="181" spans="1:12" hidden="1">
      <c r="A181" s="325"/>
      <c r="B181" s="325"/>
      <c r="C181" s="326" t="s">
        <v>1829</v>
      </c>
      <c r="D181" s="205">
        <v>301</v>
      </c>
      <c r="E181" s="205" t="s">
        <v>1847</v>
      </c>
      <c r="F181" s="205">
        <v>239.51</v>
      </c>
      <c r="G181" s="198" t="s">
        <v>1827</v>
      </c>
      <c r="H181" s="202">
        <v>4</v>
      </c>
      <c r="I181" s="198">
        <v>2</v>
      </c>
      <c r="J181" s="198">
        <v>1</v>
      </c>
      <c r="K181" s="198">
        <v>4</v>
      </c>
      <c r="L181" s="198"/>
    </row>
    <row r="182" spans="1:12" hidden="1">
      <c r="A182" s="325"/>
      <c r="B182" s="325"/>
      <c r="C182" s="326"/>
      <c r="D182" s="205">
        <v>302</v>
      </c>
      <c r="E182" s="205" t="s">
        <v>1847</v>
      </c>
      <c r="F182" s="205">
        <v>239.69</v>
      </c>
      <c r="G182" s="198" t="s">
        <v>1827</v>
      </c>
      <c r="H182" s="202">
        <v>4</v>
      </c>
      <c r="I182" s="198">
        <v>2</v>
      </c>
      <c r="J182" s="198">
        <v>1</v>
      </c>
      <c r="K182" s="198">
        <v>4</v>
      </c>
      <c r="L182" s="198"/>
    </row>
    <row r="183" spans="1:12" hidden="1">
      <c r="A183" s="325"/>
      <c r="B183" s="325"/>
      <c r="C183" s="197" t="s">
        <v>1831</v>
      </c>
      <c r="D183" s="205">
        <v>501</v>
      </c>
      <c r="E183" s="205" t="s">
        <v>1848</v>
      </c>
      <c r="F183" s="205">
        <v>185.25</v>
      </c>
      <c r="G183" s="198" t="s">
        <v>1827</v>
      </c>
      <c r="H183" s="202">
        <v>3</v>
      </c>
      <c r="I183" s="198">
        <v>2</v>
      </c>
      <c r="J183" s="198">
        <v>1</v>
      </c>
      <c r="K183" s="198">
        <v>2</v>
      </c>
      <c r="L183" s="198"/>
    </row>
    <row r="184" spans="1:12" hidden="1">
      <c r="A184" s="325"/>
      <c r="B184" s="325" t="s">
        <v>1849</v>
      </c>
      <c r="C184" s="325" t="s">
        <v>1825</v>
      </c>
      <c r="D184" s="205">
        <v>101</v>
      </c>
      <c r="E184" s="205" t="s">
        <v>1847</v>
      </c>
      <c r="F184" s="205">
        <v>245.66</v>
      </c>
      <c r="G184" s="198" t="s">
        <v>1827</v>
      </c>
      <c r="H184" s="202">
        <v>4</v>
      </c>
      <c r="I184" s="198">
        <v>2</v>
      </c>
      <c r="J184" s="198">
        <v>1</v>
      </c>
      <c r="K184" s="198">
        <v>4</v>
      </c>
      <c r="L184" s="198"/>
    </row>
    <row r="185" spans="1:12" hidden="1">
      <c r="A185" s="325"/>
      <c r="B185" s="325"/>
      <c r="C185" s="325"/>
      <c r="D185" s="205">
        <v>102</v>
      </c>
      <c r="E185" s="205" t="s">
        <v>1847</v>
      </c>
      <c r="F185" s="205">
        <v>245.44</v>
      </c>
      <c r="G185" s="198" t="s">
        <v>1827</v>
      </c>
      <c r="H185" s="202">
        <v>4</v>
      </c>
      <c r="I185" s="198">
        <v>2</v>
      </c>
      <c r="J185" s="198">
        <v>1</v>
      </c>
      <c r="K185" s="198">
        <v>4</v>
      </c>
      <c r="L185" s="198"/>
    </row>
    <row r="186" spans="1:12" hidden="1">
      <c r="A186" s="325"/>
      <c r="B186" s="325"/>
      <c r="C186" s="326" t="s">
        <v>1829</v>
      </c>
      <c r="D186" s="205">
        <v>301</v>
      </c>
      <c r="E186" s="205" t="s">
        <v>1847</v>
      </c>
      <c r="F186" s="205">
        <v>239.69</v>
      </c>
      <c r="G186" s="198" t="s">
        <v>1827</v>
      </c>
      <c r="H186" s="202">
        <v>4</v>
      </c>
      <c r="I186" s="198">
        <v>2</v>
      </c>
      <c r="J186" s="198">
        <v>1</v>
      </c>
      <c r="K186" s="198">
        <v>4</v>
      </c>
      <c r="L186" s="198"/>
    </row>
    <row r="187" spans="1:12" hidden="1">
      <c r="A187" s="325"/>
      <c r="B187" s="325"/>
      <c r="C187" s="326"/>
      <c r="D187" s="205">
        <v>302</v>
      </c>
      <c r="E187" s="205" t="s">
        <v>1847</v>
      </c>
      <c r="F187" s="205">
        <v>239.51</v>
      </c>
      <c r="G187" s="198" t="s">
        <v>1827</v>
      </c>
      <c r="H187" s="202">
        <v>4</v>
      </c>
      <c r="I187" s="198">
        <v>2</v>
      </c>
      <c r="J187" s="198">
        <v>1</v>
      </c>
      <c r="K187" s="198">
        <v>4</v>
      </c>
      <c r="L187" s="198"/>
    </row>
    <row r="188" spans="1:12" hidden="1">
      <c r="A188" s="325"/>
      <c r="B188" s="325"/>
      <c r="C188" s="197" t="s">
        <v>1831</v>
      </c>
      <c r="D188" s="205">
        <v>501</v>
      </c>
      <c r="E188" s="205" t="s">
        <v>1848</v>
      </c>
      <c r="F188" s="205">
        <v>185.25</v>
      </c>
      <c r="G188" s="198" t="s">
        <v>1827</v>
      </c>
      <c r="H188" s="202">
        <v>3</v>
      </c>
      <c r="I188" s="198">
        <v>2</v>
      </c>
      <c r="J188" s="198">
        <v>1</v>
      </c>
      <c r="K188" s="198">
        <v>2</v>
      </c>
      <c r="L188" s="198"/>
    </row>
    <row r="189" spans="1:12" hidden="1">
      <c r="A189" s="325"/>
      <c r="B189" s="325" t="s">
        <v>1850</v>
      </c>
      <c r="C189" s="325" t="s">
        <v>1825</v>
      </c>
      <c r="D189" s="205">
        <v>101</v>
      </c>
      <c r="E189" s="205" t="s">
        <v>1847</v>
      </c>
      <c r="F189" s="205">
        <v>245.44</v>
      </c>
      <c r="G189" s="198" t="s">
        <v>1827</v>
      </c>
      <c r="H189" s="202">
        <v>4</v>
      </c>
      <c r="I189" s="198">
        <v>2</v>
      </c>
      <c r="J189" s="198">
        <v>1</v>
      </c>
      <c r="K189" s="198">
        <v>4</v>
      </c>
      <c r="L189" s="198"/>
    </row>
    <row r="190" spans="1:12" hidden="1">
      <c r="A190" s="325"/>
      <c r="B190" s="325"/>
      <c r="C190" s="325"/>
      <c r="D190" s="205">
        <v>102</v>
      </c>
      <c r="E190" s="205" t="s">
        <v>1847</v>
      </c>
      <c r="F190" s="205">
        <v>248.36</v>
      </c>
      <c r="G190" s="198" t="s">
        <v>1827</v>
      </c>
      <c r="H190" s="202">
        <v>4</v>
      </c>
      <c r="I190" s="198">
        <v>2</v>
      </c>
      <c r="J190" s="198">
        <v>1</v>
      </c>
      <c r="K190" s="198">
        <v>4</v>
      </c>
      <c r="L190" s="198"/>
    </row>
    <row r="191" spans="1:12" hidden="1">
      <c r="A191" s="325"/>
      <c r="B191" s="325"/>
      <c r="C191" s="326" t="s">
        <v>1829</v>
      </c>
      <c r="D191" s="205">
        <v>301</v>
      </c>
      <c r="E191" s="205" t="s">
        <v>1847</v>
      </c>
      <c r="F191" s="205">
        <v>239.51</v>
      </c>
      <c r="G191" s="198" t="s">
        <v>1827</v>
      </c>
      <c r="H191" s="202">
        <v>4</v>
      </c>
      <c r="I191" s="198">
        <v>2</v>
      </c>
      <c r="J191" s="198">
        <v>1</v>
      </c>
      <c r="K191" s="198">
        <v>4</v>
      </c>
      <c r="L191" s="198"/>
    </row>
    <row r="192" spans="1:12" hidden="1">
      <c r="A192" s="325"/>
      <c r="B192" s="325"/>
      <c r="C192" s="326"/>
      <c r="D192" s="205">
        <v>302</v>
      </c>
      <c r="E192" s="205" t="s">
        <v>1847</v>
      </c>
      <c r="F192" s="205">
        <v>242.04</v>
      </c>
      <c r="G192" s="198" t="s">
        <v>1827</v>
      </c>
      <c r="H192" s="202">
        <v>4</v>
      </c>
      <c r="I192" s="198">
        <v>2</v>
      </c>
      <c r="J192" s="198">
        <v>1</v>
      </c>
      <c r="K192" s="198">
        <v>4</v>
      </c>
      <c r="L192" s="198"/>
    </row>
    <row r="193" spans="1:12" hidden="1">
      <c r="A193" s="325"/>
      <c r="B193" s="325"/>
      <c r="C193" s="197" t="s">
        <v>1831</v>
      </c>
      <c r="D193" s="205">
        <v>501</v>
      </c>
      <c r="E193" s="205" t="s">
        <v>1848</v>
      </c>
      <c r="F193" s="205">
        <v>186.24</v>
      </c>
      <c r="G193" s="198" t="s">
        <v>1827</v>
      </c>
      <c r="H193" s="202">
        <v>3</v>
      </c>
      <c r="I193" s="198">
        <v>2</v>
      </c>
      <c r="J193" s="198">
        <v>1</v>
      </c>
      <c r="K193" s="198">
        <v>2</v>
      </c>
      <c r="L193" s="198"/>
    </row>
    <row r="194" spans="1:12" hidden="1">
      <c r="A194" s="325" t="s">
        <v>1856</v>
      </c>
      <c r="B194" s="325" t="s">
        <v>1841</v>
      </c>
      <c r="C194" s="325" t="s">
        <v>1825</v>
      </c>
      <c r="D194" s="205">
        <v>101</v>
      </c>
      <c r="E194" s="205" t="s">
        <v>1847</v>
      </c>
      <c r="F194" s="205">
        <v>246.99</v>
      </c>
      <c r="G194" s="198" t="s">
        <v>1827</v>
      </c>
      <c r="H194" s="202">
        <v>4</v>
      </c>
      <c r="I194" s="198">
        <v>2</v>
      </c>
      <c r="J194" s="198">
        <v>1</v>
      </c>
      <c r="K194" s="198">
        <v>4</v>
      </c>
      <c r="L194" s="198"/>
    </row>
    <row r="195" spans="1:12" hidden="1">
      <c r="A195" s="325"/>
      <c r="B195" s="325"/>
      <c r="C195" s="325"/>
      <c r="D195" s="205">
        <v>102</v>
      </c>
      <c r="E195" s="205" t="s">
        <v>1847</v>
      </c>
      <c r="F195" s="205">
        <v>244.83</v>
      </c>
      <c r="G195" s="198" t="s">
        <v>1827</v>
      </c>
      <c r="H195" s="202">
        <v>4</v>
      </c>
      <c r="I195" s="198">
        <v>2</v>
      </c>
      <c r="J195" s="198">
        <v>1</v>
      </c>
      <c r="K195" s="198">
        <v>4</v>
      </c>
      <c r="L195" s="198"/>
    </row>
    <row r="196" spans="1:12" hidden="1">
      <c r="A196" s="325"/>
      <c r="B196" s="325"/>
      <c r="C196" s="326" t="s">
        <v>1829</v>
      </c>
      <c r="D196" s="205">
        <v>301</v>
      </c>
      <c r="E196" s="205" t="s">
        <v>1847</v>
      </c>
      <c r="F196" s="205">
        <v>241.44</v>
      </c>
      <c r="G196" s="198" t="s">
        <v>1827</v>
      </c>
      <c r="H196" s="202">
        <v>4</v>
      </c>
      <c r="I196" s="198">
        <v>2</v>
      </c>
      <c r="J196" s="198">
        <v>1</v>
      </c>
      <c r="K196" s="198">
        <v>4</v>
      </c>
      <c r="L196" s="198"/>
    </row>
    <row r="197" spans="1:12" hidden="1">
      <c r="A197" s="325"/>
      <c r="B197" s="325"/>
      <c r="C197" s="326"/>
      <c r="D197" s="205">
        <v>302</v>
      </c>
      <c r="E197" s="205" t="s">
        <v>1847</v>
      </c>
      <c r="F197" s="205">
        <v>238.91</v>
      </c>
      <c r="G197" s="198" t="s">
        <v>1827</v>
      </c>
      <c r="H197" s="202">
        <v>4</v>
      </c>
      <c r="I197" s="198">
        <v>2</v>
      </c>
      <c r="J197" s="198">
        <v>1</v>
      </c>
      <c r="K197" s="198">
        <v>4</v>
      </c>
      <c r="L197" s="198"/>
    </row>
    <row r="198" spans="1:12" hidden="1">
      <c r="A198" s="325"/>
      <c r="B198" s="325"/>
      <c r="C198" s="197" t="s">
        <v>1831</v>
      </c>
      <c r="D198" s="205">
        <v>501</v>
      </c>
      <c r="E198" s="205" t="s">
        <v>1848</v>
      </c>
      <c r="F198" s="205">
        <v>185.78</v>
      </c>
      <c r="G198" s="198" t="s">
        <v>1827</v>
      </c>
      <c r="H198" s="202">
        <v>3</v>
      </c>
      <c r="I198" s="198">
        <v>2</v>
      </c>
      <c r="J198" s="198">
        <v>1</v>
      </c>
      <c r="K198" s="198">
        <v>2</v>
      </c>
      <c r="L198" s="198"/>
    </row>
    <row r="199" spans="1:12" hidden="1">
      <c r="A199" s="325"/>
      <c r="B199" s="325" t="s">
        <v>1843</v>
      </c>
      <c r="C199" s="325" t="s">
        <v>1825</v>
      </c>
      <c r="D199" s="205">
        <v>101</v>
      </c>
      <c r="E199" s="205" t="s">
        <v>1847</v>
      </c>
      <c r="F199" s="205">
        <v>244.83</v>
      </c>
      <c r="G199" s="198" t="s">
        <v>1827</v>
      </c>
      <c r="H199" s="202">
        <v>4</v>
      </c>
      <c r="I199" s="198">
        <v>2</v>
      </c>
      <c r="J199" s="198">
        <v>1</v>
      </c>
      <c r="K199" s="198">
        <v>4</v>
      </c>
      <c r="L199" s="198"/>
    </row>
    <row r="200" spans="1:12" hidden="1">
      <c r="A200" s="325"/>
      <c r="B200" s="325"/>
      <c r="C200" s="325"/>
      <c r="D200" s="205">
        <v>102</v>
      </c>
      <c r="E200" s="205" t="s">
        <v>1847</v>
      </c>
      <c r="F200" s="205">
        <v>245.05</v>
      </c>
      <c r="G200" s="198" t="s">
        <v>1827</v>
      </c>
      <c r="H200" s="202">
        <v>4</v>
      </c>
      <c r="I200" s="198">
        <v>2</v>
      </c>
      <c r="J200" s="198">
        <v>1</v>
      </c>
      <c r="K200" s="198">
        <v>4</v>
      </c>
      <c r="L200" s="198"/>
    </row>
    <row r="201" spans="1:12" hidden="1">
      <c r="A201" s="325"/>
      <c r="B201" s="325"/>
      <c r="C201" s="326" t="s">
        <v>1829</v>
      </c>
      <c r="D201" s="205">
        <v>301</v>
      </c>
      <c r="E201" s="205" t="s">
        <v>1847</v>
      </c>
      <c r="F201" s="205">
        <v>238.91</v>
      </c>
      <c r="G201" s="198" t="s">
        <v>1827</v>
      </c>
      <c r="H201" s="202">
        <v>4</v>
      </c>
      <c r="I201" s="198">
        <v>2</v>
      </c>
      <c r="J201" s="198">
        <v>1</v>
      </c>
      <c r="K201" s="198">
        <v>4</v>
      </c>
      <c r="L201" s="198"/>
    </row>
    <row r="202" spans="1:12" hidden="1">
      <c r="A202" s="325"/>
      <c r="B202" s="325"/>
      <c r="C202" s="326"/>
      <c r="D202" s="205">
        <v>302</v>
      </c>
      <c r="E202" s="205" t="s">
        <v>1847</v>
      </c>
      <c r="F202" s="205">
        <v>239.1</v>
      </c>
      <c r="G202" s="198" t="s">
        <v>1827</v>
      </c>
      <c r="H202" s="202">
        <v>4</v>
      </c>
      <c r="I202" s="198">
        <v>2</v>
      </c>
      <c r="J202" s="198">
        <v>1</v>
      </c>
      <c r="K202" s="198">
        <v>4</v>
      </c>
      <c r="L202" s="198"/>
    </row>
    <row r="203" spans="1:12" hidden="1">
      <c r="A203" s="325"/>
      <c r="B203" s="325"/>
      <c r="C203" s="197" t="s">
        <v>1831</v>
      </c>
      <c r="D203" s="205">
        <v>501</v>
      </c>
      <c r="E203" s="205" t="s">
        <v>1848</v>
      </c>
      <c r="F203" s="205">
        <v>184.79</v>
      </c>
      <c r="G203" s="198" t="s">
        <v>1827</v>
      </c>
      <c r="H203" s="202">
        <v>3</v>
      </c>
      <c r="I203" s="198">
        <v>2</v>
      </c>
      <c r="J203" s="198">
        <v>1</v>
      </c>
      <c r="K203" s="198">
        <v>2</v>
      </c>
      <c r="L203" s="198"/>
    </row>
    <row r="204" spans="1:12" hidden="1">
      <c r="A204" s="325"/>
      <c r="B204" s="325" t="s">
        <v>1849</v>
      </c>
      <c r="C204" s="325" t="s">
        <v>1825</v>
      </c>
      <c r="D204" s="205">
        <v>101</v>
      </c>
      <c r="E204" s="205" t="s">
        <v>1847</v>
      </c>
      <c r="F204" s="205">
        <v>245.05</v>
      </c>
      <c r="G204" s="198" t="s">
        <v>1827</v>
      </c>
      <c r="H204" s="202">
        <v>4</v>
      </c>
      <c r="I204" s="198">
        <v>2</v>
      </c>
      <c r="J204" s="198">
        <v>1</v>
      </c>
      <c r="K204" s="198">
        <v>4</v>
      </c>
      <c r="L204" s="198"/>
    </row>
    <row r="205" spans="1:12" hidden="1">
      <c r="A205" s="325"/>
      <c r="B205" s="325"/>
      <c r="C205" s="325"/>
      <c r="D205" s="205">
        <v>102</v>
      </c>
      <c r="E205" s="205" t="s">
        <v>1847</v>
      </c>
      <c r="F205" s="205">
        <v>244.83</v>
      </c>
      <c r="G205" s="198" t="s">
        <v>1827</v>
      </c>
      <c r="H205" s="202">
        <v>4</v>
      </c>
      <c r="I205" s="198">
        <v>2</v>
      </c>
      <c r="J205" s="198">
        <v>1</v>
      </c>
      <c r="K205" s="198">
        <v>4</v>
      </c>
      <c r="L205" s="198"/>
    </row>
    <row r="206" spans="1:12" hidden="1">
      <c r="A206" s="325"/>
      <c r="B206" s="325"/>
      <c r="C206" s="326" t="s">
        <v>1829</v>
      </c>
      <c r="D206" s="205">
        <v>301</v>
      </c>
      <c r="E206" s="205" t="s">
        <v>1847</v>
      </c>
      <c r="F206" s="205">
        <v>239.1</v>
      </c>
      <c r="G206" s="198" t="s">
        <v>1827</v>
      </c>
      <c r="H206" s="202">
        <v>4</v>
      </c>
      <c r="I206" s="198">
        <v>2</v>
      </c>
      <c r="J206" s="198">
        <v>1</v>
      </c>
      <c r="K206" s="198">
        <v>4</v>
      </c>
      <c r="L206" s="198"/>
    </row>
    <row r="207" spans="1:12" hidden="1">
      <c r="A207" s="325"/>
      <c r="B207" s="325"/>
      <c r="C207" s="326"/>
      <c r="D207" s="205">
        <v>302</v>
      </c>
      <c r="E207" s="205" t="s">
        <v>1847</v>
      </c>
      <c r="F207" s="205">
        <v>238.91</v>
      </c>
      <c r="G207" s="198" t="s">
        <v>1827</v>
      </c>
      <c r="H207" s="202">
        <v>4</v>
      </c>
      <c r="I207" s="198">
        <v>2</v>
      </c>
      <c r="J207" s="198">
        <v>1</v>
      </c>
      <c r="K207" s="198">
        <v>4</v>
      </c>
      <c r="L207" s="198"/>
    </row>
    <row r="208" spans="1:12" hidden="1">
      <c r="A208" s="325"/>
      <c r="B208" s="325"/>
      <c r="C208" s="197" t="s">
        <v>1831</v>
      </c>
      <c r="D208" s="205">
        <v>501</v>
      </c>
      <c r="E208" s="205" t="s">
        <v>1848</v>
      </c>
      <c r="F208" s="205">
        <v>184.79</v>
      </c>
      <c r="G208" s="198" t="s">
        <v>1827</v>
      </c>
      <c r="H208" s="202">
        <v>3</v>
      </c>
      <c r="I208" s="198">
        <v>2</v>
      </c>
      <c r="J208" s="198">
        <v>1</v>
      </c>
      <c r="K208" s="198">
        <v>2</v>
      </c>
      <c r="L208" s="198"/>
    </row>
    <row r="209" spans="1:23" hidden="1">
      <c r="A209" s="325"/>
      <c r="B209" s="325" t="s">
        <v>1850</v>
      </c>
      <c r="C209" s="325" t="s">
        <v>1825</v>
      </c>
      <c r="D209" s="205">
        <v>101</v>
      </c>
      <c r="E209" s="205" t="s">
        <v>1847</v>
      </c>
      <c r="F209" s="205">
        <v>244.83</v>
      </c>
      <c r="G209" s="198" t="s">
        <v>1827</v>
      </c>
      <c r="H209" s="202">
        <v>4</v>
      </c>
      <c r="I209" s="198">
        <v>2</v>
      </c>
      <c r="J209" s="198">
        <v>1</v>
      </c>
      <c r="K209" s="198">
        <v>4</v>
      </c>
      <c r="L209" s="198"/>
    </row>
    <row r="210" spans="1:23" hidden="1">
      <c r="A210" s="325"/>
      <c r="B210" s="325"/>
      <c r="C210" s="325"/>
      <c r="D210" s="205">
        <v>102</v>
      </c>
      <c r="E210" s="205" t="s">
        <v>1847</v>
      </c>
      <c r="F210" s="205">
        <v>247.74</v>
      </c>
      <c r="G210" s="198" t="s">
        <v>1827</v>
      </c>
      <c r="H210" s="202">
        <v>4</v>
      </c>
      <c r="I210" s="198">
        <v>2</v>
      </c>
      <c r="J210" s="198">
        <v>1</v>
      </c>
      <c r="K210" s="198">
        <v>4</v>
      </c>
      <c r="L210" s="198"/>
    </row>
    <row r="211" spans="1:23" hidden="1">
      <c r="A211" s="325"/>
      <c r="B211" s="325"/>
      <c r="C211" s="326" t="s">
        <v>1829</v>
      </c>
      <c r="D211" s="205">
        <v>301</v>
      </c>
      <c r="E211" s="205" t="s">
        <v>1847</v>
      </c>
      <c r="F211" s="205">
        <v>238.91</v>
      </c>
      <c r="G211" s="198" t="s">
        <v>1827</v>
      </c>
      <c r="H211" s="202">
        <v>4</v>
      </c>
      <c r="I211" s="198">
        <v>2</v>
      </c>
      <c r="J211" s="198">
        <v>1</v>
      </c>
      <c r="K211" s="198">
        <v>4</v>
      </c>
      <c r="L211" s="198"/>
    </row>
    <row r="212" spans="1:23" hidden="1">
      <c r="A212" s="325"/>
      <c r="B212" s="325"/>
      <c r="C212" s="326"/>
      <c r="D212" s="205">
        <v>302</v>
      </c>
      <c r="E212" s="205" t="s">
        <v>1847</v>
      </c>
      <c r="F212" s="205">
        <v>241.44</v>
      </c>
      <c r="G212" s="198" t="s">
        <v>1827</v>
      </c>
      <c r="H212" s="202">
        <v>4</v>
      </c>
      <c r="I212" s="198">
        <v>2</v>
      </c>
      <c r="J212" s="198">
        <v>1</v>
      </c>
      <c r="K212" s="198">
        <v>4</v>
      </c>
      <c r="L212" s="198"/>
    </row>
    <row r="213" spans="1:23" hidden="1">
      <c r="A213" s="325"/>
      <c r="B213" s="325"/>
      <c r="C213" s="197" t="s">
        <v>1831</v>
      </c>
      <c r="D213" s="205">
        <v>501</v>
      </c>
      <c r="E213" s="205" t="s">
        <v>1848</v>
      </c>
      <c r="F213" s="205">
        <v>185.78</v>
      </c>
      <c r="G213" s="198" t="s">
        <v>1827</v>
      </c>
      <c r="H213" s="202">
        <v>3</v>
      </c>
      <c r="I213" s="198">
        <v>2</v>
      </c>
      <c r="J213" s="198">
        <v>1</v>
      </c>
      <c r="K213" s="198">
        <v>2</v>
      </c>
      <c r="L213" s="198"/>
    </row>
    <row r="214" spans="1:23">
      <c r="A214" s="325" t="s">
        <v>1857</v>
      </c>
      <c r="B214" s="322" t="s">
        <v>1824</v>
      </c>
      <c r="C214" s="325" t="s">
        <v>1825</v>
      </c>
      <c r="D214" s="205">
        <v>101</v>
      </c>
      <c r="E214" s="205" t="s">
        <v>1826</v>
      </c>
      <c r="F214" s="205">
        <v>162.47999999999999</v>
      </c>
      <c r="G214" s="198" t="s">
        <v>1827</v>
      </c>
      <c r="H214" s="202">
        <v>3</v>
      </c>
      <c r="I214" s="198">
        <v>2</v>
      </c>
      <c r="J214" s="198">
        <v>1</v>
      </c>
      <c r="K214" s="198">
        <v>2</v>
      </c>
      <c r="L214" s="198"/>
    </row>
    <row r="215" spans="1:23">
      <c r="A215" s="325"/>
      <c r="B215" s="323"/>
      <c r="C215" s="325"/>
      <c r="D215" s="205">
        <v>102</v>
      </c>
      <c r="E215" s="205" t="s">
        <v>1826</v>
      </c>
      <c r="F215" s="205">
        <v>142.35</v>
      </c>
      <c r="G215" s="198" t="s">
        <v>1827</v>
      </c>
      <c r="H215" s="202">
        <v>2</v>
      </c>
      <c r="I215" s="198">
        <v>2</v>
      </c>
      <c r="J215" s="198">
        <v>1</v>
      </c>
      <c r="K215" s="198">
        <v>2</v>
      </c>
      <c r="L215" s="198"/>
    </row>
    <row r="216" spans="1:23">
      <c r="A216" s="325"/>
      <c r="B216" s="323"/>
      <c r="C216" s="326" t="s">
        <v>1828</v>
      </c>
      <c r="D216" s="205">
        <v>201</v>
      </c>
      <c r="E216" s="205" t="s">
        <v>1826</v>
      </c>
      <c r="F216" s="205">
        <v>171.17</v>
      </c>
      <c r="G216" s="198" t="s">
        <v>1827</v>
      </c>
      <c r="H216" s="202">
        <v>3</v>
      </c>
      <c r="I216" s="198">
        <v>2</v>
      </c>
      <c r="J216" s="198">
        <v>1</v>
      </c>
      <c r="K216" s="198">
        <v>2</v>
      </c>
      <c r="L216" s="198"/>
    </row>
    <row r="217" spans="1:23">
      <c r="A217" s="325"/>
      <c r="B217" s="323"/>
      <c r="C217" s="326"/>
      <c r="D217" s="205">
        <v>202</v>
      </c>
      <c r="E217" s="205" t="s">
        <v>1826</v>
      </c>
      <c r="F217" s="205">
        <v>150.86000000000001</v>
      </c>
      <c r="G217" s="198" t="s">
        <v>1827</v>
      </c>
      <c r="H217" s="202">
        <v>2</v>
      </c>
      <c r="I217" s="198">
        <v>2</v>
      </c>
      <c r="J217" s="198">
        <v>1</v>
      </c>
      <c r="K217" s="198">
        <v>2</v>
      </c>
      <c r="L217" s="198"/>
      <c r="O217" s="192"/>
      <c r="P217" s="192"/>
      <c r="Q217" s="192"/>
      <c r="R217" s="192"/>
      <c r="S217" s="192"/>
      <c r="T217" s="192"/>
      <c r="U217" s="192"/>
      <c r="V217" s="192"/>
      <c r="W217" s="192"/>
    </row>
    <row r="218" spans="1:23">
      <c r="A218" s="325"/>
      <c r="B218" s="323"/>
      <c r="C218" s="326" t="s">
        <v>1829</v>
      </c>
      <c r="D218" s="205">
        <v>301</v>
      </c>
      <c r="E218" s="205" t="s">
        <v>1826</v>
      </c>
      <c r="F218" s="205">
        <v>171.29</v>
      </c>
      <c r="G218" s="198" t="s">
        <v>1827</v>
      </c>
      <c r="H218" s="202">
        <v>3</v>
      </c>
      <c r="I218" s="198">
        <v>2</v>
      </c>
      <c r="J218" s="198">
        <v>1</v>
      </c>
      <c r="K218" s="198">
        <v>2</v>
      </c>
      <c r="L218" s="198"/>
      <c r="O218" s="330"/>
      <c r="P218" s="192"/>
      <c r="Q218" s="192"/>
      <c r="R218" s="192"/>
      <c r="S218" s="192"/>
      <c r="T218" s="192"/>
      <c r="U218" s="192"/>
      <c r="V218" s="192"/>
      <c r="W218" s="192"/>
    </row>
    <row r="219" spans="1:23">
      <c r="A219" s="325"/>
      <c r="B219" s="323"/>
      <c r="C219" s="326"/>
      <c r="D219" s="205">
        <v>302</v>
      </c>
      <c r="E219" s="205" t="s">
        <v>1826</v>
      </c>
      <c r="F219" s="205">
        <v>150.97</v>
      </c>
      <c r="G219" s="198" t="s">
        <v>1827</v>
      </c>
      <c r="H219" s="202">
        <v>2</v>
      </c>
      <c r="I219" s="198">
        <v>2</v>
      </c>
      <c r="J219" s="198">
        <v>1</v>
      </c>
      <c r="K219" s="198">
        <v>2</v>
      </c>
      <c r="L219" s="198"/>
      <c r="O219" s="330"/>
      <c r="P219" s="192"/>
      <c r="Q219" s="192"/>
      <c r="R219" s="192"/>
      <c r="S219" s="192"/>
      <c r="T219" s="192"/>
      <c r="U219" s="192"/>
      <c r="V219" s="192"/>
      <c r="W219" s="192"/>
    </row>
    <row r="220" spans="1:23">
      <c r="A220" s="325"/>
      <c r="B220" s="323"/>
      <c r="C220" s="326" t="s">
        <v>1830</v>
      </c>
      <c r="D220" s="205">
        <v>401</v>
      </c>
      <c r="E220" s="205" t="s">
        <v>1826</v>
      </c>
      <c r="F220" s="205">
        <v>171.29</v>
      </c>
      <c r="G220" s="198" t="s">
        <v>1827</v>
      </c>
      <c r="H220" s="202">
        <v>3</v>
      </c>
      <c r="I220" s="198">
        <v>2</v>
      </c>
      <c r="J220" s="198">
        <v>1</v>
      </c>
      <c r="K220" s="198">
        <v>2</v>
      </c>
      <c r="L220" s="198"/>
      <c r="O220" s="330"/>
      <c r="P220" s="192"/>
      <c r="Q220" s="192"/>
      <c r="R220" s="192"/>
      <c r="S220" s="192"/>
      <c r="T220" s="192"/>
      <c r="U220" s="192"/>
      <c r="V220" s="192"/>
      <c r="W220" s="192"/>
    </row>
    <row r="221" spans="1:23">
      <c r="A221" s="325"/>
      <c r="B221" s="323"/>
      <c r="C221" s="326"/>
      <c r="D221" s="205">
        <v>402</v>
      </c>
      <c r="E221" s="205" t="s">
        <v>1826</v>
      </c>
      <c r="F221" s="205">
        <v>150.97</v>
      </c>
      <c r="G221" s="198" t="s">
        <v>1827</v>
      </c>
      <c r="H221" s="202">
        <v>2</v>
      </c>
      <c r="I221" s="198">
        <v>2</v>
      </c>
      <c r="J221" s="198">
        <v>1</v>
      </c>
      <c r="K221" s="198">
        <v>2</v>
      </c>
      <c r="L221" s="198"/>
      <c r="O221" s="330"/>
      <c r="P221" s="192"/>
      <c r="Q221" s="192"/>
      <c r="R221" s="192"/>
      <c r="S221" s="192"/>
      <c r="T221" s="192"/>
      <c r="U221" s="192"/>
      <c r="V221" s="192"/>
      <c r="W221" s="192"/>
    </row>
    <row r="222" spans="1:23">
      <c r="A222" s="325"/>
      <c r="B222" s="323"/>
      <c r="C222" s="326" t="s">
        <v>1831</v>
      </c>
      <c r="D222" s="205">
        <v>501</v>
      </c>
      <c r="E222" s="205" t="s">
        <v>1826</v>
      </c>
      <c r="F222" s="205">
        <v>171.29</v>
      </c>
      <c r="G222" s="198" t="s">
        <v>1827</v>
      </c>
      <c r="H222" s="202">
        <v>3</v>
      </c>
      <c r="I222" s="198">
        <v>2</v>
      </c>
      <c r="J222" s="198">
        <v>1</v>
      </c>
      <c r="K222" s="198">
        <v>2</v>
      </c>
      <c r="L222" s="198"/>
      <c r="O222" s="330"/>
      <c r="P222" s="192"/>
      <c r="Q222" s="192"/>
      <c r="R222" s="192"/>
      <c r="S222" s="192"/>
      <c r="T222" s="192"/>
      <c r="U222" s="192"/>
      <c r="V222" s="192"/>
      <c r="W222" s="192"/>
    </row>
    <row r="223" spans="1:23">
      <c r="A223" s="325"/>
      <c r="B223" s="323"/>
      <c r="C223" s="326"/>
      <c r="D223" s="205">
        <v>502</v>
      </c>
      <c r="E223" s="205" t="s">
        <v>1826</v>
      </c>
      <c r="F223" s="205">
        <v>150.97</v>
      </c>
      <c r="G223" s="198" t="s">
        <v>1827</v>
      </c>
      <c r="H223" s="202">
        <v>2</v>
      </c>
      <c r="I223" s="198">
        <v>2</v>
      </c>
      <c r="J223" s="198">
        <v>1</v>
      </c>
      <c r="K223" s="198">
        <v>2</v>
      </c>
      <c r="L223" s="198"/>
      <c r="O223" s="330"/>
      <c r="P223" s="192"/>
      <c r="Q223" s="192"/>
      <c r="R223" s="192"/>
      <c r="S223" s="192"/>
      <c r="T223" s="192"/>
      <c r="U223" s="192"/>
      <c r="V223" s="192"/>
      <c r="W223" s="192"/>
    </row>
    <row r="224" spans="1:23">
      <c r="A224" s="325"/>
      <c r="B224" s="323"/>
      <c r="C224" s="326" t="s">
        <v>1832</v>
      </c>
      <c r="D224" s="205">
        <v>601</v>
      </c>
      <c r="E224" s="205" t="s">
        <v>1826</v>
      </c>
      <c r="F224" s="205">
        <v>171.29</v>
      </c>
      <c r="G224" s="198" t="s">
        <v>1827</v>
      </c>
      <c r="H224" s="202">
        <v>3</v>
      </c>
      <c r="I224" s="198">
        <v>2</v>
      </c>
      <c r="J224" s="198">
        <v>1</v>
      </c>
      <c r="K224" s="198">
        <v>2</v>
      </c>
      <c r="L224" s="198"/>
      <c r="O224" s="330"/>
      <c r="P224" s="192"/>
      <c r="Q224" s="192"/>
      <c r="R224" s="192"/>
      <c r="S224" s="192"/>
      <c r="T224" s="192"/>
      <c r="U224" s="192"/>
      <c r="V224" s="192"/>
      <c r="W224" s="192"/>
    </row>
    <row r="225" spans="1:23">
      <c r="A225" s="325"/>
      <c r="B225" s="323"/>
      <c r="C225" s="326"/>
      <c r="D225" s="205">
        <v>602</v>
      </c>
      <c r="E225" s="205" t="s">
        <v>1826</v>
      </c>
      <c r="F225" s="205">
        <v>150.97</v>
      </c>
      <c r="G225" s="198" t="s">
        <v>1827</v>
      </c>
      <c r="H225" s="202">
        <v>2</v>
      </c>
      <c r="I225" s="198">
        <v>2</v>
      </c>
      <c r="J225" s="198">
        <v>1</v>
      </c>
      <c r="K225" s="198">
        <v>2</v>
      </c>
      <c r="L225" s="198"/>
      <c r="O225" s="330"/>
      <c r="P225" s="192"/>
      <c r="Q225" s="192"/>
      <c r="R225" s="192"/>
      <c r="S225" s="192"/>
      <c r="T225" s="192"/>
      <c r="U225" s="192"/>
      <c r="V225" s="192"/>
      <c r="W225" s="192"/>
    </row>
    <row r="226" spans="1:23">
      <c r="A226" s="325"/>
      <c r="B226" s="323"/>
      <c r="C226" s="326" t="s">
        <v>1833</v>
      </c>
      <c r="D226" s="205">
        <v>701</v>
      </c>
      <c r="E226" s="205" t="s">
        <v>1826</v>
      </c>
      <c r="F226" s="205">
        <v>171.29</v>
      </c>
      <c r="G226" s="198" t="s">
        <v>1827</v>
      </c>
      <c r="H226" s="202">
        <v>3</v>
      </c>
      <c r="I226" s="198">
        <v>2</v>
      </c>
      <c r="J226" s="198">
        <v>1</v>
      </c>
      <c r="K226" s="198">
        <v>2</v>
      </c>
      <c r="L226" s="198"/>
      <c r="O226" s="330"/>
      <c r="P226" s="192"/>
      <c r="Q226" s="192"/>
      <c r="R226" s="192"/>
      <c r="S226" s="192"/>
      <c r="T226" s="192"/>
      <c r="U226" s="192"/>
      <c r="V226" s="192"/>
      <c r="W226" s="192"/>
    </row>
    <row r="227" spans="1:23">
      <c r="A227" s="325"/>
      <c r="B227" s="323"/>
      <c r="C227" s="326"/>
      <c r="D227" s="205">
        <v>702</v>
      </c>
      <c r="E227" s="205" t="s">
        <v>1826</v>
      </c>
      <c r="F227" s="205">
        <v>150.97</v>
      </c>
      <c r="G227" s="198" t="s">
        <v>1827</v>
      </c>
      <c r="H227" s="202">
        <v>2</v>
      </c>
      <c r="I227" s="198">
        <v>2</v>
      </c>
      <c r="J227" s="198">
        <v>1</v>
      </c>
      <c r="K227" s="198">
        <v>2</v>
      </c>
      <c r="L227" s="198"/>
      <c r="O227" s="330"/>
      <c r="P227" s="192"/>
      <c r="Q227" s="192"/>
      <c r="R227" s="192"/>
      <c r="S227" s="192"/>
      <c r="T227" s="192"/>
      <c r="U227" s="192"/>
      <c r="V227" s="192"/>
      <c r="W227" s="192"/>
    </row>
    <row r="228" spans="1:23">
      <c r="A228" s="325"/>
      <c r="B228" s="323"/>
      <c r="C228" s="326" t="s">
        <v>1834</v>
      </c>
      <c r="D228" s="205">
        <v>801</v>
      </c>
      <c r="E228" s="205" t="s">
        <v>1826</v>
      </c>
      <c r="F228" s="205">
        <v>171.29</v>
      </c>
      <c r="G228" s="198" t="s">
        <v>1827</v>
      </c>
      <c r="H228" s="202">
        <v>3</v>
      </c>
      <c r="I228" s="198">
        <v>2</v>
      </c>
      <c r="J228" s="198">
        <v>1</v>
      </c>
      <c r="K228" s="198">
        <v>2</v>
      </c>
      <c r="L228" s="198"/>
      <c r="O228" s="330"/>
      <c r="P228" s="192"/>
      <c r="Q228" s="192"/>
      <c r="R228" s="192"/>
      <c r="S228" s="192"/>
      <c r="T228" s="192"/>
      <c r="U228" s="192"/>
      <c r="V228" s="192"/>
      <c r="W228" s="192"/>
    </row>
    <row r="229" spans="1:23">
      <c r="A229" s="325"/>
      <c r="B229" s="323"/>
      <c r="C229" s="326"/>
      <c r="D229" s="205">
        <v>802</v>
      </c>
      <c r="E229" s="205" t="s">
        <v>1826</v>
      </c>
      <c r="F229" s="205">
        <v>150.97</v>
      </c>
      <c r="G229" s="198" t="s">
        <v>1827</v>
      </c>
      <c r="H229" s="202">
        <v>2</v>
      </c>
      <c r="I229" s="198">
        <v>2</v>
      </c>
      <c r="J229" s="198">
        <v>1</v>
      </c>
      <c r="K229" s="198">
        <v>2</v>
      </c>
      <c r="L229" s="198"/>
      <c r="O229" s="330"/>
      <c r="P229" s="192"/>
      <c r="Q229" s="192"/>
      <c r="R229" s="192"/>
      <c r="S229" s="192"/>
      <c r="T229" s="192"/>
      <c r="U229" s="192"/>
      <c r="V229" s="192"/>
      <c r="W229" s="192"/>
    </row>
    <row r="230" spans="1:23">
      <c r="A230" s="325"/>
      <c r="B230" s="323"/>
      <c r="C230" s="327" t="s">
        <v>1835</v>
      </c>
      <c r="D230" s="205">
        <v>901</v>
      </c>
      <c r="E230" s="205" t="s">
        <v>1826</v>
      </c>
      <c r="F230" s="205">
        <v>171.29</v>
      </c>
      <c r="G230" s="198" t="s">
        <v>1827</v>
      </c>
      <c r="H230" s="202">
        <v>3</v>
      </c>
      <c r="I230" s="198">
        <v>2</v>
      </c>
      <c r="J230" s="198">
        <v>1</v>
      </c>
      <c r="K230" s="198">
        <v>2</v>
      </c>
      <c r="L230" s="198"/>
      <c r="O230" s="330"/>
      <c r="P230" s="192"/>
      <c r="Q230" s="192"/>
      <c r="R230" s="192"/>
      <c r="S230" s="192"/>
      <c r="T230" s="192"/>
      <c r="U230" s="192"/>
      <c r="V230" s="192"/>
      <c r="W230" s="192"/>
    </row>
    <row r="231" spans="1:23">
      <c r="A231" s="325"/>
      <c r="B231" s="323"/>
      <c r="C231" s="327"/>
      <c r="D231" s="205">
        <v>902</v>
      </c>
      <c r="E231" s="205" t="s">
        <v>1826</v>
      </c>
      <c r="F231" s="205">
        <v>150.97</v>
      </c>
      <c r="G231" s="198" t="s">
        <v>1827</v>
      </c>
      <c r="H231" s="202">
        <v>2</v>
      </c>
      <c r="I231" s="198">
        <v>2</v>
      </c>
      <c r="J231" s="198">
        <v>1</v>
      </c>
      <c r="K231" s="198">
        <v>2</v>
      </c>
      <c r="L231" s="198"/>
      <c r="O231" s="330"/>
      <c r="P231" s="192"/>
      <c r="Q231" s="192"/>
      <c r="R231" s="192"/>
      <c r="S231" s="192"/>
      <c r="T231" s="192"/>
      <c r="U231" s="192"/>
      <c r="V231" s="192"/>
      <c r="W231" s="192"/>
    </row>
    <row r="232" spans="1:23">
      <c r="A232" s="325"/>
      <c r="B232" s="323"/>
      <c r="C232" s="326" t="s">
        <v>1836</v>
      </c>
      <c r="D232" s="205">
        <v>1001</v>
      </c>
      <c r="E232" s="205" t="s">
        <v>1826</v>
      </c>
      <c r="F232" s="205">
        <v>171.29</v>
      </c>
      <c r="G232" s="198" t="s">
        <v>1827</v>
      </c>
      <c r="H232" s="202">
        <v>3</v>
      </c>
      <c r="I232" s="198">
        <v>2</v>
      </c>
      <c r="J232" s="198">
        <v>1</v>
      </c>
      <c r="K232" s="198">
        <v>2</v>
      </c>
      <c r="L232" s="198"/>
      <c r="O232" s="330"/>
      <c r="P232" s="192"/>
      <c r="Q232" s="192"/>
      <c r="R232" s="192"/>
      <c r="S232" s="192"/>
      <c r="T232" s="192"/>
      <c r="U232" s="192"/>
      <c r="V232" s="192"/>
      <c r="W232" s="192"/>
    </row>
    <row r="233" spans="1:23">
      <c r="A233" s="325"/>
      <c r="B233" s="324"/>
      <c r="C233" s="326"/>
      <c r="D233" s="205">
        <v>1002</v>
      </c>
      <c r="E233" s="205" t="s">
        <v>1826</v>
      </c>
      <c r="F233" s="205">
        <v>150.97</v>
      </c>
      <c r="G233" s="198" t="s">
        <v>1827</v>
      </c>
      <c r="H233" s="202">
        <v>2</v>
      </c>
      <c r="I233" s="198">
        <v>2</v>
      </c>
      <c r="J233" s="198">
        <v>1</v>
      </c>
      <c r="K233" s="198">
        <v>2</v>
      </c>
      <c r="L233" s="198"/>
      <c r="O233" s="330"/>
      <c r="P233" s="192"/>
      <c r="Q233" s="192"/>
      <c r="R233" s="192"/>
      <c r="S233" s="192"/>
      <c r="T233" s="192"/>
      <c r="U233" s="192"/>
      <c r="V233" s="192"/>
      <c r="W233" s="192"/>
    </row>
    <row r="234" spans="1:23">
      <c r="A234" s="325" t="s">
        <v>1858</v>
      </c>
      <c r="B234" s="322" t="s">
        <v>1824</v>
      </c>
      <c r="C234" s="325" t="s">
        <v>1825</v>
      </c>
      <c r="D234" s="205">
        <v>101</v>
      </c>
      <c r="E234" s="205" t="s">
        <v>1826</v>
      </c>
      <c r="F234" s="205">
        <v>161.97</v>
      </c>
      <c r="G234" s="198" t="s">
        <v>1827</v>
      </c>
      <c r="H234" s="202">
        <v>3</v>
      </c>
      <c r="I234" s="198">
        <v>2</v>
      </c>
      <c r="J234" s="198">
        <v>1</v>
      </c>
      <c r="K234" s="198">
        <v>2</v>
      </c>
      <c r="L234" s="198"/>
      <c r="O234" s="330"/>
      <c r="P234" s="192"/>
      <c r="Q234" s="192"/>
      <c r="R234" s="192"/>
      <c r="S234" s="192"/>
      <c r="T234" s="192"/>
      <c r="U234" s="192"/>
      <c r="V234" s="192"/>
      <c r="W234" s="192"/>
    </row>
    <row r="235" spans="1:23">
      <c r="A235" s="325"/>
      <c r="B235" s="323"/>
      <c r="C235" s="325"/>
      <c r="D235" s="205">
        <v>102</v>
      </c>
      <c r="E235" s="205" t="s">
        <v>1826</v>
      </c>
      <c r="F235" s="205">
        <v>141.9</v>
      </c>
      <c r="G235" s="198" t="s">
        <v>1827</v>
      </c>
      <c r="H235" s="202">
        <v>2</v>
      </c>
      <c r="I235" s="198">
        <v>2</v>
      </c>
      <c r="J235" s="198">
        <v>1</v>
      </c>
      <c r="K235" s="198">
        <v>2</v>
      </c>
      <c r="L235" s="198"/>
      <c r="O235" s="330"/>
      <c r="P235" s="192"/>
      <c r="Q235" s="192"/>
      <c r="R235" s="192"/>
      <c r="S235" s="192"/>
      <c r="T235" s="192"/>
      <c r="U235" s="192"/>
      <c r="V235" s="192"/>
      <c r="W235" s="192"/>
    </row>
    <row r="236" spans="1:23">
      <c r="A236" s="325"/>
      <c r="B236" s="323"/>
      <c r="C236" s="326" t="s">
        <v>1828</v>
      </c>
      <c r="D236" s="205">
        <v>201</v>
      </c>
      <c r="E236" s="205" t="s">
        <v>1826</v>
      </c>
      <c r="F236" s="205">
        <v>170.63</v>
      </c>
      <c r="G236" s="198" t="s">
        <v>1827</v>
      </c>
      <c r="H236" s="202">
        <v>3</v>
      </c>
      <c r="I236" s="198">
        <v>2</v>
      </c>
      <c r="J236" s="198">
        <v>1</v>
      </c>
      <c r="K236" s="198">
        <v>2</v>
      </c>
      <c r="L236" s="198"/>
      <c r="O236" s="330"/>
      <c r="P236" s="192"/>
      <c r="Q236" s="192"/>
      <c r="R236" s="192"/>
      <c r="S236" s="192"/>
      <c r="T236" s="192"/>
      <c r="U236" s="192"/>
      <c r="V236" s="192"/>
      <c r="W236" s="192"/>
    </row>
    <row r="237" spans="1:23">
      <c r="A237" s="325"/>
      <c r="B237" s="323"/>
      <c r="C237" s="326"/>
      <c r="D237" s="205">
        <v>202</v>
      </c>
      <c r="E237" s="205" t="s">
        <v>1826</v>
      </c>
      <c r="F237" s="205">
        <v>150.38</v>
      </c>
      <c r="G237" s="198" t="s">
        <v>1827</v>
      </c>
      <c r="H237" s="202">
        <v>2</v>
      </c>
      <c r="I237" s="198">
        <v>2</v>
      </c>
      <c r="J237" s="198">
        <v>1</v>
      </c>
      <c r="K237" s="198">
        <v>2</v>
      </c>
      <c r="L237" s="198"/>
      <c r="O237" s="330"/>
      <c r="P237" s="192"/>
      <c r="Q237" s="192"/>
      <c r="R237" s="192"/>
      <c r="S237" s="192"/>
      <c r="T237" s="192"/>
      <c r="U237" s="192"/>
      <c r="V237" s="192"/>
      <c r="W237" s="192"/>
    </row>
    <row r="238" spans="1:23">
      <c r="A238" s="325"/>
      <c r="B238" s="323"/>
      <c r="C238" s="326" t="s">
        <v>1829</v>
      </c>
      <c r="D238" s="205">
        <v>301</v>
      </c>
      <c r="E238" s="205" t="s">
        <v>1826</v>
      </c>
      <c r="F238" s="205">
        <v>170.74</v>
      </c>
      <c r="G238" s="198" t="s">
        <v>1827</v>
      </c>
      <c r="H238" s="202">
        <v>3</v>
      </c>
      <c r="I238" s="198">
        <v>2</v>
      </c>
      <c r="J238" s="198">
        <v>1</v>
      </c>
      <c r="K238" s="198">
        <v>2</v>
      </c>
      <c r="L238" s="198"/>
      <c r="O238" s="330"/>
      <c r="P238" s="192"/>
      <c r="Q238" s="192"/>
      <c r="R238" s="192"/>
      <c r="S238" s="192"/>
      <c r="T238" s="192"/>
      <c r="U238" s="192"/>
      <c r="V238" s="192"/>
      <c r="W238" s="192"/>
    </row>
    <row r="239" spans="1:23">
      <c r="A239" s="325"/>
      <c r="B239" s="323"/>
      <c r="C239" s="326"/>
      <c r="D239" s="205">
        <v>302</v>
      </c>
      <c r="E239" s="205" t="s">
        <v>1826</v>
      </c>
      <c r="F239" s="205">
        <v>150.49</v>
      </c>
      <c r="G239" s="198" t="s">
        <v>1827</v>
      </c>
      <c r="H239" s="202">
        <v>2</v>
      </c>
      <c r="I239" s="198">
        <v>2</v>
      </c>
      <c r="J239" s="198">
        <v>1</v>
      </c>
      <c r="K239" s="198">
        <v>2</v>
      </c>
      <c r="L239" s="198"/>
      <c r="O239" s="330"/>
      <c r="P239" s="192"/>
      <c r="Q239" s="192"/>
      <c r="R239" s="192"/>
      <c r="S239" s="192"/>
      <c r="T239" s="192"/>
      <c r="U239" s="192"/>
      <c r="V239" s="192"/>
      <c r="W239" s="192"/>
    </row>
    <row r="240" spans="1:23">
      <c r="A240" s="325"/>
      <c r="B240" s="323"/>
      <c r="C240" s="326" t="s">
        <v>1830</v>
      </c>
      <c r="D240" s="205">
        <v>401</v>
      </c>
      <c r="E240" s="205" t="s">
        <v>1826</v>
      </c>
      <c r="F240" s="205">
        <v>170.74</v>
      </c>
      <c r="G240" s="198" t="s">
        <v>1827</v>
      </c>
      <c r="H240" s="202">
        <v>3</v>
      </c>
      <c r="I240" s="198">
        <v>2</v>
      </c>
      <c r="J240" s="198">
        <v>1</v>
      </c>
      <c r="K240" s="198">
        <v>2</v>
      </c>
      <c r="L240" s="198"/>
      <c r="O240" s="192"/>
      <c r="P240" s="192"/>
      <c r="Q240" s="192"/>
      <c r="R240" s="192"/>
      <c r="S240" s="192"/>
      <c r="T240" s="192"/>
      <c r="U240" s="192"/>
      <c r="V240" s="192"/>
      <c r="W240" s="192"/>
    </row>
    <row r="241" spans="1:23">
      <c r="A241" s="325"/>
      <c r="B241" s="323"/>
      <c r="C241" s="326"/>
      <c r="D241" s="205">
        <v>402</v>
      </c>
      <c r="E241" s="205" t="s">
        <v>1826</v>
      </c>
      <c r="F241" s="205">
        <v>150.49</v>
      </c>
      <c r="G241" s="198" t="s">
        <v>1827</v>
      </c>
      <c r="H241" s="202">
        <v>2</v>
      </c>
      <c r="I241" s="198">
        <v>2</v>
      </c>
      <c r="J241" s="198">
        <v>1</v>
      </c>
      <c r="K241" s="198">
        <v>2</v>
      </c>
      <c r="L241" s="198"/>
      <c r="O241" s="192"/>
      <c r="P241" s="192"/>
      <c r="Q241" s="192"/>
      <c r="R241" s="192"/>
      <c r="S241" s="192"/>
      <c r="T241" s="192"/>
      <c r="U241" s="192"/>
      <c r="V241" s="192"/>
      <c r="W241" s="192"/>
    </row>
    <row r="242" spans="1:23">
      <c r="A242" s="325"/>
      <c r="B242" s="323"/>
      <c r="C242" s="326" t="s">
        <v>1831</v>
      </c>
      <c r="D242" s="205">
        <v>501</v>
      </c>
      <c r="E242" s="205" t="s">
        <v>1826</v>
      </c>
      <c r="F242" s="205">
        <v>170.74</v>
      </c>
      <c r="G242" s="198" t="s">
        <v>1827</v>
      </c>
      <c r="H242" s="202">
        <v>3</v>
      </c>
      <c r="I242" s="198">
        <v>2</v>
      </c>
      <c r="J242" s="198">
        <v>1</v>
      </c>
      <c r="K242" s="198">
        <v>2</v>
      </c>
      <c r="L242" s="198"/>
      <c r="O242" s="330"/>
      <c r="P242" s="192"/>
      <c r="Q242" s="192"/>
      <c r="R242" s="192"/>
      <c r="S242" s="192"/>
      <c r="T242" s="192"/>
      <c r="U242" s="192"/>
      <c r="V242" s="192"/>
      <c r="W242" s="192"/>
    </row>
    <row r="243" spans="1:23">
      <c r="A243" s="325"/>
      <c r="B243" s="323"/>
      <c r="C243" s="326"/>
      <c r="D243" s="205">
        <v>502</v>
      </c>
      <c r="E243" s="205" t="s">
        <v>1826</v>
      </c>
      <c r="F243" s="205">
        <v>150.49</v>
      </c>
      <c r="G243" s="198" t="s">
        <v>1827</v>
      </c>
      <c r="H243" s="202">
        <v>2</v>
      </c>
      <c r="I243" s="198">
        <v>2</v>
      </c>
      <c r="J243" s="198">
        <v>1</v>
      </c>
      <c r="K243" s="198">
        <v>2</v>
      </c>
      <c r="L243" s="198"/>
      <c r="O243" s="330"/>
      <c r="P243" s="192"/>
      <c r="Q243" s="192"/>
      <c r="R243" s="192"/>
      <c r="S243" s="192"/>
      <c r="T243" s="192"/>
      <c r="U243" s="192"/>
      <c r="V243" s="192"/>
      <c r="W243" s="192"/>
    </row>
    <row r="244" spans="1:23">
      <c r="A244" s="325"/>
      <c r="B244" s="323"/>
      <c r="C244" s="326" t="s">
        <v>1832</v>
      </c>
      <c r="D244" s="205">
        <v>601</v>
      </c>
      <c r="E244" s="205" t="s">
        <v>1826</v>
      </c>
      <c r="F244" s="205">
        <v>170.74</v>
      </c>
      <c r="G244" s="198" t="s">
        <v>1827</v>
      </c>
      <c r="H244" s="202">
        <v>3</v>
      </c>
      <c r="I244" s="198">
        <v>2</v>
      </c>
      <c r="J244" s="198">
        <v>1</v>
      </c>
      <c r="K244" s="198">
        <v>2</v>
      </c>
      <c r="L244" s="198"/>
    </row>
    <row r="245" spans="1:23">
      <c r="A245" s="325"/>
      <c r="B245" s="323"/>
      <c r="C245" s="326"/>
      <c r="D245" s="205">
        <v>602</v>
      </c>
      <c r="E245" s="205" t="s">
        <v>1826</v>
      </c>
      <c r="F245" s="205">
        <v>150.49</v>
      </c>
      <c r="G245" s="198" t="s">
        <v>1827</v>
      </c>
      <c r="H245" s="202">
        <v>2</v>
      </c>
      <c r="I245" s="198">
        <v>2</v>
      </c>
      <c r="J245" s="198">
        <v>1</v>
      </c>
      <c r="K245" s="198">
        <v>2</v>
      </c>
      <c r="L245" s="198"/>
    </row>
    <row r="246" spans="1:23">
      <c r="A246" s="325"/>
      <c r="B246" s="323"/>
      <c r="C246" s="326" t="s">
        <v>1833</v>
      </c>
      <c r="D246" s="205">
        <v>701</v>
      </c>
      <c r="E246" s="205" t="s">
        <v>1826</v>
      </c>
      <c r="F246" s="205">
        <v>170.74</v>
      </c>
      <c r="G246" s="198" t="s">
        <v>1827</v>
      </c>
      <c r="H246" s="202">
        <v>3</v>
      </c>
      <c r="I246" s="198">
        <v>2</v>
      </c>
      <c r="J246" s="198">
        <v>1</v>
      </c>
      <c r="K246" s="198">
        <v>2</v>
      </c>
      <c r="L246" s="198"/>
    </row>
    <row r="247" spans="1:23">
      <c r="A247" s="325"/>
      <c r="B247" s="323"/>
      <c r="C247" s="326"/>
      <c r="D247" s="205">
        <v>702</v>
      </c>
      <c r="E247" s="205" t="s">
        <v>1826</v>
      </c>
      <c r="F247" s="205">
        <v>150.49</v>
      </c>
      <c r="G247" s="198" t="s">
        <v>1827</v>
      </c>
      <c r="H247" s="202">
        <v>2</v>
      </c>
      <c r="I247" s="198">
        <v>2</v>
      </c>
      <c r="J247" s="198">
        <v>1</v>
      </c>
      <c r="K247" s="198">
        <v>2</v>
      </c>
      <c r="L247" s="198"/>
    </row>
    <row r="248" spans="1:23">
      <c r="A248" s="325"/>
      <c r="B248" s="323"/>
      <c r="C248" s="326" t="s">
        <v>1834</v>
      </c>
      <c r="D248" s="205">
        <v>801</v>
      </c>
      <c r="E248" s="205" t="s">
        <v>1826</v>
      </c>
      <c r="F248" s="205">
        <v>170.74</v>
      </c>
      <c r="G248" s="198" t="s">
        <v>1827</v>
      </c>
      <c r="H248" s="202">
        <v>3</v>
      </c>
      <c r="I248" s="198">
        <v>2</v>
      </c>
      <c r="J248" s="198">
        <v>1</v>
      </c>
      <c r="K248" s="198">
        <v>2</v>
      </c>
      <c r="L248" s="198"/>
    </row>
    <row r="249" spans="1:23">
      <c r="A249" s="325"/>
      <c r="B249" s="323"/>
      <c r="C249" s="326"/>
      <c r="D249" s="205">
        <v>802</v>
      </c>
      <c r="E249" s="205" t="s">
        <v>1826</v>
      </c>
      <c r="F249" s="205">
        <v>150.49</v>
      </c>
      <c r="G249" s="198" t="s">
        <v>1827</v>
      </c>
      <c r="H249" s="202">
        <v>2</v>
      </c>
      <c r="I249" s="198">
        <v>2</v>
      </c>
      <c r="J249" s="198">
        <v>1</v>
      </c>
      <c r="K249" s="198">
        <v>2</v>
      </c>
      <c r="L249" s="198"/>
    </row>
    <row r="250" spans="1:23">
      <c r="A250" s="325"/>
      <c r="B250" s="323"/>
      <c r="C250" s="327" t="s">
        <v>1835</v>
      </c>
      <c r="D250" s="205">
        <v>901</v>
      </c>
      <c r="E250" s="205" t="s">
        <v>1826</v>
      </c>
      <c r="F250" s="205">
        <v>170.74</v>
      </c>
      <c r="G250" s="198" t="s">
        <v>1827</v>
      </c>
      <c r="H250" s="202">
        <v>3</v>
      </c>
      <c r="I250" s="198">
        <v>2</v>
      </c>
      <c r="J250" s="198">
        <v>1</v>
      </c>
      <c r="K250" s="198">
        <v>2</v>
      </c>
      <c r="L250" s="198"/>
    </row>
    <row r="251" spans="1:23">
      <c r="A251" s="325"/>
      <c r="B251" s="323"/>
      <c r="C251" s="327"/>
      <c r="D251" s="205">
        <v>902</v>
      </c>
      <c r="E251" s="205" t="s">
        <v>1826</v>
      </c>
      <c r="F251" s="205">
        <v>150.49</v>
      </c>
      <c r="G251" s="198" t="s">
        <v>1827</v>
      </c>
      <c r="H251" s="202">
        <v>2</v>
      </c>
      <c r="I251" s="198">
        <v>2</v>
      </c>
      <c r="J251" s="198">
        <v>1</v>
      </c>
      <c r="K251" s="198">
        <v>2</v>
      </c>
      <c r="L251" s="198"/>
    </row>
    <row r="252" spans="1:23">
      <c r="A252" s="325"/>
      <c r="B252" s="323"/>
      <c r="C252" s="326" t="s">
        <v>1836</v>
      </c>
      <c r="D252" s="205">
        <v>1001</v>
      </c>
      <c r="E252" s="205" t="s">
        <v>1826</v>
      </c>
      <c r="F252" s="205">
        <v>170.74</v>
      </c>
      <c r="G252" s="198" t="s">
        <v>1827</v>
      </c>
      <c r="H252" s="202">
        <v>3</v>
      </c>
      <c r="I252" s="198">
        <v>2</v>
      </c>
      <c r="J252" s="198">
        <v>1</v>
      </c>
      <c r="K252" s="198">
        <v>2</v>
      </c>
      <c r="L252" s="198"/>
    </row>
    <row r="253" spans="1:23">
      <c r="A253" s="325"/>
      <c r="B253" s="324"/>
      <c r="C253" s="326"/>
      <c r="D253" s="205">
        <v>1002</v>
      </c>
      <c r="E253" s="205" t="s">
        <v>1826</v>
      </c>
      <c r="F253" s="205">
        <v>150.49</v>
      </c>
      <c r="G253" s="198" t="s">
        <v>1827</v>
      </c>
      <c r="H253" s="202">
        <v>2</v>
      </c>
      <c r="I253" s="198">
        <v>2</v>
      </c>
      <c r="J253" s="198">
        <v>1</v>
      </c>
      <c r="K253" s="198">
        <v>2</v>
      </c>
      <c r="L253" s="198"/>
    </row>
    <row r="254" spans="1:23" hidden="1">
      <c r="A254" s="325" t="s">
        <v>1859</v>
      </c>
      <c r="B254" s="325" t="s">
        <v>1841</v>
      </c>
      <c r="C254" s="325" t="s">
        <v>1825</v>
      </c>
      <c r="D254" s="205">
        <v>101</v>
      </c>
      <c r="E254" s="205" t="s">
        <v>1842</v>
      </c>
      <c r="F254" s="205">
        <v>196.25</v>
      </c>
      <c r="G254" s="198" t="s">
        <v>1827</v>
      </c>
      <c r="H254" s="202">
        <v>3</v>
      </c>
      <c r="I254" s="198">
        <v>2</v>
      </c>
      <c r="J254" s="198">
        <v>1</v>
      </c>
      <c r="K254" s="198">
        <v>3</v>
      </c>
      <c r="L254" s="198"/>
    </row>
    <row r="255" spans="1:23" hidden="1">
      <c r="A255" s="325"/>
      <c r="B255" s="325"/>
      <c r="C255" s="325"/>
      <c r="D255" s="205">
        <v>102</v>
      </c>
      <c r="E255" s="205" t="s">
        <v>1842</v>
      </c>
      <c r="F255" s="205">
        <v>195.67</v>
      </c>
      <c r="G255" s="198" t="s">
        <v>1827</v>
      </c>
      <c r="H255" s="202">
        <v>3</v>
      </c>
      <c r="I255" s="198">
        <v>2</v>
      </c>
      <c r="J255" s="198">
        <v>1</v>
      </c>
      <c r="K255" s="198">
        <v>3</v>
      </c>
      <c r="L255" s="198"/>
    </row>
    <row r="256" spans="1:23" hidden="1">
      <c r="A256" s="325"/>
      <c r="B256" s="325"/>
      <c r="C256" s="326" t="s">
        <v>1828</v>
      </c>
      <c r="D256" s="205">
        <v>201</v>
      </c>
      <c r="E256" s="205" t="s">
        <v>1842</v>
      </c>
      <c r="F256" s="205">
        <v>196.25</v>
      </c>
      <c r="G256" s="198" t="s">
        <v>1827</v>
      </c>
      <c r="H256" s="202">
        <v>3</v>
      </c>
      <c r="I256" s="198">
        <v>2</v>
      </c>
      <c r="J256" s="198">
        <v>1</v>
      </c>
      <c r="K256" s="198">
        <v>3</v>
      </c>
      <c r="L256" s="198"/>
    </row>
    <row r="257" spans="1:12" hidden="1">
      <c r="A257" s="325"/>
      <c r="B257" s="325"/>
      <c r="C257" s="326"/>
      <c r="D257" s="205">
        <v>202</v>
      </c>
      <c r="E257" s="205" t="s">
        <v>1842</v>
      </c>
      <c r="F257" s="205">
        <v>195.67</v>
      </c>
      <c r="G257" s="198" t="s">
        <v>1827</v>
      </c>
      <c r="H257" s="202">
        <v>3</v>
      </c>
      <c r="I257" s="198">
        <v>2</v>
      </c>
      <c r="J257" s="198">
        <v>1</v>
      </c>
      <c r="K257" s="198">
        <v>3</v>
      </c>
      <c r="L257" s="198"/>
    </row>
    <row r="258" spans="1:12" hidden="1">
      <c r="A258" s="325"/>
      <c r="B258" s="325"/>
      <c r="C258" s="326" t="s">
        <v>1829</v>
      </c>
      <c r="D258" s="205">
        <v>301</v>
      </c>
      <c r="E258" s="205" t="s">
        <v>1842</v>
      </c>
      <c r="F258" s="205">
        <v>206.58</v>
      </c>
      <c r="G258" s="198" t="s">
        <v>1827</v>
      </c>
      <c r="H258" s="202">
        <v>3</v>
      </c>
      <c r="I258" s="198">
        <v>2</v>
      </c>
      <c r="J258" s="198">
        <v>1</v>
      </c>
      <c r="K258" s="198">
        <v>3</v>
      </c>
      <c r="L258" s="198"/>
    </row>
    <row r="259" spans="1:12" hidden="1">
      <c r="A259" s="325"/>
      <c r="B259" s="325"/>
      <c r="C259" s="326"/>
      <c r="D259" s="205">
        <v>302</v>
      </c>
      <c r="E259" s="205" t="s">
        <v>1842</v>
      </c>
      <c r="F259" s="205">
        <v>206</v>
      </c>
      <c r="G259" s="198" t="s">
        <v>1827</v>
      </c>
      <c r="H259" s="202">
        <v>3</v>
      </c>
      <c r="I259" s="198">
        <v>2</v>
      </c>
      <c r="J259" s="198">
        <v>1</v>
      </c>
      <c r="K259" s="198">
        <v>3</v>
      </c>
      <c r="L259" s="198"/>
    </row>
    <row r="260" spans="1:12" hidden="1">
      <c r="A260" s="325"/>
      <c r="B260" s="325"/>
      <c r="C260" s="326" t="s">
        <v>1830</v>
      </c>
      <c r="D260" s="205">
        <v>401</v>
      </c>
      <c r="E260" s="205" t="s">
        <v>1842</v>
      </c>
      <c r="F260" s="205">
        <v>206.58</v>
      </c>
      <c r="G260" s="198" t="s">
        <v>1827</v>
      </c>
      <c r="H260" s="202">
        <v>3</v>
      </c>
      <c r="I260" s="198">
        <v>2</v>
      </c>
      <c r="J260" s="198">
        <v>1</v>
      </c>
      <c r="K260" s="198">
        <v>3</v>
      </c>
      <c r="L260" s="198"/>
    </row>
    <row r="261" spans="1:12" hidden="1">
      <c r="A261" s="325"/>
      <c r="B261" s="325"/>
      <c r="C261" s="326"/>
      <c r="D261" s="205">
        <v>402</v>
      </c>
      <c r="E261" s="205" t="s">
        <v>1842</v>
      </c>
      <c r="F261" s="205">
        <v>206</v>
      </c>
      <c r="G261" s="198" t="s">
        <v>1827</v>
      </c>
      <c r="H261" s="202">
        <v>3</v>
      </c>
      <c r="I261" s="198">
        <v>2</v>
      </c>
      <c r="J261" s="198">
        <v>1</v>
      </c>
      <c r="K261" s="198">
        <v>3</v>
      </c>
      <c r="L261" s="198"/>
    </row>
    <row r="262" spans="1:12" hidden="1">
      <c r="A262" s="325"/>
      <c r="B262" s="325" t="s">
        <v>1843</v>
      </c>
      <c r="C262" s="325" t="s">
        <v>1825</v>
      </c>
      <c r="D262" s="205">
        <v>101</v>
      </c>
      <c r="E262" s="205" t="s">
        <v>1842</v>
      </c>
      <c r="F262" s="205">
        <v>195.67</v>
      </c>
      <c r="G262" s="198" t="s">
        <v>1827</v>
      </c>
      <c r="H262" s="202">
        <v>3</v>
      </c>
      <c r="I262" s="198">
        <v>2</v>
      </c>
      <c r="J262" s="198">
        <v>1</v>
      </c>
      <c r="K262" s="198">
        <v>3</v>
      </c>
      <c r="L262" s="198"/>
    </row>
    <row r="263" spans="1:12" hidden="1">
      <c r="A263" s="325"/>
      <c r="B263" s="325"/>
      <c r="C263" s="325"/>
      <c r="D263" s="205">
        <v>102</v>
      </c>
      <c r="E263" s="205" t="s">
        <v>1842</v>
      </c>
      <c r="F263" s="205">
        <v>196.25</v>
      </c>
      <c r="G263" s="198" t="s">
        <v>1827</v>
      </c>
      <c r="H263" s="202">
        <v>3</v>
      </c>
      <c r="I263" s="198">
        <v>2</v>
      </c>
      <c r="J263" s="198">
        <v>1</v>
      </c>
      <c r="K263" s="198">
        <v>3</v>
      </c>
      <c r="L263" s="198"/>
    </row>
    <row r="264" spans="1:12" hidden="1">
      <c r="A264" s="325"/>
      <c r="B264" s="325"/>
      <c r="C264" s="326" t="s">
        <v>1828</v>
      </c>
      <c r="D264" s="205">
        <v>201</v>
      </c>
      <c r="E264" s="205" t="s">
        <v>1842</v>
      </c>
      <c r="F264" s="205">
        <v>195.67</v>
      </c>
      <c r="G264" s="198" t="s">
        <v>1827</v>
      </c>
      <c r="H264" s="202">
        <v>3</v>
      </c>
      <c r="I264" s="198">
        <v>2</v>
      </c>
      <c r="J264" s="198">
        <v>1</v>
      </c>
      <c r="K264" s="198">
        <v>3</v>
      </c>
      <c r="L264" s="198"/>
    </row>
    <row r="265" spans="1:12" hidden="1">
      <c r="A265" s="325"/>
      <c r="B265" s="325"/>
      <c r="C265" s="326"/>
      <c r="D265" s="205">
        <v>202</v>
      </c>
      <c r="E265" s="205" t="s">
        <v>1842</v>
      </c>
      <c r="F265" s="205">
        <v>196.25</v>
      </c>
      <c r="G265" s="198" t="s">
        <v>1827</v>
      </c>
      <c r="H265" s="202">
        <v>3</v>
      </c>
      <c r="I265" s="198">
        <v>2</v>
      </c>
      <c r="J265" s="198">
        <v>1</v>
      </c>
      <c r="K265" s="198">
        <v>3</v>
      </c>
      <c r="L265" s="198"/>
    </row>
    <row r="266" spans="1:12" hidden="1">
      <c r="A266" s="325"/>
      <c r="B266" s="325"/>
      <c r="C266" s="326" t="s">
        <v>1829</v>
      </c>
      <c r="D266" s="205">
        <v>301</v>
      </c>
      <c r="E266" s="205" t="s">
        <v>1842</v>
      </c>
      <c r="F266" s="205">
        <v>206</v>
      </c>
      <c r="G266" s="198" t="s">
        <v>1827</v>
      </c>
      <c r="H266" s="202">
        <v>3</v>
      </c>
      <c r="I266" s="198">
        <v>2</v>
      </c>
      <c r="J266" s="198">
        <v>1</v>
      </c>
      <c r="K266" s="198">
        <v>3</v>
      </c>
      <c r="L266" s="198"/>
    </row>
    <row r="267" spans="1:12" hidden="1">
      <c r="A267" s="325"/>
      <c r="B267" s="325"/>
      <c r="C267" s="326"/>
      <c r="D267" s="205">
        <v>302</v>
      </c>
      <c r="E267" s="205" t="s">
        <v>1842</v>
      </c>
      <c r="F267" s="205">
        <v>206.58</v>
      </c>
      <c r="G267" s="198" t="s">
        <v>1827</v>
      </c>
      <c r="H267" s="202">
        <v>3</v>
      </c>
      <c r="I267" s="198">
        <v>2</v>
      </c>
      <c r="J267" s="198">
        <v>1</v>
      </c>
      <c r="K267" s="198">
        <v>3</v>
      </c>
      <c r="L267" s="198"/>
    </row>
    <row r="268" spans="1:12" hidden="1">
      <c r="A268" s="325"/>
      <c r="B268" s="325"/>
      <c r="C268" s="326" t="s">
        <v>1830</v>
      </c>
      <c r="D268" s="205">
        <v>401</v>
      </c>
      <c r="E268" s="205" t="s">
        <v>1842</v>
      </c>
      <c r="F268" s="205">
        <v>206</v>
      </c>
      <c r="G268" s="198" t="s">
        <v>1827</v>
      </c>
      <c r="H268" s="202">
        <v>3</v>
      </c>
      <c r="I268" s="198">
        <v>2</v>
      </c>
      <c r="J268" s="198">
        <v>1</v>
      </c>
      <c r="K268" s="198">
        <v>3</v>
      </c>
      <c r="L268" s="198"/>
    </row>
    <row r="269" spans="1:12" hidden="1">
      <c r="A269" s="325"/>
      <c r="B269" s="325"/>
      <c r="C269" s="326"/>
      <c r="D269" s="205">
        <v>402</v>
      </c>
      <c r="E269" s="205" t="s">
        <v>1842</v>
      </c>
      <c r="F269" s="205">
        <v>206.58</v>
      </c>
      <c r="G269" s="198" t="s">
        <v>1827</v>
      </c>
      <c r="H269" s="202">
        <v>3</v>
      </c>
      <c r="I269" s="198">
        <v>2</v>
      </c>
      <c r="J269" s="198">
        <v>1</v>
      </c>
      <c r="K269" s="198">
        <v>3</v>
      </c>
      <c r="L269" s="198"/>
    </row>
    <row r="270" spans="1:12" hidden="1">
      <c r="A270" s="325" t="s">
        <v>1860</v>
      </c>
      <c r="B270" s="325" t="s">
        <v>1841</v>
      </c>
      <c r="C270" s="325" t="s">
        <v>1825</v>
      </c>
      <c r="D270" s="205">
        <v>101</v>
      </c>
      <c r="E270" s="205" t="s">
        <v>1842</v>
      </c>
      <c r="F270" s="205">
        <v>195.14</v>
      </c>
      <c r="G270" s="198" t="s">
        <v>1827</v>
      </c>
      <c r="H270" s="202">
        <v>3</v>
      </c>
      <c r="I270" s="198">
        <v>2</v>
      </c>
      <c r="J270" s="198">
        <v>1</v>
      </c>
      <c r="K270" s="198">
        <v>3</v>
      </c>
      <c r="L270" s="198"/>
    </row>
    <row r="271" spans="1:12" hidden="1">
      <c r="A271" s="325"/>
      <c r="B271" s="325"/>
      <c r="C271" s="325"/>
      <c r="D271" s="205">
        <v>102</v>
      </c>
      <c r="E271" s="205" t="s">
        <v>1842</v>
      </c>
      <c r="F271" s="205">
        <v>194.56</v>
      </c>
      <c r="G271" s="198" t="s">
        <v>1827</v>
      </c>
      <c r="H271" s="202">
        <v>3</v>
      </c>
      <c r="I271" s="198">
        <v>2</v>
      </c>
      <c r="J271" s="198">
        <v>1</v>
      </c>
      <c r="K271" s="198">
        <v>3</v>
      </c>
      <c r="L271" s="198"/>
    </row>
    <row r="272" spans="1:12" hidden="1">
      <c r="A272" s="325"/>
      <c r="B272" s="325"/>
      <c r="C272" s="326" t="s">
        <v>1828</v>
      </c>
      <c r="D272" s="205">
        <v>201</v>
      </c>
      <c r="E272" s="205" t="s">
        <v>1842</v>
      </c>
      <c r="F272" s="205">
        <v>195.14</v>
      </c>
      <c r="G272" s="198" t="s">
        <v>1827</v>
      </c>
      <c r="H272" s="202">
        <v>3</v>
      </c>
      <c r="I272" s="198">
        <v>2</v>
      </c>
      <c r="J272" s="198">
        <v>1</v>
      </c>
      <c r="K272" s="198">
        <v>3</v>
      </c>
      <c r="L272" s="198"/>
    </row>
    <row r="273" spans="1:12" hidden="1">
      <c r="A273" s="325"/>
      <c r="B273" s="325"/>
      <c r="C273" s="326"/>
      <c r="D273" s="205">
        <v>202</v>
      </c>
      <c r="E273" s="205" t="s">
        <v>1842</v>
      </c>
      <c r="F273" s="205">
        <v>194.56</v>
      </c>
      <c r="G273" s="198" t="s">
        <v>1827</v>
      </c>
      <c r="H273" s="202">
        <v>3</v>
      </c>
      <c r="I273" s="198">
        <v>2</v>
      </c>
      <c r="J273" s="198">
        <v>1</v>
      </c>
      <c r="K273" s="198">
        <v>3</v>
      </c>
      <c r="L273" s="198"/>
    </row>
    <row r="274" spans="1:12" hidden="1">
      <c r="A274" s="325"/>
      <c r="B274" s="325"/>
      <c r="C274" s="326" t="s">
        <v>1829</v>
      </c>
      <c r="D274" s="205">
        <v>301</v>
      </c>
      <c r="E274" s="205" t="s">
        <v>1842</v>
      </c>
      <c r="F274" s="205">
        <v>205.4</v>
      </c>
      <c r="G274" s="198" t="s">
        <v>1827</v>
      </c>
      <c r="H274" s="202">
        <v>3</v>
      </c>
      <c r="I274" s="198">
        <v>2</v>
      </c>
      <c r="J274" s="198">
        <v>1</v>
      </c>
      <c r="K274" s="198">
        <v>3</v>
      </c>
      <c r="L274" s="198"/>
    </row>
    <row r="275" spans="1:12" hidden="1">
      <c r="A275" s="325"/>
      <c r="B275" s="325"/>
      <c r="C275" s="326"/>
      <c r="D275" s="205">
        <v>302</v>
      </c>
      <c r="E275" s="205" t="s">
        <v>1842</v>
      </c>
      <c r="F275" s="205">
        <v>204.83</v>
      </c>
      <c r="G275" s="198" t="s">
        <v>1827</v>
      </c>
      <c r="H275" s="202">
        <v>3</v>
      </c>
      <c r="I275" s="198">
        <v>2</v>
      </c>
      <c r="J275" s="198">
        <v>1</v>
      </c>
      <c r="K275" s="198">
        <v>3</v>
      </c>
      <c r="L275" s="198"/>
    </row>
    <row r="276" spans="1:12" hidden="1">
      <c r="A276" s="325"/>
      <c r="B276" s="325"/>
      <c r="C276" s="326" t="s">
        <v>1830</v>
      </c>
      <c r="D276" s="205">
        <v>401</v>
      </c>
      <c r="E276" s="205" t="s">
        <v>1842</v>
      </c>
      <c r="F276" s="205">
        <v>205.4</v>
      </c>
      <c r="G276" s="198" t="s">
        <v>1827</v>
      </c>
      <c r="H276" s="202">
        <v>3</v>
      </c>
      <c r="I276" s="198">
        <v>2</v>
      </c>
      <c r="J276" s="198">
        <v>1</v>
      </c>
      <c r="K276" s="198">
        <v>3</v>
      </c>
      <c r="L276" s="198"/>
    </row>
    <row r="277" spans="1:12" hidden="1">
      <c r="A277" s="325"/>
      <c r="B277" s="325"/>
      <c r="C277" s="326"/>
      <c r="D277" s="205">
        <v>402</v>
      </c>
      <c r="E277" s="205" t="s">
        <v>1842</v>
      </c>
      <c r="F277" s="205">
        <v>204.83</v>
      </c>
      <c r="G277" s="198" t="s">
        <v>1827</v>
      </c>
      <c r="H277" s="202">
        <v>3</v>
      </c>
      <c r="I277" s="198">
        <v>2</v>
      </c>
      <c r="J277" s="198">
        <v>1</v>
      </c>
      <c r="K277" s="198">
        <v>3</v>
      </c>
      <c r="L277" s="198"/>
    </row>
    <row r="278" spans="1:12" hidden="1">
      <c r="A278" s="325"/>
      <c r="B278" s="325" t="s">
        <v>1843</v>
      </c>
      <c r="C278" s="325" t="s">
        <v>1825</v>
      </c>
      <c r="D278" s="205">
        <v>101</v>
      </c>
      <c r="E278" s="205" t="s">
        <v>1842</v>
      </c>
      <c r="F278" s="205">
        <v>198.39</v>
      </c>
      <c r="G278" s="198" t="s">
        <v>1827</v>
      </c>
      <c r="H278" s="202">
        <v>3</v>
      </c>
      <c r="I278" s="198">
        <v>2</v>
      </c>
      <c r="J278" s="198">
        <v>1</v>
      </c>
      <c r="K278" s="198">
        <v>3</v>
      </c>
      <c r="L278" s="198"/>
    </row>
    <row r="279" spans="1:12" hidden="1">
      <c r="A279" s="325"/>
      <c r="B279" s="325"/>
      <c r="C279" s="325"/>
      <c r="D279" s="205">
        <v>102</v>
      </c>
      <c r="E279" s="205" t="s">
        <v>1842</v>
      </c>
      <c r="F279" s="205">
        <v>195.14</v>
      </c>
      <c r="G279" s="198" t="s">
        <v>1827</v>
      </c>
      <c r="H279" s="202">
        <v>3</v>
      </c>
      <c r="I279" s="198">
        <v>2</v>
      </c>
      <c r="J279" s="198">
        <v>1</v>
      </c>
      <c r="K279" s="198">
        <v>3</v>
      </c>
      <c r="L279" s="198"/>
    </row>
    <row r="280" spans="1:12" hidden="1">
      <c r="A280" s="325"/>
      <c r="B280" s="325"/>
      <c r="C280" s="326" t="s">
        <v>1828</v>
      </c>
      <c r="D280" s="205">
        <v>201</v>
      </c>
      <c r="E280" s="205" t="s">
        <v>1842</v>
      </c>
      <c r="F280" s="205">
        <v>198.39</v>
      </c>
      <c r="G280" s="198" t="s">
        <v>1827</v>
      </c>
      <c r="H280" s="202">
        <v>3</v>
      </c>
      <c r="I280" s="198">
        <v>2</v>
      </c>
      <c r="J280" s="198">
        <v>1</v>
      </c>
      <c r="K280" s="198">
        <v>3</v>
      </c>
      <c r="L280" s="198"/>
    </row>
    <row r="281" spans="1:12" hidden="1">
      <c r="A281" s="325"/>
      <c r="B281" s="325"/>
      <c r="C281" s="326"/>
      <c r="D281" s="205">
        <v>202</v>
      </c>
      <c r="E281" s="205" t="s">
        <v>1842</v>
      </c>
      <c r="F281" s="205">
        <v>195.14</v>
      </c>
      <c r="G281" s="198" t="s">
        <v>1827</v>
      </c>
      <c r="H281" s="202">
        <v>3</v>
      </c>
      <c r="I281" s="198">
        <v>2</v>
      </c>
      <c r="J281" s="198">
        <v>1</v>
      </c>
      <c r="K281" s="198">
        <v>3</v>
      </c>
      <c r="L281" s="198"/>
    </row>
    <row r="282" spans="1:12" hidden="1">
      <c r="A282" s="325"/>
      <c r="B282" s="325"/>
      <c r="C282" s="326" t="s">
        <v>1829</v>
      </c>
      <c r="D282" s="205">
        <v>301</v>
      </c>
      <c r="E282" s="205" t="s">
        <v>1842</v>
      </c>
      <c r="F282" s="205">
        <v>208.66</v>
      </c>
      <c r="G282" s="198" t="s">
        <v>1827</v>
      </c>
      <c r="H282" s="202">
        <v>3</v>
      </c>
      <c r="I282" s="198">
        <v>2</v>
      </c>
      <c r="J282" s="198">
        <v>1</v>
      </c>
      <c r="K282" s="198">
        <v>3</v>
      </c>
      <c r="L282" s="198"/>
    </row>
    <row r="283" spans="1:12" hidden="1">
      <c r="A283" s="325"/>
      <c r="B283" s="325"/>
      <c r="C283" s="326"/>
      <c r="D283" s="205">
        <v>302</v>
      </c>
      <c r="E283" s="205" t="s">
        <v>1842</v>
      </c>
      <c r="F283" s="205">
        <v>205.4</v>
      </c>
      <c r="G283" s="198" t="s">
        <v>1827</v>
      </c>
      <c r="H283" s="202">
        <v>3</v>
      </c>
      <c r="I283" s="198">
        <v>2</v>
      </c>
      <c r="J283" s="198">
        <v>1</v>
      </c>
      <c r="K283" s="198">
        <v>3</v>
      </c>
      <c r="L283" s="198"/>
    </row>
    <row r="284" spans="1:12" hidden="1">
      <c r="A284" s="325"/>
      <c r="B284" s="325"/>
      <c r="C284" s="326" t="s">
        <v>1830</v>
      </c>
      <c r="D284" s="205">
        <v>401</v>
      </c>
      <c r="E284" s="205" t="s">
        <v>1842</v>
      </c>
      <c r="F284" s="205">
        <v>208.66</v>
      </c>
      <c r="G284" s="198" t="s">
        <v>1827</v>
      </c>
      <c r="H284" s="202">
        <v>3</v>
      </c>
      <c r="I284" s="198">
        <v>2</v>
      </c>
      <c r="J284" s="198">
        <v>1</v>
      </c>
      <c r="K284" s="198">
        <v>3</v>
      </c>
      <c r="L284" s="198"/>
    </row>
    <row r="285" spans="1:12" hidden="1">
      <c r="A285" s="325"/>
      <c r="B285" s="325"/>
      <c r="C285" s="326"/>
      <c r="D285" s="205">
        <v>402</v>
      </c>
      <c r="E285" s="205" t="s">
        <v>1842</v>
      </c>
      <c r="F285" s="205">
        <v>205.4</v>
      </c>
      <c r="G285" s="198" t="s">
        <v>1827</v>
      </c>
      <c r="H285" s="202">
        <v>3</v>
      </c>
      <c r="I285" s="198">
        <v>2</v>
      </c>
      <c r="J285" s="198">
        <v>1</v>
      </c>
      <c r="K285" s="198">
        <v>3</v>
      </c>
      <c r="L285" s="198"/>
    </row>
    <row r="286" spans="1:12">
      <c r="A286" s="325" t="s">
        <v>1861</v>
      </c>
      <c r="B286" s="322" t="s">
        <v>1824</v>
      </c>
      <c r="C286" s="325" t="s">
        <v>1825</v>
      </c>
      <c r="D286" s="205">
        <v>101</v>
      </c>
      <c r="E286" s="205" t="s">
        <v>1826</v>
      </c>
      <c r="F286" s="205">
        <v>141.96</v>
      </c>
      <c r="G286" s="198" t="s">
        <v>1827</v>
      </c>
      <c r="H286" s="202">
        <v>2</v>
      </c>
      <c r="I286" s="198">
        <v>2</v>
      </c>
      <c r="J286" s="198">
        <v>1</v>
      </c>
      <c r="K286" s="198">
        <v>2</v>
      </c>
      <c r="L286" s="198"/>
    </row>
    <row r="287" spans="1:12">
      <c r="A287" s="325"/>
      <c r="B287" s="323"/>
      <c r="C287" s="325"/>
      <c r="D287" s="205">
        <v>102</v>
      </c>
      <c r="E287" s="205" t="s">
        <v>1826</v>
      </c>
      <c r="F287" s="205">
        <v>162.03</v>
      </c>
      <c r="G287" s="198" t="s">
        <v>1827</v>
      </c>
      <c r="H287" s="202">
        <v>3</v>
      </c>
      <c r="I287" s="198">
        <v>2</v>
      </c>
      <c r="J287" s="198">
        <v>1</v>
      </c>
      <c r="K287" s="198">
        <v>2</v>
      </c>
      <c r="L287" s="198"/>
    </row>
    <row r="288" spans="1:12">
      <c r="A288" s="325"/>
      <c r="B288" s="323"/>
      <c r="C288" s="326" t="s">
        <v>1828</v>
      </c>
      <c r="D288" s="205">
        <v>201</v>
      </c>
      <c r="E288" s="205" t="s">
        <v>1826</v>
      </c>
      <c r="F288" s="205">
        <v>150.44</v>
      </c>
      <c r="G288" s="198" t="s">
        <v>1827</v>
      </c>
      <c r="H288" s="202">
        <v>2</v>
      </c>
      <c r="I288" s="198">
        <v>2</v>
      </c>
      <c r="J288" s="198">
        <v>1</v>
      </c>
      <c r="K288" s="198">
        <v>2</v>
      </c>
      <c r="L288" s="198"/>
    </row>
    <row r="289" spans="1:12">
      <c r="A289" s="325"/>
      <c r="B289" s="323"/>
      <c r="C289" s="326"/>
      <c r="D289" s="205">
        <v>202</v>
      </c>
      <c r="E289" s="205" t="s">
        <v>1826</v>
      </c>
      <c r="F289" s="205">
        <v>170.7</v>
      </c>
      <c r="G289" s="198" t="s">
        <v>1827</v>
      </c>
      <c r="H289" s="202">
        <v>3</v>
      </c>
      <c r="I289" s="198">
        <v>2</v>
      </c>
      <c r="J289" s="198">
        <v>1</v>
      </c>
      <c r="K289" s="198">
        <v>2</v>
      </c>
      <c r="L289" s="198"/>
    </row>
    <row r="290" spans="1:12">
      <c r="A290" s="325"/>
      <c r="B290" s="323"/>
      <c r="C290" s="326" t="s">
        <v>1829</v>
      </c>
      <c r="D290" s="205">
        <v>301</v>
      </c>
      <c r="E290" s="205" t="s">
        <v>1826</v>
      </c>
      <c r="F290" s="205">
        <v>150.55000000000001</v>
      </c>
      <c r="G290" s="198" t="s">
        <v>1827</v>
      </c>
      <c r="H290" s="202">
        <v>2</v>
      </c>
      <c r="I290" s="198">
        <v>2</v>
      </c>
      <c r="J290" s="198">
        <v>1</v>
      </c>
      <c r="K290" s="198">
        <v>2</v>
      </c>
      <c r="L290" s="198"/>
    </row>
    <row r="291" spans="1:12">
      <c r="A291" s="325"/>
      <c r="B291" s="323"/>
      <c r="C291" s="326"/>
      <c r="D291" s="205">
        <v>302</v>
      </c>
      <c r="E291" s="205" t="s">
        <v>1826</v>
      </c>
      <c r="F291" s="205">
        <v>170.81</v>
      </c>
      <c r="G291" s="198" t="s">
        <v>1827</v>
      </c>
      <c r="H291" s="202">
        <v>3</v>
      </c>
      <c r="I291" s="198">
        <v>2</v>
      </c>
      <c r="J291" s="198">
        <v>1</v>
      </c>
      <c r="K291" s="198">
        <v>2</v>
      </c>
      <c r="L291" s="198"/>
    </row>
    <row r="292" spans="1:12">
      <c r="A292" s="325"/>
      <c r="B292" s="323"/>
      <c r="C292" s="326" t="s">
        <v>1830</v>
      </c>
      <c r="D292" s="205">
        <v>401</v>
      </c>
      <c r="E292" s="205" t="s">
        <v>1826</v>
      </c>
      <c r="F292" s="205">
        <v>150.55000000000001</v>
      </c>
      <c r="G292" s="198" t="s">
        <v>1827</v>
      </c>
      <c r="H292" s="202">
        <v>2</v>
      </c>
      <c r="I292" s="198">
        <v>2</v>
      </c>
      <c r="J292" s="198">
        <v>1</v>
      </c>
      <c r="K292" s="198">
        <v>2</v>
      </c>
      <c r="L292" s="198"/>
    </row>
    <row r="293" spans="1:12">
      <c r="A293" s="325"/>
      <c r="B293" s="323"/>
      <c r="C293" s="326"/>
      <c r="D293" s="205">
        <v>402</v>
      </c>
      <c r="E293" s="205" t="s">
        <v>1826</v>
      </c>
      <c r="F293" s="205">
        <v>170.81</v>
      </c>
      <c r="G293" s="198" t="s">
        <v>1827</v>
      </c>
      <c r="H293" s="202">
        <v>3</v>
      </c>
      <c r="I293" s="198">
        <v>2</v>
      </c>
      <c r="J293" s="198">
        <v>1</v>
      </c>
      <c r="K293" s="198">
        <v>2</v>
      </c>
      <c r="L293" s="198"/>
    </row>
    <row r="294" spans="1:12">
      <c r="A294" s="325"/>
      <c r="B294" s="323"/>
      <c r="C294" s="326" t="s">
        <v>1831</v>
      </c>
      <c r="D294" s="205">
        <v>501</v>
      </c>
      <c r="E294" s="205" t="s">
        <v>1826</v>
      </c>
      <c r="F294" s="205">
        <v>150.55000000000001</v>
      </c>
      <c r="G294" s="198" t="s">
        <v>1827</v>
      </c>
      <c r="H294" s="202">
        <v>2</v>
      </c>
      <c r="I294" s="198">
        <v>2</v>
      </c>
      <c r="J294" s="198">
        <v>1</v>
      </c>
      <c r="K294" s="198">
        <v>2</v>
      </c>
      <c r="L294" s="198"/>
    </row>
    <row r="295" spans="1:12">
      <c r="A295" s="325"/>
      <c r="B295" s="323"/>
      <c r="C295" s="326"/>
      <c r="D295" s="205">
        <v>502</v>
      </c>
      <c r="E295" s="205" t="s">
        <v>1826</v>
      </c>
      <c r="F295" s="205">
        <v>170.81</v>
      </c>
      <c r="G295" s="198" t="s">
        <v>1827</v>
      </c>
      <c r="H295" s="202">
        <v>3</v>
      </c>
      <c r="I295" s="198">
        <v>2</v>
      </c>
      <c r="J295" s="198">
        <v>1</v>
      </c>
      <c r="K295" s="198">
        <v>2</v>
      </c>
      <c r="L295" s="198"/>
    </row>
    <row r="296" spans="1:12">
      <c r="A296" s="325"/>
      <c r="B296" s="323"/>
      <c r="C296" s="326" t="s">
        <v>1832</v>
      </c>
      <c r="D296" s="205">
        <v>601</v>
      </c>
      <c r="E296" s="205" t="s">
        <v>1826</v>
      </c>
      <c r="F296" s="205">
        <v>150.55000000000001</v>
      </c>
      <c r="G296" s="198" t="s">
        <v>1827</v>
      </c>
      <c r="H296" s="202">
        <v>2</v>
      </c>
      <c r="I296" s="198">
        <v>2</v>
      </c>
      <c r="J296" s="198">
        <v>1</v>
      </c>
      <c r="K296" s="198">
        <v>2</v>
      </c>
      <c r="L296" s="198"/>
    </row>
    <row r="297" spans="1:12">
      <c r="A297" s="325"/>
      <c r="B297" s="323"/>
      <c r="C297" s="326"/>
      <c r="D297" s="205">
        <v>602</v>
      </c>
      <c r="E297" s="205" t="s">
        <v>1826</v>
      </c>
      <c r="F297" s="205">
        <v>170.81</v>
      </c>
      <c r="G297" s="198" t="s">
        <v>1827</v>
      </c>
      <c r="H297" s="202">
        <v>3</v>
      </c>
      <c r="I297" s="198">
        <v>2</v>
      </c>
      <c r="J297" s="198">
        <v>1</v>
      </c>
      <c r="K297" s="198">
        <v>2</v>
      </c>
      <c r="L297" s="198"/>
    </row>
    <row r="298" spans="1:12">
      <c r="A298" s="325"/>
      <c r="B298" s="323"/>
      <c r="C298" s="326" t="s">
        <v>1833</v>
      </c>
      <c r="D298" s="205">
        <v>701</v>
      </c>
      <c r="E298" s="205" t="s">
        <v>1826</v>
      </c>
      <c r="F298" s="205">
        <v>150.55000000000001</v>
      </c>
      <c r="G298" s="198" t="s">
        <v>1827</v>
      </c>
      <c r="H298" s="202">
        <v>2</v>
      </c>
      <c r="I298" s="198">
        <v>2</v>
      </c>
      <c r="J298" s="198">
        <v>1</v>
      </c>
      <c r="K298" s="198">
        <v>2</v>
      </c>
      <c r="L298" s="198"/>
    </row>
    <row r="299" spans="1:12">
      <c r="A299" s="325"/>
      <c r="B299" s="323"/>
      <c r="C299" s="326"/>
      <c r="D299" s="205">
        <v>702</v>
      </c>
      <c r="E299" s="205" t="s">
        <v>1826</v>
      </c>
      <c r="F299" s="205">
        <v>170.81</v>
      </c>
      <c r="G299" s="198" t="s">
        <v>1827</v>
      </c>
      <c r="H299" s="202">
        <v>3</v>
      </c>
      <c r="I299" s="198">
        <v>2</v>
      </c>
      <c r="J299" s="198">
        <v>1</v>
      </c>
      <c r="K299" s="198">
        <v>2</v>
      </c>
      <c r="L299" s="198"/>
    </row>
    <row r="300" spans="1:12">
      <c r="A300" s="325"/>
      <c r="B300" s="323"/>
      <c r="C300" s="326" t="s">
        <v>1834</v>
      </c>
      <c r="D300" s="205">
        <v>801</v>
      </c>
      <c r="E300" s="205" t="s">
        <v>1826</v>
      </c>
      <c r="F300" s="205">
        <v>150.55000000000001</v>
      </c>
      <c r="G300" s="198" t="s">
        <v>1827</v>
      </c>
      <c r="H300" s="202">
        <v>2</v>
      </c>
      <c r="I300" s="198">
        <v>2</v>
      </c>
      <c r="J300" s="198">
        <v>1</v>
      </c>
      <c r="K300" s="198">
        <v>2</v>
      </c>
      <c r="L300" s="198"/>
    </row>
    <row r="301" spans="1:12">
      <c r="A301" s="325"/>
      <c r="B301" s="323"/>
      <c r="C301" s="326"/>
      <c r="D301" s="205">
        <v>802</v>
      </c>
      <c r="E301" s="205" t="s">
        <v>1826</v>
      </c>
      <c r="F301" s="205">
        <v>170.81</v>
      </c>
      <c r="G301" s="198" t="s">
        <v>1827</v>
      </c>
      <c r="H301" s="202">
        <v>3</v>
      </c>
      <c r="I301" s="198">
        <v>2</v>
      </c>
      <c r="J301" s="198">
        <v>1</v>
      </c>
      <c r="K301" s="198">
        <v>2</v>
      </c>
      <c r="L301" s="198"/>
    </row>
    <row r="302" spans="1:12">
      <c r="A302" s="325"/>
      <c r="B302" s="323"/>
      <c r="C302" s="327" t="s">
        <v>1835</v>
      </c>
      <c r="D302" s="205">
        <v>901</v>
      </c>
      <c r="E302" s="205" t="s">
        <v>1826</v>
      </c>
      <c r="F302" s="205">
        <v>150.55000000000001</v>
      </c>
      <c r="G302" s="198" t="s">
        <v>1827</v>
      </c>
      <c r="H302" s="202">
        <v>2</v>
      </c>
      <c r="I302" s="198">
        <v>2</v>
      </c>
      <c r="J302" s="198">
        <v>1</v>
      </c>
      <c r="K302" s="198">
        <v>2</v>
      </c>
      <c r="L302" s="198"/>
    </row>
    <row r="303" spans="1:12">
      <c r="A303" s="325"/>
      <c r="B303" s="323"/>
      <c r="C303" s="327"/>
      <c r="D303" s="205">
        <v>902</v>
      </c>
      <c r="E303" s="205" t="s">
        <v>1826</v>
      </c>
      <c r="F303" s="205">
        <v>170.81</v>
      </c>
      <c r="G303" s="198" t="s">
        <v>1827</v>
      </c>
      <c r="H303" s="202">
        <v>3</v>
      </c>
      <c r="I303" s="198">
        <v>2</v>
      </c>
      <c r="J303" s="198">
        <v>1</v>
      </c>
      <c r="K303" s="198">
        <v>2</v>
      </c>
      <c r="L303" s="198"/>
    </row>
    <row r="304" spans="1:12">
      <c r="A304" s="325"/>
      <c r="B304" s="323"/>
      <c r="C304" s="326" t="s">
        <v>1836</v>
      </c>
      <c r="D304" s="205">
        <v>1001</v>
      </c>
      <c r="E304" s="205" t="s">
        <v>1826</v>
      </c>
      <c r="F304" s="205">
        <v>150.55000000000001</v>
      </c>
      <c r="G304" s="198" t="s">
        <v>1827</v>
      </c>
      <c r="H304" s="202">
        <v>2</v>
      </c>
      <c r="I304" s="198">
        <v>2</v>
      </c>
      <c r="J304" s="198">
        <v>1</v>
      </c>
      <c r="K304" s="198">
        <v>2</v>
      </c>
      <c r="L304" s="198"/>
    </row>
    <row r="305" spans="1:13">
      <c r="A305" s="325"/>
      <c r="B305" s="324"/>
      <c r="C305" s="326"/>
      <c r="D305" s="205">
        <v>1002</v>
      </c>
      <c r="E305" s="205" t="s">
        <v>1826</v>
      </c>
      <c r="F305" s="205">
        <v>170.81</v>
      </c>
      <c r="G305" s="198" t="s">
        <v>1827</v>
      </c>
      <c r="H305" s="202">
        <v>3</v>
      </c>
      <c r="I305" s="198">
        <v>2</v>
      </c>
      <c r="J305" s="198">
        <v>1</v>
      </c>
      <c r="K305" s="198">
        <v>2</v>
      </c>
      <c r="L305" s="198"/>
    </row>
    <row r="306" spans="1:13">
      <c r="A306" s="206"/>
      <c r="B306" s="206"/>
      <c r="C306" s="206"/>
      <c r="D306" s="206"/>
      <c r="E306" s="206"/>
      <c r="F306" s="206"/>
      <c r="G306" s="206"/>
      <c r="H306" s="206"/>
      <c r="I306" s="206"/>
      <c r="J306" s="206"/>
      <c r="K306" s="206"/>
      <c r="L306" s="207"/>
    </row>
    <row r="307" spans="1:13" ht="40.5">
      <c r="A307" s="197" t="s">
        <v>1814</v>
      </c>
      <c r="B307" s="197" t="s">
        <v>43</v>
      </c>
      <c r="C307" s="197" t="s">
        <v>1816</v>
      </c>
      <c r="D307" s="197" t="s">
        <v>1817</v>
      </c>
      <c r="E307" s="198" t="s">
        <v>1818</v>
      </c>
      <c r="F307" s="198" t="s">
        <v>490</v>
      </c>
    </row>
    <row r="308" spans="1:13">
      <c r="A308" s="325" t="s">
        <v>1862</v>
      </c>
      <c r="B308" s="322" t="s">
        <v>1863</v>
      </c>
      <c r="C308" s="205">
        <v>-2</v>
      </c>
      <c r="D308" s="205">
        <v>830.08</v>
      </c>
      <c r="E308" s="198" t="s">
        <v>1827</v>
      </c>
      <c r="F308" s="198"/>
      <c r="M308" s="208"/>
    </row>
    <row r="309" spans="1:13">
      <c r="A309" s="325"/>
      <c r="B309" s="323"/>
      <c r="C309" s="205">
        <v>-1</v>
      </c>
      <c r="D309" s="205">
        <v>334.59</v>
      </c>
      <c r="E309" s="198" t="s">
        <v>1827</v>
      </c>
      <c r="F309" s="198"/>
      <c r="M309" s="209"/>
    </row>
    <row r="310" spans="1:13">
      <c r="A310" s="325"/>
      <c r="B310" s="323"/>
      <c r="C310" s="205">
        <v>1</v>
      </c>
      <c r="D310" s="205">
        <v>725.64</v>
      </c>
      <c r="E310" s="198" t="s">
        <v>1827</v>
      </c>
      <c r="F310" s="198"/>
      <c r="M310" s="208"/>
    </row>
    <row r="311" spans="1:13">
      <c r="A311" s="325"/>
      <c r="B311" s="324"/>
      <c r="C311" s="205">
        <v>2</v>
      </c>
      <c r="D311" s="205">
        <v>446.89</v>
      </c>
      <c r="E311" s="198" t="s">
        <v>1827</v>
      </c>
      <c r="F311" s="198"/>
      <c r="M311" s="208"/>
    </row>
    <row r="312" spans="1:13" ht="40.5">
      <c r="A312" s="197" t="s">
        <v>1814</v>
      </c>
      <c r="B312" s="197" t="s">
        <v>43</v>
      </c>
      <c r="C312" s="197" t="s">
        <v>1864</v>
      </c>
      <c r="D312" s="197" t="s">
        <v>1817</v>
      </c>
      <c r="E312" s="204" t="s">
        <v>1818</v>
      </c>
      <c r="F312" s="198" t="s">
        <v>490</v>
      </c>
    </row>
    <row r="313" spans="1:13">
      <c r="A313" s="325" t="s">
        <v>1865</v>
      </c>
      <c r="B313" s="322" t="s">
        <v>1863</v>
      </c>
      <c r="C313" s="210" t="s">
        <v>1866</v>
      </c>
      <c r="D313" s="211">
        <v>722.48</v>
      </c>
      <c r="E313" s="198" t="s">
        <v>1827</v>
      </c>
      <c r="F313" s="211"/>
    </row>
    <row r="314" spans="1:13">
      <c r="A314" s="325"/>
      <c r="B314" s="323"/>
      <c r="C314" s="210" t="s">
        <v>1867</v>
      </c>
      <c r="D314" s="211">
        <v>161.36000000000001</v>
      </c>
      <c r="E314" s="198" t="s">
        <v>1827</v>
      </c>
      <c r="F314" s="211"/>
    </row>
    <row r="315" spans="1:13">
      <c r="A315" s="325"/>
      <c r="B315" s="323"/>
      <c r="C315" s="210" t="s">
        <v>1868</v>
      </c>
      <c r="D315" s="211">
        <v>21.71</v>
      </c>
      <c r="E315" s="198" t="s">
        <v>1827</v>
      </c>
      <c r="F315" s="211"/>
    </row>
    <row r="316" spans="1:13">
      <c r="A316" s="325"/>
      <c r="B316" s="324"/>
      <c r="C316" s="211"/>
      <c r="D316" s="211"/>
      <c r="E316" s="198"/>
      <c r="F316" s="211"/>
    </row>
  </sheetData>
  <autoFilter ref="A1:W305" xr:uid="{C5D8A0CE-3395-4F65-969D-0775999196EC}">
    <filterColumn colId="4">
      <filters>
        <filter val="平层"/>
      </filters>
    </filterColumn>
  </autoFilter>
  <mergeCells count="206">
    <mergeCell ref="A313:A316"/>
    <mergeCell ref="B313:B316"/>
    <mergeCell ref="C298:C299"/>
    <mergeCell ref="C300:C301"/>
    <mergeCell ref="C302:C303"/>
    <mergeCell ref="C304:C305"/>
    <mergeCell ref="A308:A311"/>
    <mergeCell ref="B308:B311"/>
    <mergeCell ref="C282:C283"/>
    <mergeCell ref="C284:C285"/>
    <mergeCell ref="A286:A305"/>
    <mergeCell ref="B286:B305"/>
    <mergeCell ref="C286:C287"/>
    <mergeCell ref="C288:C289"/>
    <mergeCell ref="C290:C291"/>
    <mergeCell ref="C292:C293"/>
    <mergeCell ref="C294:C295"/>
    <mergeCell ref="C296:C297"/>
    <mergeCell ref="C268:C269"/>
    <mergeCell ref="A270:A285"/>
    <mergeCell ref="B270:B277"/>
    <mergeCell ref="C270:C271"/>
    <mergeCell ref="C272:C273"/>
    <mergeCell ref="C274:C275"/>
    <mergeCell ref="C276:C277"/>
    <mergeCell ref="B278:B285"/>
    <mergeCell ref="C278:C279"/>
    <mergeCell ref="C280:C281"/>
    <mergeCell ref="A254:A269"/>
    <mergeCell ref="B254:B261"/>
    <mergeCell ref="C254:C255"/>
    <mergeCell ref="C256:C257"/>
    <mergeCell ref="C258:C259"/>
    <mergeCell ref="C260:C261"/>
    <mergeCell ref="B262:B269"/>
    <mergeCell ref="C262:C263"/>
    <mergeCell ref="C264:C265"/>
    <mergeCell ref="C266:C267"/>
    <mergeCell ref="O242:O243"/>
    <mergeCell ref="C244:C245"/>
    <mergeCell ref="C246:C247"/>
    <mergeCell ref="C248:C249"/>
    <mergeCell ref="C250:C251"/>
    <mergeCell ref="C252:C253"/>
    <mergeCell ref="A234:A253"/>
    <mergeCell ref="B234:B253"/>
    <mergeCell ref="C234:C235"/>
    <mergeCell ref="O234:O235"/>
    <mergeCell ref="C236:C237"/>
    <mergeCell ref="O236:O237"/>
    <mergeCell ref="C238:C239"/>
    <mergeCell ref="O238:O239"/>
    <mergeCell ref="C240:C241"/>
    <mergeCell ref="C242:C243"/>
    <mergeCell ref="O226:O227"/>
    <mergeCell ref="C228:C229"/>
    <mergeCell ref="O228:O229"/>
    <mergeCell ref="C230:C231"/>
    <mergeCell ref="O230:O231"/>
    <mergeCell ref="C232:C233"/>
    <mergeCell ref="O232:O233"/>
    <mergeCell ref="O218:O219"/>
    <mergeCell ref="C220:C221"/>
    <mergeCell ref="O220:O221"/>
    <mergeCell ref="C222:C223"/>
    <mergeCell ref="O222:O223"/>
    <mergeCell ref="C224:C225"/>
    <mergeCell ref="O224:O225"/>
    <mergeCell ref="B209:B213"/>
    <mergeCell ref="C209:C210"/>
    <mergeCell ref="C211:C212"/>
    <mergeCell ref="A214:A233"/>
    <mergeCell ref="B214:B233"/>
    <mergeCell ref="C214:C215"/>
    <mergeCell ref="C216:C217"/>
    <mergeCell ref="C218:C219"/>
    <mergeCell ref="C226:C227"/>
    <mergeCell ref="A194:A213"/>
    <mergeCell ref="B194:B198"/>
    <mergeCell ref="C194:C195"/>
    <mergeCell ref="C196:C197"/>
    <mergeCell ref="B199:B203"/>
    <mergeCell ref="C199:C200"/>
    <mergeCell ref="C201:C202"/>
    <mergeCell ref="B204:B208"/>
    <mergeCell ref="C204:C205"/>
    <mergeCell ref="C206:C207"/>
    <mergeCell ref="C179:C180"/>
    <mergeCell ref="C181:C182"/>
    <mergeCell ref="B184:B188"/>
    <mergeCell ref="C184:C185"/>
    <mergeCell ref="C186:C187"/>
    <mergeCell ref="B189:B193"/>
    <mergeCell ref="C189:C190"/>
    <mergeCell ref="C191:C192"/>
    <mergeCell ref="C164:C165"/>
    <mergeCell ref="C166:C167"/>
    <mergeCell ref="C168:C169"/>
    <mergeCell ref="C170:C171"/>
    <mergeCell ref="C172:C173"/>
    <mergeCell ref="A174:A193"/>
    <mergeCell ref="B174:B178"/>
    <mergeCell ref="C174:C175"/>
    <mergeCell ref="C176:C177"/>
    <mergeCell ref="B179:B183"/>
    <mergeCell ref="B149:B153"/>
    <mergeCell ref="C149:C150"/>
    <mergeCell ref="C151:C152"/>
    <mergeCell ref="A154:A173"/>
    <mergeCell ref="B154:B173"/>
    <mergeCell ref="C154:C155"/>
    <mergeCell ref="C156:C157"/>
    <mergeCell ref="C158:C159"/>
    <mergeCell ref="C160:C161"/>
    <mergeCell ref="C162:C163"/>
    <mergeCell ref="A134:A153"/>
    <mergeCell ref="B134:B138"/>
    <mergeCell ref="C134:C135"/>
    <mergeCell ref="C136:C137"/>
    <mergeCell ref="B139:B143"/>
    <mergeCell ref="C139:C140"/>
    <mergeCell ref="C141:C142"/>
    <mergeCell ref="B144:B148"/>
    <mergeCell ref="C144:C145"/>
    <mergeCell ref="C146:C147"/>
    <mergeCell ref="A122:A133"/>
    <mergeCell ref="B122:B133"/>
    <mergeCell ref="C122:C123"/>
    <mergeCell ref="C124:C125"/>
    <mergeCell ref="C126:C127"/>
    <mergeCell ref="C128:C129"/>
    <mergeCell ref="C130:C131"/>
    <mergeCell ref="C132:C133"/>
    <mergeCell ref="A102:A121"/>
    <mergeCell ref="B102:B106"/>
    <mergeCell ref="C102:C103"/>
    <mergeCell ref="C104:C105"/>
    <mergeCell ref="B107:B111"/>
    <mergeCell ref="C107:C108"/>
    <mergeCell ref="C82:C83"/>
    <mergeCell ref="C84:C85"/>
    <mergeCell ref="C86:C87"/>
    <mergeCell ref="C88:C89"/>
    <mergeCell ref="C90:C91"/>
    <mergeCell ref="C92:C93"/>
    <mergeCell ref="C109:C110"/>
    <mergeCell ref="B112:B116"/>
    <mergeCell ref="C112:C113"/>
    <mergeCell ref="C114:C115"/>
    <mergeCell ref="B117:B121"/>
    <mergeCell ref="C117:C118"/>
    <mergeCell ref="C119:C120"/>
    <mergeCell ref="C94:C95"/>
    <mergeCell ref="C96:C97"/>
    <mergeCell ref="C98:C99"/>
    <mergeCell ref="C100:C101"/>
    <mergeCell ref="C72:C73"/>
    <mergeCell ref="C74:C75"/>
    <mergeCell ref="A76:A101"/>
    <mergeCell ref="B76:B101"/>
    <mergeCell ref="C76:C77"/>
    <mergeCell ref="C78:C79"/>
    <mergeCell ref="C80:C81"/>
    <mergeCell ref="A52:A75"/>
    <mergeCell ref="B52:B63"/>
    <mergeCell ref="C52:C53"/>
    <mergeCell ref="C54:C55"/>
    <mergeCell ref="C56:C57"/>
    <mergeCell ref="C58:C59"/>
    <mergeCell ref="C60:C61"/>
    <mergeCell ref="C62:C63"/>
    <mergeCell ref="B64:B75"/>
    <mergeCell ref="C64:C65"/>
    <mergeCell ref="C40:C41"/>
    <mergeCell ref="C42:C43"/>
    <mergeCell ref="C44:C45"/>
    <mergeCell ref="C46:C47"/>
    <mergeCell ref="C48:C49"/>
    <mergeCell ref="C50:C51"/>
    <mergeCell ref="C66:C67"/>
    <mergeCell ref="C68:C69"/>
    <mergeCell ref="C70:C71"/>
    <mergeCell ref="C18:C19"/>
    <mergeCell ref="C20:C21"/>
    <mergeCell ref="C22:C23"/>
    <mergeCell ref="C24:C25"/>
    <mergeCell ref="C26:C27"/>
    <mergeCell ref="A28:A51"/>
    <mergeCell ref="B28:B39"/>
    <mergeCell ref="C28:C29"/>
    <mergeCell ref="C30:C31"/>
    <mergeCell ref="C32:C33"/>
    <mergeCell ref="A2:A27"/>
    <mergeCell ref="B2:B27"/>
    <mergeCell ref="C2:C3"/>
    <mergeCell ref="C4:C5"/>
    <mergeCell ref="C6:C7"/>
    <mergeCell ref="C8:C9"/>
    <mergeCell ref="C10:C11"/>
    <mergeCell ref="C12:C13"/>
    <mergeCell ref="C14:C15"/>
    <mergeCell ref="C16:C17"/>
    <mergeCell ref="C34:C35"/>
    <mergeCell ref="C36:C37"/>
    <mergeCell ref="C38:C39"/>
    <mergeCell ref="B40:B51"/>
  </mergeCells>
  <phoneticPr fontId="60"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33554-C713-44A6-83B3-DF59B67EBCFB}">
  <dimension ref="A1"/>
  <sheetViews>
    <sheetView workbookViewId="0">
      <selection activeCell="G36" sqref="G36"/>
    </sheetView>
  </sheetViews>
  <sheetFormatPr defaultRowHeight="14.25"/>
  <cols>
    <col min="1" max="16384" width="9" style="194"/>
  </cols>
  <sheetData/>
  <phoneticPr fontId="60" type="noConversion"/>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P1736"/>
  <sheetViews>
    <sheetView workbookViewId="0">
      <selection activeCell="H1" sqref="H1"/>
    </sheetView>
  </sheetViews>
  <sheetFormatPr defaultColWidth="9" defaultRowHeight="12"/>
  <cols>
    <col min="1" max="1" width="10.625" style="26" customWidth="1"/>
    <col min="2" max="5" width="15.625" style="26" customWidth="1"/>
    <col min="6" max="6" width="10.625" style="26" customWidth="1"/>
    <col min="7" max="7" width="12.25" style="26" customWidth="1"/>
    <col min="8" max="11" width="9" style="26"/>
    <col min="12" max="12" width="15" style="26" customWidth="1"/>
    <col min="13" max="13" width="10.5" style="26" customWidth="1"/>
    <col min="14" max="16384" width="9" style="26"/>
  </cols>
  <sheetData>
    <row r="1" spans="1:16" ht="36.75" customHeight="1">
      <c r="A1" s="331" t="s">
        <v>616</v>
      </c>
      <c r="B1" s="331"/>
      <c r="C1" s="331"/>
      <c r="D1" s="331"/>
      <c r="E1" s="331"/>
      <c r="F1" s="331"/>
      <c r="G1" s="26" t="s">
        <v>488</v>
      </c>
      <c r="H1" s="26" t="e">
        <f>_xlfn.MODE.SNGL(B1236:B1736)</f>
        <v>#NAME?</v>
      </c>
    </row>
    <row r="2" spans="1:16" ht="20.100000000000001" customHeight="1">
      <c r="A2" s="27" t="s">
        <v>76</v>
      </c>
      <c r="B2" s="27" t="s">
        <v>617</v>
      </c>
      <c r="C2" s="27" t="s">
        <v>254</v>
      </c>
      <c r="D2" s="27" t="s">
        <v>43</v>
      </c>
      <c r="E2" s="27" t="s">
        <v>255</v>
      </c>
      <c r="F2" s="27" t="s">
        <v>490</v>
      </c>
      <c r="H2" s="28" t="s">
        <v>43</v>
      </c>
      <c r="I2" s="28" t="s">
        <v>491</v>
      </c>
      <c r="J2" s="28" t="s">
        <v>255</v>
      </c>
      <c r="K2" s="28" t="s">
        <v>491</v>
      </c>
      <c r="L2" s="28" t="s">
        <v>492</v>
      </c>
      <c r="M2" s="28" t="s">
        <v>493</v>
      </c>
      <c r="N2" s="28" t="s">
        <v>256</v>
      </c>
    </row>
    <row r="3" spans="1:16" ht="20.100000000000001" customHeight="1">
      <c r="A3" s="29">
        <v>1</v>
      </c>
      <c r="B3" s="30" t="s">
        <v>618</v>
      </c>
      <c r="C3" s="30">
        <v>131.02000000000001</v>
      </c>
      <c r="D3" s="30" t="s">
        <v>444</v>
      </c>
      <c r="E3" s="30" t="s">
        <v>619</v>
      </c>
      <c r="F3" s="31">
        <f>SUM(C3:C1233)</f>
        <v>121829.320000001</v>
      </c>
      <c r="H3" s="28" t="s">
        <v>469</v>
      </c>
      <c r="I3" s="28">
        <f>COUNTIF(D3:D1233,H3)</f>
        <v>334</v>
      </c>
      <c r="J3" s="28" t="s">
        <v>620</v>
      </c>
      <c r="K3" s="28">
        <f>COUNTIFS($D$3:$D$1489,$H$3,$E$3:$E$1489,J3)</f>
        <v>110</v>
      </c>
      <c r="L3" s="28" t="s">
        <v>621</v>
      </c>
      <c r="M3" s="28">
        <f>SUMIFS($C$3:$C$1489,$D$3:$D$1489,$H$3,$E$3:$E$1489,J3)</f>
        <v>7338.79</v>
      </c>
      <c r="N3" s="34"/>
    </row>
    <row r="4" spans="1:16" ht="20.100000000000001" customHeight="1">
      <c r="A4" s="29">
        <v>2</v>
      </c>
      <c r="B4" s="30" t="s">
        <v>622</v>
      </c>
      <c r="C4" s="30">
        <v>131.02000000000001</v>
      </c>
      <c r="D4" s="30" t="s">
        <v>444</v>
      </c>
      <c r="E4" s="30" t="s">
        <v>619</v>
      </c>
      <c r="F4" s="31"/>
      <c r="H4" s="28"/>
      <c r="I4" s="28"/>
      <c r="J4" s="28" t="s">
        <v>623</v>
      </c>
      <c r="K4" s="28">
        <f t="shared" ref="K4:K5" si="0">COUNTIFS($D$3:$D$1489,$H$3,$E$3:$E$1489,J4)</f>
        <v>114</v>
      </c>
      <c r="L4" s="28" t="s">
        <v>624</v>
      </c>
      <c r="M4" s="28">
        <f t="shared" ref="M4:M5" si="1">SUMIFS($C$3:$C$1489,$D$3:$D$1489,$H$3,$E$3:$E$1489,J4)</f>
        <v>8063.7600000000102</v>
      </c>
      <c r="N4" s="34"/>
    </row>
    <row r="5" spans="1:16" ht="20.100000000000001" customHeight="1">
      <c r="A5" s="29">
        <v>3</v>
      </c>
      <c r="B5" s="30" t="s">
        <v>625</v>
      </c>
      <c r="C5" s="30">
        <v>131.02000000000001</v>
      </c>
      <c r="D5" s="30" t="s">
        <v>444</v>
      </c>
      <c r="E5" s="30" t="s">
        <v>619</v>
      </c>
      <c r="F5" s="31"/>
      <c r="H5" s="28"/>
      <c r="I5" s="28"/>
      <c r="J5" s="28" t="s">
        <v>626</v>
      </c>
      <c r="K5" s="28">
        <f t="shared" si="0"/>
        <v>110</v>
      </c>
      <c r="L5" s="28" t="s">
        <v>627</v>
      </c>
      <c r="M5" s="28">
        <f t="shared" si="1"/>
        <v>7307.39</v>
      </c>
      <c r="N5" s="35"/>
    </row>
    <row r="6" spans="1:16" ht="20.100000000000001" customHeight="1">
      <c r="A6" s="29">
        <v>4</v>
      </c>
      <c r="B6" s="30" t="s">
        <v>628</v>
      </c>
      <c r="C6" s="30">
        <v>131.02000000000001</v>
      </c>
      <c r="D6" s="30" t="s">
        <v>444</v>
      </c>
      <c r="E6" s="30" t="s">
        <v>619</v>
      </c>
      <c r="F6" s="31"/>
      <c r="H6" s="28" t="s">
        <v>440</v>
      </c>
      <c r="I6" s="28">
        <f>COUNTIF(D3:D1233,H6)</f>
        <v>656</v>
      </c>
      <c r="J6" s="28" t="s">
        <v>629</v>
      </c>
      <c r="K6" s="28">
        <f>COUNTIFS($D$3:$D$1489,$H$6,$E$3:$E$1489,J6)</f>
        <v>80</v>
      </c>
      <c r="L6" s="28" t="s">
        <v>630</v>
      </c>
      <c r="M6" s="28">
        <f>SUMIFS($C$3:$C$1489,$D$3:$D$1489,H6,$E$3:$E$1489,J6)</f>
        <v>7867.72</v>
      </c>
      <c r="N6" s="34"/>
      <c r="O6" s="26" t="s">
        <v>488</v>
      </c>
      <c r="P6" s="26">
        <f>MODE(C3:C1233)</f>
        <v>131.02000000000001</v>
      </c>
    </row>
    <row r="7" spans="1:16" ht="20.100000000000001" customHeight="1">
      <c r="A7" s="29">
        <v>5</v>
      </c>
      <c r="B7" s="30" t="s">
        <v>631</v>
      </c>
      <c r="C7" s="30">
        <v>131.02000000000001</v>
      </c>
      <c r="D7" s="30" t="s">
        <v>444</v>
      </c>
      <c r="E7" s="30" t="s">
        <v>619</v>
      </c>
      <c r="F7" s="31"/>
      <c r="H7" s="28"/>
      <c r="I7" s="28"/>
      <c r="J7" s="36" t="s">
        <v>619</v>
      </c>
      <c r="K7" s="36">
        <f t="shared" ref="K7:K8" si="2">COUNTIFS($D$3:$D$1489,$H$6,$E$3:$E$1489,J7)</f>
        <v>501</v>
      </c>
      <c r="L7" s="37" t="s">
        <v>632</v>
      </c>
      <c r="M7" s="36">
        <f>SUMIFS($C$3:$C$1489,$D$3:$D$1489,H6,$E$3:$E$1489,J7)</f>
        <v>52828.510000000198</v>
      </c>
      <c r="N7" s="34"/>
      <c r="O7" s="26">
        <v>109.19</v>
      </c>
    </row>
    <row r="8" spans="1:16" ht="20.100000000000001" customHeight="1">
      <c r="A8" s="29">
        <v>6</v>
      </c>
      <c r="B8" s="30" t="s">
        <v>633</v>
      </c>
      <c r="C8" s="30">
        <v>131.02000000000001</v>
      </c>
      <c r="D8" s="30" t="s">
        <v>444</v>
      </c>
      <c r="E8" s="30" t="s">
        <v>619</v>
      </c>
      <c r="F8" s="31"/>
      <c r="H8" s="32"/>
      <c r="I8" s="32"/>
      <c r="J8" s="32" t="s">
        <v>623</v>
      </c>
      <c r="K8" s="28">
        <f t="shared" si="2"/>
        <v>75</v>
      </c>
      <c r="L8" s="28" t="s">
        <v>634</v>
      </c>
      <c r="M8" s="28">
        <f>SUMIFS($C$3:$C$1489,$D$3:$D$1489,H6,$E$3:$E$1489,J8)</f>
        <v>6922.55</v>
      </c>
      <c r="N8" s="38"/>
    </row>
    <row r="9" spans="1:16" ht="20.100000000000001" customHeight="1">
      <c r="A9" s="29">
        <v>7</v>
      </c>
      <c r="B9" s="30" t="s">
        <v>635</v>
      </c>
      <c r="C9" s="30">
        <v>131.02000000000001</v>
      </c>
      <c r="D9" s="30" t="s">
        <v>444</v>
      </c>
      <c r="E9" s="30" t="s">
        <v>619</v>
      </c>
      <c r="F9" s="31"/>
      <c r="H9" t="s">
        <v>444</v>
      </c>
      <c r="I9" s="28">
        <f>COUNTIF(D3:D1233,H9)</f>
        <v>241</v>
      </c>
      <c r="J9" s="28" t="s">
        <v>619</v>
      </c>
      <c r="K9" s="28">
        <f>COUNTIFS($D$3:$D$1489,$H$9,$E$3:$E$1489,J9)</f>
        <v>241</v>
      </c>
      <c r="L9" s="28" t="s">
        <v>636</v>
      </c>
      <c r="M9" s="28">
        <f>SUMIFS($C$3:$C$1489,$D$3:$D$1489,H9,$E$3:$E$1489,J9)</f>
        <v>31500.6</v>
      </c>
      <c r="N9"/>
    </row>
    <row r="10" spans="1:16" ht="20.100000000000001" customHeight="1">
      <c r="A10" s="29">
        <v>8</v>
      </c>
      <c r="B10" s="30" t="s">
        <v>637</v>
      </c>
      <c r="C10" s="30">
        <v>131.02000000000001</v>
      </c>
      <c r="D10" s="30" t="s">
        <v>444</v>
      </c>
      <c r="E10" s="30" t="s">
        <v>619</v>
      </c>
      <c r="F10" s="31"/>
      <c r="I10" s="39">
        <f>SUM(I3:I9)</f>
        <v>1231</v>
      </c>
      <c r="K10" s="39">
        <f>SUM(K3:K9)</f>
        <v>1231</v>
      </c>
      <c r="M10" s="39">
        <f>SUM(M3:M9)</f>
        <v>121829.32</v>
      </c>
      <c r="N10" s="26">
        <f>SUM(C3:C1233)</f>
        <v>121829.320000001</v>
      </c>
    </row>
    <row r="11" spans="1:16" ht="20.100000000000001" customHeight="1">
      <c r="A11" s="29">
        <v>9</v>
      </c>
      <c r="B11" s="30" t="s">
        <v>638</v>
      </c>
      <c r="C11" s="30">
        <v>131.02000000000001</v>
      </c>
      <c r="D11" s="30" t="s">
        <v>444</v>
      </c>
      <c r="E11" s="30" t="s">
        <v>619</v>
      </c>
      <c r="F11" s="31"/>
    </row>
    <row r="12" spans="1:16" ht="20.100000000000001" customHeight="1">
      <c r="A12" s="29">
        <v>10</v>
      </c>
      <c r="B12" s="30" t="s">
        <v>639</v>
      </c>
      <c r="C12" s="30">
        <v>131.02000000000001</v>
      </c>
      <c r="D12" s="30" t="s">
        <v>444</v>
      </c>
      <c r="E12" s="30" t="s">
        <v>619</v>
      </c>
      <c r="F12" s="31"/>
      <c r="G12" s="33" t="s">
        <v>494</v>
      </c>
      <c r="H12" s="33" t="s">
        <v>440</v>
      </c>
      <c r="I12" s="33">
        <v>144</v>
      </c>
      <c r="J12" s="33" t="s">
        <v>74</v>
      </c>
      <c r="K12" s="33">
        <v>144</v>
      </c>
      <c r="L12" s="33">
        <v>109.19</v>
      </c>
      <c r="M12" s="33">
        <f>K12*L12</f>
        <v>15723.36</v>
      </c>
    </row>
    <row r="13" spans="1:16" ht="20.100000000000001" customHeight="1">
      <c r="A13" s="29">
        <v>11</v>
      </c>
      <c r="B13" s="30" t="s">
        <v>640</v>
      </c>
      <c r="C13" s="30">
        <v>131.02000000000001</v>
      </c>
      <c r="D13" s="30" t="s">
        <v>444</v>
      </c>
      <c r="E13" s="30" t="s">
        <v>619</v>
      </c>
      <c r="F13" s="31"/>
    </row>
    <row r="14" spans="1:16" ht="20.100000000000001" customHeight="1">
      <c r="A14" s="29">
        <v>12</v>
      </c>
      <c r="B14" s="30" t="s">
        <v>641</v>
      </c>
      <c r="C14" s="30">
        <v>131.02000000000001</v>
      </c>
      <c r="D14" s="30" t="s">
        <v>444</v>
      </c>
      <c r="E14" s="30" t="s">
        <v>619</v>
      </c>
      <c r="F14" s="31"/>
    </row>
    <row r="15" spans="1:16" ht="20.100000000000001" customHeight="1">
      <c r="A15" s="29">
        <v>13</v>
      </c>
      <c r="B15" s="30" t="s">
        <v>642</v>
      </c>
      <c r="C15" s="30">
        <v>131.02000000000001</v>
      </c>
      <c r="D15" s="30" t="s">
        <v>444</v>
      </c>
      <c r="E15" s="30" t="s">
        <v>619</v>
      </c>
      <c r="F15" s="31"/>
    </row>
    <row r="16" spans="1:16" ht="20.100000000000001" customHeight="1">
      <c r="A16" s="29">
        <v>14</v>
      </c>
      <c r="B16" s="30" t="s">
        <v>643</v>
      </c>
      <c r="C16" s="30">
        <v>131.02000000000001</v>
      </c>
      <c r="D16" s="30" t="s">
        <v>444</v>
      </c>
      <c r="E16" s="30" t="s">
        <v>619</v>
      </c>
      <c r="F16" s="31"/>
    </row>
    <row r="17" spans="1:6" ht="20.100000000000001" customHeight="1">
      <c r="A17" s="29">
        <v>15</v>
      </c>
      <c r="B17" s="30" t="s">
        <v>644</v>
      </c>
      <c r="C17" s="30">
        <v>131.02000000000001</v>
      </c>
      <c r="D17" s="30" t="s">
        <v>444</v>
      </c>
      <c r="E17" s="30" t="s">
        <v>619</v>
      </c>
      <c r="F17" s="31"/>
    </row>
    <row r="18" spans="1:6" ht="20.100000000000001" customHeight="1">
      <c r="A18" s="29">
        <v>16</v>
      </c>
      <c r="B18" s="30" t="s">
        <v>645</v>
      </c>
      <c r="C18" s="30">
        <v>131.02000000000001</v>
      </c>
      <c r="D18" s="30" t="s">
        <v>444</v>
      </c>
      <c r="E18" s="30" t="s">
        <v>619</v>
      </c>
      <c r="F18" s="31"/>
    </row>
    <row r="19" spans="1:6" ht="20.100000000000001" customHeight="1">
      <c r="A19" s="29">
        <v>17</v>
      </c>
      <c r="B19" s="30" t="s">
        <v>646</v>
      </c>
      <c r="C19" s="30">
        <v>131.02000000000001</v>
      </c>
      <c r="D19" s="30" t="s">
        <v>444</v>
      </c>
      <c r="E19" s="30" t="s">
        <v>619</v>
      </c>
      <c r="F19" s="31"/>
    </row>
    <row r="20" spans="1:6" ht="20.100000000000001" customHeight="1">
      <c r="A20" s="29">
        <v>18</v>
      </c>
      <c r="B20" s="30" t="s">
        <v>647</v>
      </c>
      <c r="C20" s="30">
        <v>131.02000000000001</v>
      </c>
      <c r="D20" s="30" t="s">
        <v>444</v>
      </c>
      <c r="E20" s="30" t="s">
        <v>619</v>
      </c>
      <c r="F20" s="31"/>
    </row>
    <row r="21" spans="1:6" ht="20.100000000000001" customHeight="1">
      <c r="A21" s="29">
        <v>19</v>
      </c>
      <c r="B21" s="30" t="s">
        <v>648</v>
      </c>
      <c r="C21" s="30">
        <v>131.02000000000001</v>
      </c>
      <c r="D21" s="30" t="s">
        <v>444</v>
      </c>
      <c r="E21" s="30" t="s">
        <v>619</v>
      </c>
      <c r="F21" s="31"/>
    </row>
    <row r="22" spans="1:6" ht="20.100000000000001" customHeight="1">
      <c r="A22" s="29">
        <v>20</v>
      </c>
      <c r="B22" s="30" t="s">
        <v>649</v>
      </c>
      <c r="C22" s="30">
        <v>131.02000000000001</v>
      </c>
      <c r="D22" s="30" t="s">
        <v>444</v>
      </c>
      <c r="E22" s="30" t="s">
        <v>619</v>
      </c>
      <c r="F22" s="31"/>
    </row>
    <row r="23" spans="1:6" ht="20.100000000000001" customHeight="1">
      <c r="A23" s="29">
        <v>21</v>
      </c>
      <c r="B23" s="30" t="s">
        <v>650</v>
      </c>
      <c r="C23" s="30">
        <v>131.02000000000001</v>
      </c>
      <c r="D23" s="30" t="s">
        <v>444</v>
      </c>
      <c r="E23" s="30" t="s">
        <v>619</v>
      </c>
      <c r="F23" s="31"/>
    </row>
    <row r="24" spans="1:6" ht="20.100000000000001" customHeight="1">
      <c r="A24" s="29">
        <v>22</v>
      </c>
      <c r="B24" s="30" t="s">
        <v>651</v>
      </c>
      <c r="C24" s="30">
        <v>131.02000000000001</v>
      </c>
      <c r="D24" s="30" t="s">
        <v>444</v>
      </c>
      <c r="E24" s="30" t="s">
        <v>619</v>
      </c>
      <c r="F24" s="31"/>
    </row>
    <row r="25" spans="1:6" ht="20.100000000000001" customHeight="1">
      <c r="A25" s="29">
        <v>23</v>
      </c>
      <c r="B25" s="30" t="s">
        <v>652</v>
      </c>
      <c r="C25" s="30">
        <v>131.02000000000001</v>
      </c>
      <c r="D25" s="30" t="s">
        <v>444</v>
      </c>
      <c r="E25" s="30" t="s">
        <v>619</v>
      </c>
      <c r="F25" s="31"/>
    </row>
    <row r="26" spans="1:6" ht="20.100000000000001" customHeight="1">
      <c r="A26" s="29">
        <v>24</v>
      </c>
      <c r="B26" s="30" t="s">
        <v>653</v>
      </c>
      <c r="C26" s="30">
        <v>131.02000000000001</v>
      </c>
      <c r="D26" s="30" t="s">
        <v>444</v>
      </c>
      <c r="E26" s="30" t="s">
        <v>619</v>
      </c>
      <c r="F26" s="31"/>
    </row>
    <row r="27" spans="1:6" ht="20.100000000000001" customHeight="1">
      <c r="A27" s="29">
        <v>25</v>
      </c>
      <c r="B27" s="30" t="s">
        <v>654</v>
      </c>
      <c r="C27" s="30">
        <v>131.02000000000001</v>
      </c>
      <c r="D27" s="30" t="s">
        <v>444</v>
      </c>
      <c r="E27" s="30" t="s">
        <v>619</v>
      </c>
      <c r="F27" s="31"/>
    </row>
    <row r="28" spans="1:6" ht="20.100000000000001" customHeight="1">
      <c r="A28" s="29">
        <v>26</v>
      </c>
      <c r="B28" s="30" t="s">
        <v>655</v>
      </c>
      <c r="C28" s="30">
        <v>131.02000000000001</v>
      </c>
      <c r="D28" s="30" t="s">
        <v>444</v>
      </c>
      <c r="E28" s="30" t="s">
        <v>619</v>
      </c>
      <c r="F28" s="31"/>
    </row>
    <row r="29" spans="1:6" ht="20.100000000000001" customHeight="1">
      <c r="A29" s="29">
        <v>27</v>
      </c>
      <c r="B29" s="30" t="s">
        <v>656</v>
      </c>
      <c r="C29" s="30">
        <v>131.02000000000001</v>
      </c>
      <c r="D29" s="30" t="s">
        <v>444</v>
      </c>
      <c r="E29" s="30" t="s">
        <v>619</v>
      </c>
      <c r="F29" s="31"/>
    </row>
    <row r="30" spans="1:6" ht="20.100000000000001" customHeight="1">
      <c r="A30" s="29">
        <v>28</v>
      </c>
      <c r="B30" s="30" t="s">
        <v>657</v>
      </c>
      <c r="C30" s="30">
        <v>131.02000000000001</v>
      </c>
      <c r="D30" s="30" t="s">
        <v>444</v>
      </c>
      <c r="E30" s="30" t="s">
        <v>619</v>
      </c>
      <c r="F30" s="31"/>
    </row>
    <row r="31" spans="1:6" ht="20.100000000000001" customHeight="1">
      <c r="A31" s="29">
        <v>29</v>
      </c>
      <c r="B31" s="30" t="s">
        <v>658</v>
      </c>
      <c r="C31" s="30">
        <v>131.02000000000001</v>
      </c>
      <c r="D31" s="30" t="s">
        <v>444</v>
      </c>
      <c r="E31" s="30" t="s">
        <v>619</v>
      </c>
      <c r="F31" s="31"/>
    </row>
    <row r="32" spans="1:6" ht="20.100000000000001" customHeight="1">
      <c r="A32" s="29">
        <v>30</v>
      </c>
      <c r="B32" s="30" t="s">
        <v>659</v>
      </c>
      <c r="C32" s="30">
        <v>131.57</v>
      </c>
      <c r="D32" s="30" t="s">
        <v>444</v>
      </c>
      <c r="E32" s="30" t="s">
        <v>619</v>
      </c>
      <c r="F32" s="31"/>
    </row>
    <row r="33" spans="1:6" ht="20.100000000000001" customHeight="1">
      <c r="A33" s="29">
        <v>31</v>
      </c>
      <c r="B33" s="30" t="s">
        <v>660</v>
      </c>
      <c r="C33" s="30">
        <v>131.57</v>
      </c>
      <c r="D33" s="30" t="s">
        <v>444</v>
      </c>
      <c r="E33" s="30" t="s">
        <v>619</v>
      </c>
      <c r="F33" s="31"/>
    </row>
    <row r="34" spans="1:6" ht="20.100000000000001" customHeight="1">
      <c r="A34" s="29">
        <v>32</v>
      </c>
      <c r="B34" s="30" t="s">
        <v>661</v>
      </c>
      <c r="C34" s="30">
        <v>131.57</v>
      </c>
      <c r="D34" s="30" t="s">
        <v>444</v>
      </c>
      <c r="E34" s="30" t="s">
        <v>619</v>
      </c>
      <c r="F34" s="31"/>
    </row>
    <row r="35" spans="1:6" ht="20.100000000000001" customHeight="1">
      <c r="A35" s="29">
        <v>33</v>
      </c>
      <c r="B35" s="30" t="s">
        <v>662</v>
      </c>
      <c r="C35" s="30">
        <v>131.57</v>
      </c>
      <c r="D35" s="30" t="s">
        <v>444</v>
      </c>
      <c r="E35" s="30" t="s">
        <v>619</v>
      </c>
      <c r="F35" s="31"/>
    </row>
    <row r="36" spans="1:6" ht="20.100000000000001" customHeight="1">
      <c r="A36" s="29">
        <v>34</v>
      </c>
      <c r="B36" s="30" t="s">
        <v>663</v>
      </c>
      <c r="C36" s="30">
        <v>131.57</v>
      </c>
      <c r="D36" s="30" t="s">
        <v>444</v>
      </c>
      <c r="E36" s="30" t="s">
        <v>619</v>
      </c>
      <c r="F36" s="31"/>
    </row>
    <row r="37" spans="1:6" ht="20.100000000000001" customHeight="1">
      <c r="A37" s="29">
        <v>35</v>
      </c>
      <c r="B37" s="30" t="s">
        <v>664</v>
      </c>
      <c r="C37" s="30">
        <v>131.57</v>
      </c>
      <c r="D37" s="30" t="s">
        <v>444</v>
      </c>
      <c r="E37" s="30" t="s">
        <v>619</v>
      </c>
      <c r="F37" s="31"/>
    </row>
    <row r="38" spans="1:6" ht="20.100000000000001" customHeight="1">
      <c r="A38" s="29">
        <v>36</v>
      </c>
      <c r="B38" s="30" t="s">
        <v>665</v>
      </c>
      <c r="C38" s="30">
        <v>131.57</v>
      </c>
      <c r="D38" s="30" t="s">
        <v>444</v>
      </c>
      <c r="E38" s="30" t="s">
        <v>619</v>
      </c>
      <c r="F38" s="31"/>
    </row>
    <row r="39" spans="1:6" ht="20.100000000000001" customHeight="1">
      <c r="A39" s="29">
        <v>37</v>
      </c>
      <c r="B39" s="30" t="s">
        <v>666</v>
      </c>
      <c r="C39" s="30">
        <v>131.57</v>
      </c>
      <c r="D39" s="30" t="s">
        <v>444</v>
      </c>
      <c r="E39" s="30" t="s">
        <v>619</v>
      </c>
      <c r="F39" s="31"/>
    </row>
    <row r="40" spans="1:6" ht="20.100000000000001" customHeight="1">
      <c r="A40" s="29">
        <v>38</v>
      </c>
      <c r="B40" s="30" t="s">
        <v>667</v>
      </c>
      <c r="C40" s="30">
        <v>131.57</v>
      </c>
      <c r="D40" s="30" t="s">
        <v>444</v>
      </c>
      <c r="E40" s="30" t="s">
        <v>619</v>
      </c>
      <c r="F40" s="31"/>
    </row>
    <row r="41" spans="1:6" ht="20.100000000000001" customHeight="1">
      <c r="A41" s="29">
        <v>39</v>
      </c>
      <c r="B41" s="30" t="s">
        <v>668</v>
      </c>
      <c r="C41" s="30">
        <v>131.57</v>
      </c>
      <c r="D41" s="30" t="s">
        <v>444</v>
      </c>
      <c r="E41" s="30" t="s">
        <v>619</v>
      </c>
      <c r="F41" s="31"/>
    </row>
    <row r="42" spans="1:6" ht="20.100000000000001" customHeight="1">
      <c r="A42" s="29">
        <v>40</v>
      </c>
      <c r="B42" s="30" t="s">
        <v>669</v>
      </c>
      <c r="C42" s="30">
        <v>131.57</v>
      </c>
      <c r="D42" s="30" t="s">
        <v>444</v>
      </c>
      <c r="E42" s="30" t="s">
        <v>619</v>
      </c>
      <c r="F42" s="31"/>
    </row>
    <row r="43" spans="1:6" ht="20.100000000000001" customHeight="1">
      <c r="A43" s="29">
        <v>41</v>
      </c>
      <c r="B43" s="30" t="s">
        <v>670</v>
      </c>
      <c r="C43" s="30">
        <v>131.57</v>
      </c>
      <c r="D43" s="30" t="s">
        <v>444</v>
      </c>
      <c r="E43" s="30" t="s">
        <v>619</v>
      </c>
      <c r="F43" s="31"/>
    </row>
    <row r="44" spans="1:6" ht="20.100000000000001" customHeight="1">
      <c r="A44" s="29">
        <v>42</v>
      </c>
      <c r="B44" s="30" t="s">
        <v>671</v>
      </c>
      <c r="C44" s="30">
        <v>131.57</v>
      </c>
      <c r="D44" s="30" t="s">
        <v>444</v>
      </c>
      <c r="E44" s="30" t="s">
        <v>619</v>
      </c>
      <c r="F44" s="31"/>
    </row>
    <row r="45" spans="1:6" ht="20.100000000000001" customHeight="1">
      <c r="A45" s="29">
        <v>43</v>
      </c>
      <c r="B45" s="30" t="s">
        <v>672</v>
      </c>
      <c r="C45" s="30">
        <v>131.57</v>
      </c>
      <c r="D45" s="30" t="s">
        <v>444</v>
      </c>
      <c r="E45" s="30" t="s">
        <v>619</v>
      </c>
      <c r="F45" s="31"/>
    </row>
    <row r="46" spans="1:6" ht="20.100000000000001" customHeight="1">
      <c r="A46" s="29">
        <v>44</v>
      </c>
      <c r="B46" s="30" t="s">
        <v>507</v>
      </c>
      <c r="C46" s="30">
        <v>70.569999999999993</v>
      </c>
      <c r="D46" s="30" t="s">
        <v>469</v>
      </c>
      <c r="E46" s="30" t="s">
        <v>620</v>
      </c>
      <c r="F46" s="31"/>
    </row>
    <row r="47" spans="1:6" ht="20.100000000000001" customHeight="1">
      <c r="A47" s="29">
        <v>45</v>
      </c>
      <c r="B47" s="30" t="s">
        <v>673</v>
      </c>
      <c r="C47" s="30">
        <v>98.36</v>
      </c>
      <c r="D47" s="30" t="s">
        <v>440</v>
      </c>
      <c r="E47" s="30" t="s">
        <v>629</v>
      </c>
      <c r="F47" s="31"/>
    </row>
    <row r="48" spans="1:6" ht="20.100000000000001" customHeight="1">
      <c r="A48" s="29">
        <v>46</v>
      </c>
      <c r="B48" s="30" t="s">
        <v>496</v>
      </c>
      <c r="C48" s="30">
        <v>70.02</v>
      </c>
      <c r="D48" s="30" t="s">
        <v>469</v>
      </c>
      <c r="E48" s="30" t="s">
        <v>623</v>
      </c>
      <c r="F48" s="31"/>
    </row>
    <row r="49" spans="1:6" ht="20.100000000000001" customHeight="1">
      <c r="A49" s="29">
        <v>47</v>
      </c>
      <c r="B49" s="30" t="s">
        <v>674</v>
      </c>
      <c r="C49" s="30">
        <v>51.15</v>
      </c>
      <c r="D49" s="30" t="s">
        <v>469</v>
      </c>
      <c r="E49" s="30" t="s">
        <v>620</v>
      </c>
      <c r="F49" s="31"/>
    </row>
    <row r="50" spans="1:6" ht="20.100000000000001" customHeight="1">
      <c r="A50" s="29">
        <v>48</v>
      </c>
      <c r="B50" s="30" t="s">
        <v>675</v>
      </c>
      <c r="C50" s="30">
        <v>71.3</v>
      </c>
      <c r="D50" s="30" t="s">
        <v>469</v>
      </c>
      <c r="E50" s="30" t="s">
        <v>620</v>
      </c>
      <c r="F50" s="31"/>
    </row>
    <row r="51" spans="1:6" ht="20.100000000000001" customHeight="1">
      <c r="A51" s="29">
        <v>49</v>
      </c>
      <c r="B51" s="30" t="s">
        <v>522</v>
      </c>
      <c r="C51" s="30">
        <v>124.89</v>
      </c>
      <c r="D51" s="30" t="s">
        <v>444</v>
      </c>
      <c r="E51" s="30" t="s">
        <v>619</v>
      </c>
      <c r="F51" s="31"/>
    </row>
    <row r="52" spans="1:6" ht="20.100000000000001" customHeight="1">
      <c r="A52" s="29">
        <v>50</v>
      </c>
      <c r="B52" s="30" t="s">
        <v>676</v>
      </c>
      <c r="C52" s="30">
        <v>92.52</v>
      </c>
      <c r="D52" s="30" t="s">
        <v>440</v>
      </c>
      <c r="E52" s="30" t="s">
        <v>623</v>
      </c>
      <c r="F52" s="31"/>
    </row>
    <row r="53" spans="1:6" ht="20.100000000000001" customHeight="1">
      <c r="A53" s="29">
        <v>51</v>
      </c>
      <c r="B53" s="30" t="s">
        <v>677</v>
      </c>
      <c r="C53" s="30">
        <v>92.52</v>
      </c>
      <c r="D53" s="30" t="s">
        <v>440</v>
      </c>
      <c r="E53" s="30" t="s">
        <v>623</v>
      </c>
      <c r="F53" s="31"/>
    </row>
    <row r="54" spans="1:6" ht="20.100000000000001" customHeight="1">
      <c r="A54" s="29">
        <v>52</v>
      </c>
      <c r="B54" s="30" t="s">
        <v>678</v>
      </c>
      <c r="C54" s="30">
        <v>94.39</v>
      </c>
      <c r="D54" s="30" t="s">
        <v>440</v>
      </c>
      <c r="E54" s="30" t="s">
        <v>619</v>
      </c>
      <c r="F54" s="31"/>
    </row>
    <row r="55" spans="1:6" ht="20.100000000000001" customHeight="1">
      <c r="A55" s="29">
        <v>53</v>
      </c>
      <c r="B55" s="30" t="s">
        <v>679</v>
      </c>
      <c r="C55" s="30">
        <v>92.52</v>
      </c>
      <c r="D55" s="30" t="s">
        <v>440</v>
      </c>
      <c r="E55" s="30" t="s">
        <v>623</v>
      </c>
      <c r="F55" s="31"/>
    </row>
    <row r="56" spans="1:6" ht="20.100000000000001" customHeight="1">
      <c r="A56" s="29">
        <v>54</v>
      </c>
      <c r="B56" s="30" t="s">
        <v>680</v>
      </c>
      <c r="C56" s="30">
        <v>92.52</v>
      </c>
      <c r="D56" s="30" t="s">
        <v>440</v>
      </c>
      <c r="E56" s="30" t="s">
        <v>623</v>
      </c>
      <c r="F56" s="31"/>
    </row>
    <row r="57" spans="1:6" ht="20.100000000000001" customHeight="1">
      <c r="A57" s="29">
        <v>55</v>
      </c>
      <c r="B57" s="30" t="s">
        <v>681</v>
      </c>
      <c r="C57" s="30">
        <v>94.39</v>
      </c>
      <c r="D57" s="30" t="s">
        <v>440</v>
      </c>
      <c r="E57" s="30" t="s">
        <v>619</v>
      </c>
      <c r="F57" s="31"/>
    </row>
    <row r="58" spans="1:6" ht="20.100000000000001" customHeight="1">
      <c r="A58" s="29">
        <v>56</v>
      </c>
      <c r="B58" s="30" t="s">
        <v>682</v>
      </c>
      <c r="C58" s="30">
        <v>94.39</v>
      </c>
      <c r="D58" s="30" t="s">
        <v>440</v>
      </c>
      <c r="E58" s="30" t="s">
        <v>619</v>
      </c>
      <c r="F58" s="31"/>
    </row>
    <row r="59" spans="1:6" ht="20.100000000000001" customHeight="1">
      <c r="A59" s="29">
        <v>57</v>
      </c>
      <c r="B59" s="30" t="s">
        <v>683</v>
      </c>
      <c r="C59" s="30">
        <v>94.39</v>
      </c>
      <c r="D59" s="30" t="s">
        <v>440</v>
      </c>
      <c r="E59" s="30" t="s">
        <v>619</v>
      </c>
      <c r="F59" s="31"/>
    </row>
    <row r="60" spans="1:6" ht="20.100000000000001" customHeight="1">
      <c r="A60" s="29">
        <v>58</v>
      </c>
      <c r="B60" s="30" t="s">
        <v>610</v>
      </c>
      <c r="C60" s="30">
        <v>91.83</v>
      </c>
      <c r="D60" s="30" t="s">
        <v>440</v>
      </c>
      <c r="E60" s="30" t="s">
        <v>623</v>
      </c>
      <c r="F60" s="31"/>
    </row>
    <row r="61" spans="1:6" ht="20.100000000000001" customHeight="1">
      <c r="A61" s="29">
        <v>59</v>
      </c>
      <c r="B61" s="30" t="s">
        <v>614</v>
      </c>
      <c r="C61" s="30">
        <v>91.87</v>
      </c>
      <c r="D61" s="30" t="s">
        <v>440</v>
      </c>
      <c r="E61" s="30" t="s">
        <v>623</v>
      </c>
      <c r="F61" s="31"/>
    </row>
    <row r="62" spans="1:6" ht="20.100000000000001" customHeight="1">
      <c r="A62" s="29">
        <v>60</v>
      </c>
      <c r="B62" s="30" t="s">
        <v>611</v>
      </c>
      <c r="C62" s="30">
        <v>91.87</v>
      </c>
      <c r="D62" s="30" t="s">
        <v>440</v>
      </c>
      <c r="E62" s="30" t="s">
        <v>623</v>
      </c>
      <c r="F62" s="31"/>
    </row>
    <row r="63" spans="1:6" ht="20.100000000000001" customHeight="1">
      <c r="A63" s="29">
        <v>61</v>
      </c>
      <c r="B63" s="30" t="s">
        <v>615</v>
      </c>
      <c r="C63" s="30">
        <v>97.37</v>
      </c>
      <c r="D63" s="30" t="s">
        <v>440</v>
      </c>
      <c r="E63" s="30" t="s">
        <v>619</v>
      </c>
      <c r="F63" s="31"/>
    </row>
    <row r="64" spans="1:6" ht="20.100000000000001" customHeight="1">
      <c r="A64" s="29">
        <v>62</v>
      </c>
      <c r="B64" s="30" t="s">
        <v>684</v>
      </c>
      <c r="C64" s="30">
        <v>97.37</v>
      </c>
      <c r="D64" s="30" t="s">
        <v>440</v>
      </c>
      <c r="E64" s="30" t="s">
        <v>619</v>
      </c>
      <c r="F64" s="31"/>
    </row>
    <row r="65" spans="1:6" ht="20.100000000000001" customHeight="1">
      <c r="A65" s="29">
        <v>63</v>
      </c>
      <c r="B65" s="30" t="s">
        <v>685</v>
      </c>
      <c r="C65" s="30">
        <v>94.39</v>
      </c>
      <c r="D65" s="30" t="s">
        <v>440</v>
      </c>
      <c r="E65" s="30" t="s">
        <v>619</v>
      </c>
      <c r="F65" s="31"/>
    </row>
    <row r="66" spans="1:6" ht="20.100000000000001" customHeight="1">
      <c r="A66" s="29">
        <v>64</v>
      </c>
      <c r="B66" s="30" t="s">
        <v>594</v>
      </c>
      <c r="C66" s="30">
        <v>70.56</v>
      </c>
      <c r="D66" s="30" t="s">
        <v>469</v>
      </c>
      <c r="E66" s="30" t="s">
        <v>620</v>
      </c>
      <c r="F66" s="31"/>
    </row>
    <row r="67" spans="1:6" ht="20.100000000000001" customHeight="1">
      <c r="A67" s="29">
        <v>65</v>
      </c>
      <c r="B67" s="30" t="s">
        <v>595</v>
      </c>
      <c r="C67" s="30">
        <v>70.56</v>
      </c>
      <c r="D67" s="30" t="s">
        <v>469</v>
      </c>
      <c r="E67" s="30" t="s">
        <v>626</v>
      </c>
      <c r="F67" s="31"/>
    </row>
    <row r="68" spans="1:6" ht="20.100000000000001" customHeight="1">
      <c r="A68" s="29">
        <v>66</v>
      </c>
      <c r="B68" s="30" t="s">
        <v>596</v>
      </c>
      <c r="C68" s="30">
        <v>70.56</v>
      </c>
      <c r="D68" s="30" t="s">
        <v>469</v>
      </c>
      <c r="E68" s="30" t="s">
        <v>620</v>
      </c>
      <c r="F68" s="31"/>
    </row>
    <row r="69" spans="1:6" ht="20.100000000000001" customHeight="1">
      <c r="A69" s="29">
        <v>67</v>
      </c>
      <c r="B69" s="30" t="s">
        <v>597</v>
      </c>
      <c r="C69" s="30">
        <v>70.56</v>
      </c>
      <c r="D69" s="30" t="s">
        <v>469</v>
      </c>
      <c r="E69" s="30" t="s">
        <v>626</v>
      </c>
      <c r="F69" s="31"/>
    </row>
    <row r="70" spans="1:6" ht="20.100000000000001" customHeight="1">
      <c r="A70" s="29">
        <v>68</v>
      </c>
      <c r="B70" s="30" t="s">
        <v>598</v>
      </c>
      <c r="C70" s="30">
        <v>70.56</v>
      </c>
      <c r="D70" s="30" t="s">
        <v>469</v>
      </c>
      <c r="E70" s="30" t="s">
        <v>620</v>
      </c>
      <c r="F70" s="31"/>
    </row>
    <row r="71" spans="1:6" ht="20.100000000000001" customHeight="1">
      <c r="A71" s="29">
        <v>69</v>
      </c>
      <c r="B71" s="30" t="s">
        <v>599</v>
      </c>
      <c r="C71" s="30">
        <v>70.56</v>
      </c>
      <c r="D71" s="30" t="s">
        <v>469</v>
      </c>
      <c r="E71" s="30" t="s">
        <v>620</v>
      </c>
      <c r="F71" s="31"/>
    </row>
    <row r="72" spans="1:6" ht="20.100000000000001" customHeight="1">
      <c r="A72" s="29">
        <v>70</v>
      </c>
      <c r="B72" s="30" t="s">
        <v>600</v>
      </c>
      <c r="C72" s="30">
        <v>70.56</v>
      </c>
      <c r="D72" s="30" t="s">
        <v>469</v>
      </c>
      <c r="E72" s="30" t="s">
        <v>620</v>
      </c>
      <c r="F72" s="31"/>
    </row>
    <row r="73" spans="1:6" ht="20.100000000000001" customHeight="1">
      <c r="A73" s="29">
        <v>71</v>
      </c>
      <c r="B73" s="30" t="s">
        <v>601</v>
      </c>
      <c r="C73" s="30">
        <v>70.56</v>
      </c>
      <c r="D73" s="30" t="s">
        <v>469</v>
      </c>
      <c r="E73" s="30" t="s">
        <v>620</v>
      </c>
      <c r="F73" s="31"/>
    </row>
    <row r="74" spans="1:6" ht="20.100000000000001" customHeight="1">
      <c r="A74" s="29">
        <v>72</v>
      </c>
      <c r="B74" s="30" t="s">
        <v>602</v>
      </c>
      <c r="C74" s="30">
        <v>70.56</v>
      </c>
      <c r="D74" s="30" t="s">
        <v>469</v>
      </c>
      <c r="E74" s="30" t="s">
        <v>620</v>
      </c>
      <c r="F74" s="31"/>
    </row>
    <row r="75" spans="1:6" ht="20.100000000000001" customHeight="1">
      <c r="A75" s="29">
        <v>73</v>
      </c>
      <c r="B75" s="30" t="s">
        <v>603</v>
      </c>
      <c r="C75" s="30">
        <v>70.56</v>
      </c>
      <c r="D75" s="30" t="s">
        <v>469</v>
      </c>
      <c r="E75" s="30" t="s">
        <v>620</v>
      </c>
      <c r="F75" s="31"/>
    </row>
    <row r="76" spans="1:6" ht="20.100000000000001" customHeight="1">
      <c r="A76" s="29">
        <v>74</v>
      </c>
      <c r="B76" s="30" t="s">
        <v>604</v>
      </c>
      <c r="C76" s="30">
        <v>70.56</v>
      </c>
      <c r="D76" s="30" t="s">
        <v>469</v>
      </c>
      <c r="E76" s="30" t="s">
        <v>620</v>
      </c>
      <c r="F76" s="31"/>
    </row>
    <row r="77" spans="1:6" ht="20.100000000000001" customHeight="1">
      <c r="A77" s="29">
        <v>75</v>
      </c>
      <c r="B77" s="30" t="s">
        <v>605</v>
      </c>
      <c r="C77" s="30">
        <v>70.56</v>
      </c>
      <c r="D77" s="30" t="s">
        <v>469</v>
      </c>
      <c r="E77" s="30" t="s">
        <v>620</v>
      </c>
      <c r="F77" s="31"/>
    </row>
    <row r="78" spans="1:6" ht="20.100000000000001" customHeight="1">
      <c r="A78" s="29">
        <v>76</v>
      </c>
      <c r="B78" s="30" t="s">
        <v>606</v>
      </c>
      <c r="C78" s="30">
        <v>70.56</v>
      </c>
      <c r="D78" s="30" t="s">
        <v>469</v>
      </c>
      <c r="E78" s="30" t="s">
        <v>620</v>
      </c>
      <c r="F78" s="31"/>
    </row>
    <row r="79" spans="1:6" ht="20.100000000000001" customHeight="1">
      <c r="A79" s="29">
        <v>77</v>
      </c>
      <c r="B79" s="30" t="s">
        <v>607</v>
      </c>
      <c r="C79" s="30">
        <v>70</v>
      </c>
      <c r="D79" s="30" t="s">
        <v>469</v>
      </c>
      <c r="E79" s="30" t="s">
        <v>623</v>
      </c>
      <c r="F79" s="31"/>
    </row>
    <row r="80" spans="1:6" ht="20.100000000000001" customHeight="1">
      <c r="A80" s="29">
        <v>78</v>
      </c>
      <c r="B80" s="30" t="s">
        <v>686</v>
      </c>
      <c r="C80" s="30">
        <v>109.77</v>
      </c>
      <c r="D80" s="30" t="s">
        <v>440</v>
      </c>
      <c r="E80" s="30" t="s">
        <v>619</v>
      </c>
      <c r="F80" s="31"/>
    </row>
    <row r="81" spans="1:6" ht="20.100000000000001" customHeight="1">
      <c r="A81" s="29">
        <v>79</v>
      </c>
      <c r="B81" s="30" t="s">
        <v>687</v>
      </c>
      <c r="C81" s="30">
        <v>109.77</v>
      </c>
      <c r="D81" s="30" t="s">
        <v>440</v>
      </c>
      <c r="E81" s="30" t="s">
        <v>619</v>
      </c>
      <c r="F81" s="31"/>
    </row>
    <row r="82" spans="1:6" ht="20.100000000000001" customHeight="1">
      <c r="A82" s="29">
        <v>80</v>
      </c>
      <c r="B82" s="30" t="s">
        <v>688</v>
      </c>
      <c r="C82" s="30">
        <v>109.77</v>
      </c>
      <c r="D82" s="30" t="s">
        <v>440</v>
      </c>
      <c r="E82" s="30" t="s">
        <v>619</v>
      </c>
      <c r="F82" s="31"/>
    </row>
    <row r="83" spans="1:6" ht="20.100000000000001" customHeight="1">
      <c r="A83" s="29">
        <v>81</v>
      </c>
      <c r="B83" s="30" t="s">
        <v>689</v>
      </c>
      <c r="C83" s="30">
        <v>109.77</v>
      </c>
      <c r="D83" s="30" t="s">
        <v>440</v>
      </c>
      <c r="E83" s="30" t="s">
        <v>619</v>
      </c>
      <c r="F83" s="31"/>
    </row>
    <row r="84" spans="1:6" ht="20.100000000000001" customHeight="1">
      <c r="A84" s="29">
        <v>82</v>
      </c>
      <c r="B84" s="30" t="s">
        <v>690</v>
      </c>
      <c r="C84" s="30">
        <v>109.19</v>
      </c>
      <c r="D84" s="30" t="s">
        <v>440</v>
      </c>
      <c r="E84" s="30" t="s">
        <v>619</v>
      </c>
      <c r="F84" s="31"/>
    </row>
    <row r="85" spans="1:6" ht="20.100000000000001" customHeight="1">
      <c r="A85" s="29">
        <v>83</v>
      </c>
      <c r="B85" s="30" t="s">
        <v>691</v>
      </c>
      <c r="C85" s="30">
        <v>109.19</v>
      </c>
      <c r="D85" s="30" t="s">
        <v>440</v>
      </c>
      <c r="E85" s="30" t="s">
        <v>619</v>
      </c>
      <c r="F85" s="31"/>
    </row>
    <row r="86" spans="1:6" ht="20.100000000000001" customHeight="1">
      <c r="A86" s="29">
        <v>84</v>
      </c>
      <c r="B86" s="30" t="s">
        <v>692</v>
      </c>
      <c r="C86" s="30">
        <v>109.19</v>
      </c>
      <c r="D86" s="30" t="s">
        <v>440</v>
      </c>
      <c r="E86" s="30" t="s">
        <v>619</v>
      </c>
      <c r="F86" s="31"/>
    </row>
    <row r="87" spans="1:6" ht="20.100000000000001" customHeight="1">
      <c r="A87" s="29">
        <v>85</v>
      </c>
      <c r="B87" s="30" t="s">
        <v>693</v>
      </c>
      <c r="C87" s="30">
        <v>110.57</v>
      </c>
      <c r="D87" s="30" t="s">
        <v>440</v>
      </c>
      <c r="E87" s="30" t="s">
        <v>619</v>
      </c>
      <c r="F87" s="31"/>
    </row>
    <row r="88" spans="1:6" ht="20.100000000000001" customHeight="1">
      <c r="A88" s="29">
        <v>86</v>
      </c>
      <c r="B88" s="30" t="s">
        <v>694</v>
      </c>
      <c r="C88" s="30">
        <v>109.19</v>
      </c>
      <c r="D88" s="30" t="s">
        <v>440</v>
      </c>
      <c r="E88" s="30" t="s">
        <v>619</v>
      </c>
      <c r="F88" s="31"/>
    </row>
    <row r="89" spans="1:6" ht="20.100000000000001" customHeight="1">
      <c r="A89" s="29">
        <v>87</v>
      </c>
      <c r="B89" s="30" t="s">
        <v>695</v>
      </c>
      <c r="C89" s="30">
        <v>109.19</v>
      </c>
      <c r="D89" s="30" t="s">
        <v>440</v>
      </c>
      <c r="E89" s="30" t="s">
        <v>619</v>
      </c>
      <c r="F89" s="31"/>
    </row>
    <row r="90" spans="1:6" ht="20.100000000000001" customHeight="1">
      <c r="A90" s="29">
        <v>88</v>
      </c>
      <c r="B90" s="30" t="s">
        <v>696</v>
      </c>
      <c r="C90" s="30">
        <v>109.19</v>
      </c>
      <c r="D90" s="30" t="s">
        <v>440</v>
      </c>
      <c r="E90" s="30" t="s">
        <v>619</v>
      </c>
      <c r="F90" s="31"/>
    </row>
    <row r="91" spans="1:6" ht="20.100000000000001" customHeight="1">
      <c r="A91" s="29">
        <v>89</v>
      </c>
      <c r="B91" s="30" t="s">
        <v>697</v>
      </c>
      <c r="C91" s="30">
        <v>109.19</v>
      </c>
      <c r="D91" s="30" t="s">
        <v>440</v>
      </c>
      <c r="E91" s="30" t="s">
        <v>619</v>
      </c>
      <c r="F91" s="31"/>
    </row>
    <row r="92" spans="1:6" ht="20.100000000000001" customHeight="1">
      <c r="A92" s="29">
        <v>90</v>
      </c>
      <c r="B92" s="30" t="s">
        <v>698</v>
      </c>
      <c r="C92" s="30">
        <v>109.19</v>
      </c>
      <c r="D92" s="30" t="s">
        <v>440</v>
      </c>
      <c r="E92" s="30" t="s">
        <v>619</v>
      </c>
      <c r="F92" s="31"/>
    </row>
    <row r="93" spans="1:6" ht="20.100000000000001" customHeight="1">
      <c r="A93" s="29">
        <v>91</v>
      </c>
      <c r="B93" s="30" t="s">
        <v>699</v>
      </c>
      <c r="C93" s="30">
        <v>109.77</v>
      </c>
      <c r="D93" s="30" t="s">
        <v>440</v>
      </c>
      <c r="E93" s="30" t="s">
        <v>619</v>
      </c>
      <c r="F93" s="31"/>
    </row>
    <row r="94" spans="1:6" ht="20.100000000000001" customHeight="1">
      <c r="A94" s="29">
        <v>92</v>
      </c>
      <c r="B94" s="30" t="s">
        <v>700</v>
      </c>
      <c r="C94" s="30">
        <v>110.57</v>
      </c>
      <c r="D94" s="30" t="s">
        <v>440</v>
      </c>
      <c r="E94" s="30" t="s">
        <v>619</v>
      </c>
      <c r="F94" s="31"/>
    </row>
    <row r="95" spans="1:6" ht="20.100000000000001" customHeight="1">
      <c r="A95" s="29">
        <v>93</v>
      </c>
      <c r="B95" s="30" t="s">
        <v>701</v>
      </c>
      <c r="C95" s="30">
        <v>109.77</v>
      </c>
      <c r="D95" s="30" t="s">
        <v>440</v>
      </c>
      <c r="E95" s="30" t="s">
        <v>619</v>
      </c>
      <c r="F95" s="31"/>
    </row>
    <row r="96" spans="1:6" ht="20.100000000000001" customHeight="1">
      <c r="A96" s="29">
        <v>94</v>
      </c>
      <c r="B96" s="30" t="s">
        <v>702</v>
      </c>
      <c r="C96" s="30">
        <v>60.82</v>
      </c>
      <c r="D96" s="30" t="s">
        <v>469</v>
      </c>
      <c r="E96" s="30" t="s">
        <v>626</v>
      </c>
      <c r="F96" s="31"/>
    </row>
    <row r="97" spans="1:6" ht="20.100000000000001" customHeight="1">
      <c r="A97" s="29">
        <v>95</v>
      </c>
      <c r="B97" s="30" t="s">
        <v>703</v>
      </c>
      <c r="C97" s="30">
        <v>60.82</v>
      </c>
      <c r="D97" s="30" t="s">
        <v>469</v>
      </c>
      <c r="E97" s="30" t="s">
        <v>626</v>
      </c>
      <c r="F97" s="31"/>
    </row>
    <row r="98" spans="1:6" ht="20.100000000000001" customHeight="1">
      <c r="A98" s="29">
        <v>96</v>
      </c>
      <c r="B98" s="30" t="s">
        <v>704</v>
      </c>
      <c r="C98" s="30">
        <v>60.82</v>
      </c>
      <c r="D98" s="30" t="s">
        <v>469</v>
      </c>
      <c r="E98" s="30" t="s">
        <v>626</v>
      </c>
      <c r="F98" s="31"/>
    </row>
    <row r="99" spans="1:6" ht="20.100000000000001" customHeight="1">
      <c r="A99" s="29">
        <v>97</v>
      </c>
      <c r="B99" s="30" t="s">
        <v>518</v>
      </c>
      <c r="C99" s="30">
        <v>70.569999999999993</v>
      </c>
      <c r="D99" s="30" t="s">
        <v>469</v>
      </c>
      <c r="E99" s="30" t="s">
        <v>626</v>
      </c>
      <c r="F99" s="31"/>
    </row>
    <row r="100" spans="1:6" ht="20.100000000000001" customHeight="1">
      <c r="A100" s="29">
        <v>98</v>
      </c>
      <c r="B100" s="30" t="s">
        <v>705</v>
      </c>
      <c r="C100" s="30">
        <v>60.82</v>
      </c>
      <c r="D100" s="30" t="s">
        <v>469</v>
      </c>
      <c r="E100" s="30" t="s">
        <v>620</v>
      </c>
      <c r="F100" s="31"/>
    </row>
    <row r="101" spans="1:6" ht="20.100000000000001" customHeight="1">
      <c r="A101" s="29">
        <v>99</v>
      </c>
      <c r="B101" s="30" t="s">
        <v>706</v>
      </c>
      <c r="C101" s="30">
        <v>60.82</v>
      </c>
      <c r="D101" s="30" t="s">
        <v>469</v>
      </c>
      <c r="E101" s="30" t="s">
        <v>626</v>
      </c>
      <c r="F101" s="31"/>
    </row>
    <row r="102" spans="1:6" ht="20.100000000000001" customHeight="1">
      <c r="A102" s="29">
        <v>100</v>
      </c>
      <c r="B102" s="30" t="s">
        <v>707</v>
      </c>
      <c r="C102" s="30">
        <v>60.82</v>
      </c>
      <c r="D102" s="30" t="s">
        <v>469</v>
      </c>
      <c r="E102" s="30" t="s">
        <v>620</v>
      </c>
      <c r="F102" s="31"/>
    </row>
    <row r="103" spans="1:6" ht="20.100000000000001" customHeight="1">
      <c r="A103" s="29">
        <v>101</v>
      </c>
      <c r="B103" s="30" t="s">
        <v>708</v>
      </c>
      <c r="C103" s="30">
        <v>60.82</v>
      </c>
      <c r="D103" s="30" t="s">
        <v>469</v>
      </c>
      <c r="E103" s="30" t="s">
        <v>626</v>
      </c>
      <c r="F103" s="31"/>
    </row>
    <row r="104" spans="1:6" ht="20.100000000000001" customHeight="1">
      <c r="A104" s="29">
        <v>102</v>
      </c>
      <c r="B104" s="30" t="s">
        <v>709</v>
      </c>
      <c r="C104" s="30">
        <v>60.82</v>
      </c>
      <c r="D104" s="30" t="s">
        <v>469</v>
      </c>
      <c r="E104" s="30" t="s">
        <v>620</v>
      </c>
      <c r="F104" s="31"/>
    </row>
    <row r="105" spans="1:6" ht="20.100000000000001" customHeight="1">
      <c r="A105" s="29">
        <v>103</v>
      </c>
      <c r="B105" s="30" t="s">
        <v>710</v>
      </c>
      <c r="C105" s="30">
        <v>60.82</v>
      </c>
      <c r="D105" s="30" t="s">
        <v>469</v>
      </c>
      <c r="E105" s="30" t="s">
        <v>626</v>
      </c>
      <c r="F105" s="31"/>
    </row>
    <row r="106" spans="1:6" ht="20.100000000000001" customHeight="1">
      <c r="A106" s="29">
        <v>104</v>
      </c>
      <c r="B106" s="30" t="s">
        <v>711</v>
      </c>
      <c r="C106" s="30">
        <v>60.82</v>
      </c>
      <c r="D106" s="30" t="s">
        <v>469</v>
      </c>
      <c r="E106" s="30" t="s">
        <v>620</v>
      </c>
      <c r="F106" s="31"/>
    </row>
    <row r="107" spans="1:6" ht="20.100000000000001" customHeight="1">
      <c r="A107" s="29">
        <v>105</v>
      </c>
      <c r="B107" s="30" t="s">
        <v>527</v>
      </c>
      <c r="C107" s="30">
        <v>70.02</v>
      </c>
      <c r="D107" s="30" t="s">
        <v>469</v>
      </c>
      <c r="E107" s="30" t="s">
        <v>623</v>
      </c>
      <c r="F107" s="31"/>
    </row>
    <row r="108" spans="1:6" ht="20.100000000000001" customHeight="1">
      <c r="A108" s="29">
        <v>106</v>
      </c>
      <c r="B108" s="30" t="s">
        <v>497</v>
      </c>
      <c r="C108" s="30">
        <v>70.02</v>
      </c>
      <c r="D108" s="30" t="s">
        <v>469</v>
      </c>
      <c r="E108" s="30" t="s">
        <v>623</v>
      </c>
      <c r="F108" s="31"/>
    </row>
    <row r="109" spans="1:6" ht="20.100000000000001" customHeight="1">
      <c r="A109" s="29">
        <v>107</v>
      </c>
      <c r="B109" s="30" t="s">
        <v>520</v>
      </c>
      <c r="C109" s="30">
        <v>70.02</v>
      </c>
      <c r="D109" s="30" t="s">
        <v>469</v>
      </c>
      <c r="E109" s="30" t="s">
        <v>623</v>
      </c>
      <c r="F109" s="31"/>
    </row>
    <row r="110" spans="1:6" ht="20.100000000000001" customHeight="1">
      <c r="A110" s="29">
        <v>108</v>
      </c>
      <c r="B110" s="30" t="s">
        <v>712</v>
      </c>
      <c r="C110" s="30">
        <v>71.05</v>
      </c>
      <c r="D110" s="30" t="s">
        <v>469</v>
      </c>
      <c r="E110" s="30" t="s">
        <v>623</v>
      </c>
      <c r="F110" s="31"/>
    </row>
    <row r="111" spans="1:6" ht="20.100000000000001" customHeight="1">
      <c r="A111" s="29">
        <v>109</v>
      </c>
      <c r="B111" s="30" t="s">
        <v>713</v>
      </c>
      <c r="C111" s="30">
        <v>71.05</v>
      </c>
      <c r="D111" s="30" t="s">
        <v>469</v>
      </c>
      <c r="E111" s="30" t="s">
        <v>623</v>
      </c>
      <c r="F111" s="31"/>
    </row>
    <row r="112" spans="1:6" ht="20.100000000000001" customHeight="1">
      <c r="A112" s="29">
        <v>110</v>
      </c>
      <c r="B112" s="30" t="s">
        <v>714</v>
      </c>
      <c r="C112" s="30">
        <v>71.05</v>
      </c>
      <c r="D112" s="30" t="s">
        <v>469</v>
      </c>
      <c r="E112" s="30" t="s">
        <v>623</v>
      </c>
      <c r="F112" s="31"/>
    </row>
    <row r="113" spans="1:6" ht="20.100000000000001" customHeight="1">
      <c r="A113" s="29">
        <v>111</v>
      </c>
      <c r="B113" s="30" t="s">
        <v>715</v>
      </c>
      <c r="C113" s="30">
        <v>71.05</v>
      </c>
      <c r="D113" s="30" t="s">
        <v>469</v>
      </c>
      <c r="E113" s="30" t="s">
        <v>623</v>
      </c>
      <c r="F113" s="31"/>
    </row>
    <row r="114" spans="1:6" ht="20.100000000000001" customHeight="1">
      <c r="A114" s="29">
        <v>112</v>
      </c>
      <c r="B114" s="30" t="s">
        <v>716</v>
      </c>
      <c r="C114" s="30">
        <v>71.05</v>
      </c>
      <c r="D114" s="30" t="s">
        <v>469</v>
      </c>
      <c r="E114" s="30" t="s">
        <v>623</v>
      </c>
      <c r="F114" s="31"/>
    </row>
    <row r="115" spans="1:6" ht="20.100000000000001" customHeight="1">
      <c r="A115" s="29">
        <v>113</v>
      </c>
      <c r="B115" s="30" t="s">
        <v>717</v>
      </c>
      <c r="C115" s="30">
        <v>60.8</v>
      </c>
      <c r="D115" s="30" t="s">
        <v>469</v>
      </c>
      <c r="E115" s="30" t="s">
        <v>620</v>
      </c>
      <c r="F115" s="31"/>
    </row>
    <row r="116" spans="1:6" ht="20.100000000000001" customHeight="1">
      <c r="A116" s="29">
        <v>114</v>
      </c>
      <c r="B116" s="30" t="s">
        <v>718</v>
      </c>
      <c r="C116" s="30">
        <v>71.03</v>
      </c>
      <c r="D116" s="30" t="s">
        <v>469</v>
      </c>
      <c r="E116" s="30" t="s">
        <v>623</v>
      </c>
      <c r="F116" s="31"/>
    </row>
    <row r="117" spans="1:6" ht="20.100000000000001" customHeight="1">
      <c r="A117" s="29">
        <v>115</v>
      </c>
      <c r="B117" s="30" t="s">
        <v>719</v>
      </c>
      <c r="C117" s="30">
        <v>51.14</v>
      </c>
      <c r="D117" s="30" t="s">
        <v>469</v>
      </c>
      <c r="E117" s="30" t="s">
        <v>626</v>
      </c>
      <c r="F117" s="31"/>
    </row>
    <row r="118" spans="1:6" ht="20.100000000000001" customHeight="1">
      <c r="A118" s="29">
        <v>116</v>
      </c>
      <c r="B118" s="30" t="s">
        <v>720</v>
      </c>
      <c r="C118" s="30">
        <v>60.8</v>
      </c>
      <c r="D118" s="30" t="s">
        <v>469</v>
      </c>
      <c r="E118" s="30" t="s">
        <v>626</v>
      </c>
      <c r="F118" s="31"/>
    </row>
    <row r="119" spans="1:6" ht="20.100000000000001" customHeight="1">
      <c r="A119" s="29">
        <v>117</v>
      </c>
      <c r="B119" s="30" t="s">
        <v>721</v>
      </c>
      <c r="C119" s="30">
        <v>60.8</v>
      </c>
      <c r="D119" s="30" t="s">
        <v>469</v>
      </c>
      <c r="E119" s="30" t="s">
        <v>620</v>
      </c>
      <c r="F119" s="31"/>
    </row>
    <row r="120" spans="1:6" ht="20.100000000000001" customHeight="1">
      <c r="A120" s="29">
        <v>118</v>
      </c>
      <c r="B120" s="30" t="s">
        <v>722</v>
      </c>
      <c r="C120" s="30">
        <v>71.28</v>
      </c>
      <c r="D120" s="30" t="s">
        <v>469</v>
      </c>
      <c r="E120" s="30" t="s">
        <v>620</v>
      </c>
      <c r="F120" s="31"/>
    </row>
    <row r="121" spans="1:6" ht="20.100000000000001" customHeight="1">
      <c r="A121" s="29">
        <v>119</v>
      </c>
      <c r="B121" s="30" t="s">
        <v>723</v>
      </c>
      <c r="C121" s="30">
        <v>71.03</v>
      </c>
      <c r="D121" s="30" t="s">
        <v>469</v>
      </c>
      <c r="E121" s="30" t="s">
        <v>623</v>
      </c>
      <c r="F121" s="31"/>
    </row>
    <row r="122" spans="1:6" ht="20.100000000000001" customHeight="1">
      <c r="A122" s="29">
        <v>120</v>
      </c>
      <c r="B122" s="30" t="s">
        <v>724</v>
      </c>
      <c r="C122" s="30">
        <v>71.03</v>
      </c>
      <c r="D122" s="30" t="s">
        <v>469</v>
      </c>
      <c r="E122" s="30" t="s">
        <v>623</v>
      </c>
      <c r="F122" s="31"/>
    </row>
    <row r="123" spans="1:6" ht="20.100000000000001" customHeight="1">
      <c r="A123" s="29">
        <v>121</v>
      </c>
      <c r="B123" s="30" t="s">
        <v>725</v>
      </c>
      <c r="C123" s="30">
        <v>71.28</v>
      </c>
      <c r="D123" s="30" t="s">
        <v>469</v>
      </c>
      <c r="E123" s="30" t="s">
        <v>626</v>
      </c>
      <c r="F123" s="31"/>
    </row>
    <row r="124" spans="1:6" ht="20.100000000000001" customHeight="1">
      <c r="A124" s="29">
        <v>122</v>
      </c>
      <c r="B124" s="30" t="s">
        <v>726</v>
      </c>
      <c r="C124" s="30">
        <v>60.8</v>
      </c>
      <c r="D124" s="30" t="s">
        <v>469</v>
      </c>
      <c r="E124" s="30" t="s">
        <v>626</v>
      </c>
      <c r="F124" s="31"/>
    </row>
    <row r="125" spans="1:6" ht="20.100000000000001" customHeight="1">
      <c r="A125" s="29">
        <v>123</v>
      </c>
      <c r="B125" s="30" t="s">
        <v>727</v>
      </c>
      <c r="C125" s="30">
        <v>98.34</v>
      </c>
      <c r="D125" s="30" t="s">
        <v>440</v>
      </c>
      <c r="E125" s="30" t="s">
        <v>629</v>
      </c>
      <c r="F125" s="31"/>
    </row>
    <row r="126" spans="1:6" ht="20.100000000000001" customHeight="1">
      <c r="A126" s="29">
        <v>124</v>
      </c>
      <c r="B126" s="30" t="s">
        <v>728</v>
      </c>
      <c r="C126" s="30">
        <v>98.34</v>
      </c>
      <c r="D126" s="30" t="s">
        <v>440</v>
      </c>
      <c r="E126" s="30" t="s">
        <v>629</v>
      </c>
      <c r="F126" s="31"/>
    </row>
    <row r="127" spans="1:6" ht="20.100000000000001" customHeight="1">
      <c r="A127" s="29">
        <v>125</v>
      </c>
      <c r="B127" s="30" t="s">
        <v>729</v>
      </c>
      <c r="C127" s="30">
        <v>60.8</v>
      </c>
      <c r="D127" s="30" t="s">
        <v>469</v>
      </c>
      <c r="E127" s="30" t="s">
        <v>620</v>
      </c>
      <c r="F127" s="31"/>
    </row>
    <row r="128" spans="1:6" ht="20.100000000000001" customHeight="1">
      <c r="A128" s="29">
        <v>126</v>
      </c>
      <c r="B128" s="30" t="s">
        <v>730</v>
      </c>
      <c r="C128" s="30">
        <v>71.03</v>
      </c>
      <c r="D128" s="30" t="s">
        <v>469</v>
      </c>
      <c r="E128" s="30" t="s">
        <v>623</v>
      </c>
      <c r="F128" s="31"/>
    </row>
    <row r="129" spans="1:6" ht="20.100000000000001" customHeight="1">
      <c r="A129" s="29">
        <v>127</v>
      </c>
      <c r="B129" s="30" t="s">
        <v>731</v>
      </c>
      <c r="C129" s="30">
        <v>71.03</v>
      </c>
      <c r="D129" s="30" t="s">
        <v>469</v>
      </c>
      <c r="E129" s="30" t="s">
        <v>623</v>
      </c>
      <c r="F129" s="31"/>
    </row>
    <row r="130" spans="1:6" ht="20.100000000000001" customHeight="1">
      <c r="A130" s="29">
        <v>128</v>
      </c>
      <c r="B130" s="30" t="s">
        <v>732</v>
      </c>
      <c r="C130" s="30">
        <v>71.28</v>
      </c>
      <c r="D130" s="30" t="s">
        <v>469</v>
      </c>
      <c r="E130" s="30" t="s">
        <v>626</v>
      </c>
      <c r="F130" s="31"/>
    </row>
    <row r="131" spans="1:6" ht="20.100000000000001" customHeight="1">
      <c r="A131" s="29">
        <v>129</v>
      </c>
      <c r="B131" s="30" t="s">
        <v>733</v>
      </c>
      <c r="C131" s="30">
        <v>60.8</v>
      </c>
      <c r="D131" s="30" t="s">
        <v>469</v>
      </c>
      <c r="E131" s="30" t="s">
        <v>626</v>
      </c>
      <c r="F131" s="31"/>
    </row>
    <row r="132" spans="1:6" ht="20.100000000000001" customHeight="1">
      <c r="A132" s="29">
        <v>130</v>
      </c>
      <c r="B132" s="30" t="s">
        <v>734</v>
      </c>
      <c r="C132" s="30">
        <v>60.8</v>
      </c>
      <c r="D132" s="30" t="s">
        <v>469</v>
      </c>
      <c r="E132" s="30" t="s">
        <v>620</v>
      </c>
      <c r="F132" s="31"/>
    </row>
    <row r="133" spans="1:6" ht="20.100000000000001" customHeight="1">
      <c r="A133" s="29">
        <v>131</v>
      </c>
      <c r="B133" s="30" t="s">
        <v>735</v>
      </c>
      <c r="C133" s="30">
        <v>71.28</v>
      </c>
      <c r="D133" s="30" t="s">
        <v>469</v>
      </c>
      <c r="E133" s="30" t="s">
        <v>620</v>
      </c>
      <c r="F133" s="31"/>
    </row>
    <row r="134" spans="1:6" ht="20.100000000000001" customHeight="1">
      <c r="A134" s="29">
        <v>132</v>
      </c>
      <c r="B134" s="30" t="s">
        <v>736</v>
      </c>
      <c r="C134" s="30">
        <v>71.03</v>
      </c>
      <c r="D134" s="30" t="s">
        <v>469</v>
      </c>
      <c r="E134" s="30" t="s">
        <v>623</v>
      </c>
      <c r="F134" s="31"/>
    </row>
    <row r="135" spans="1:6" ht="20.100000000000001" customHeight="1">
      <c r="A135" s="29">
        <v>133</v>
      </c>
      <c r="B135" s="30" t="s">
        <v>737</v>
      </c>
      <c r="C135" s="30">
        <v>71.03</v>
      </c>
      <c r="D135" s="30" t="s">
        <v>469</v>
      </c>
      <c r="E135" s="30" t="s">
        <v>623</v>
      </c>
      <c r="F135" s="31"/>
    </row>
    <row r="136" spans="1:6" ht="20.100000000000001" customHeight="1">
      <c r="A136" s="29">
        <v>134</v>
      </c>
      <c r="B136" s="30" t="s">
        <v>738</v>
      </c>
      <c r="C136" s="30">
        <v>71.28</v>
      </c>
      <c r="D136" s="30" t="s">
        <v>469</v>
      </c>
      <c r="E136" s="30" t="s">
        <v>626</v>
      </c>
      <c r="F136" s="31"/>
    </row>
    <row r="137" spans="1:6" ht="20.100000000000001" customHeight="1">
      <c r="A137" s="29">
        <v>135</v>
      </c>
      <c r="B137" s="30" t="s">
        <v>739</v>
      </c>
      <c r="C137" s="30">
        <v>60.8</v>
      </c>
      <c r="D137" s="30" t="s">
        <v>469</v>
      </c>
      <c r="E137" s="30" t="s">
        <v>626</v>
      </c>
      <c r="F137" s="31"/>
    </row>
    <row r="138" spans="1:6" ht="20.100000000000001" customHeight="1">
      <c r="A138" s="29">
        <v>136</v>
      </c>
      <c r="B138" s="30" t="s">
        <v>740</v>
      </c>
      <c r="C138" s="30">
        <v>98.34</v>
      </c>
      <c r="D138" s="30" t="s">
        <v>440</v>
      </c>
      <c r="E138" s="30" t="s">
        <v>629</v>
      </c>
      <c r="F138" s="31"/>
    </row>
    <row r="139" spans="1:6" ht="20.100000000000001" customHeight="1">
      <c r="A139" s="29">
        <v>137</v>
      </c>
      <c r="B139" s="30" t="s">
        <v>741</v>
      </c>
      <c r="C139" s="30">
        <v>98.34</v>
      </c>
      <c r="D139" s="30" t="s">
        <v>440</v>
      </c>
      <c r="E139" s="30" t="s">
        <v>629</v>
      </c>
      <c r="F139" s="31"/>
    </row>
    <row r="140" spans="1:6" ht="20.100000000000001" customHeight="1">
      <c r="A140" s="29">
        <v>138</v>
      </c>
      <c r="B140" s="30" t="s">
        <v>742</v>
      </c>
      <c r="C140" s="30">
        <v>60.8</v>
      </c>
      <c r="D140" s="30" t="s">
        <v>469</v>
      </c>
      <c r="E140" s="30" t="s">
        <v>620</v>
      </c>
      <c r="F140" s="31"/>
    </row>
    <row r="141" spans="1:6" ht="20.100000000000001" customHeight="1">
      <c r="A141" s="29">
        <v>139</v>
      </c>
      <c r="B141" s="30" t="s">
        <v>743</v>
      </c>
      <c r="C141" s="30">
        <v>71.28</v>
      </c>
      <c r="D141" s="30" t="s">
        <v>469</v>
      </c>
      <c r="E141" s="30" t="s">
        <v>620</v>
      </c>
      <c r="F141" s="31"/>
    </row>
    <row r="142" spans="1:6" ht="20.100000000000001" customHeight="1">
      <c r="A142" s="29">
        <v>140</v>
      </c>
      <c r="B142" s="30" t="s">
        <v>744</v>
      </c>
      <c r="C142" s="30">
        <v>71.03</v>
      </c>
      <c r="D142" s="30" t="s">
        <v>469</v>
      </c>
      <c r="E142" s="30" t="s">
        <v>623</v>
      </c>
      <c r="F142" s="31"/>
    </row>
    <row r="143" spans="1:6" ht="20.100000000000001" customHeight="1">
      <c r="A143" s="29">
        <v>141</v>
      </c>
      <c r="B143" s="30" t="s">
        <v>745</v>
      </c>
      <c r="C143" s="30">
        <v>71.03</v>
      </c>
      <c r="D143" s="30" t="s">
        <v>469</v>
      </c>
      <c r="E143" s="30" t="s">
        <v>623</v>
      </c>
      <c r="F143" s="31"/>
    </row>
    <row r="144" spans="1:6" ht="20.100000000000001" customHeight="1">
      <c r="A144" s="29">
        <v>142</v>
      </c>
      <c r="B144" s="30" t="s">
        <v>746</v>
      </c>
      <c r="C144" s="30">
        <v>71.28</v>
      </c>
      <c r="D144" s="30" t="s">
        <v>469</v>
      </c>
      <c r="E144" s="30" t="s">
        <v>626</v>
      </c>
      <c r="F144" s="31"/>
    </row>
    <row r="145" spans="1:6" ht="20.100000000000001" customHeight="1">
      <c r="A145" s="29">
        <v>143</v>
      </c>
      <c r="B145" s="30" t="s">
        <v>747</v>
      </c>
      <c r="C145" s="30">
        <v>60.8</v>
      </c>
      <c r="D145" s="30" t="s">
        <v>469</v>
      </c>
      <c r="E145" s="30" t="s">
        <v>626</v>
      </c>
      <c r="F145" s="31"/>
    </row>
    <row r="146" spans="1:6" ht="20.100000000000001" customHeight="1">
      <c r="A146" s="29">
        <v>144</v>
      </c>
      <c r="B146" s="30" t="s">
        <v>541</v>
      </c>
      <c r="C146" s="30">
        <v>70.02</v>
      </c>
      <c r="D146" s="30" t="s">
        <v>469</v>
      </c>
      <c r="E146" s="30" t="s">
        <v>623</v>
      </c>
      <c r="F146" s="31"/>
    </row>
    <row r="147" spans="1:6" ht="20.100000000000001" customHeight="1">
      <c r="A147" s="29">
        <v>145</v>
      </c>
      <c r="B147" s="30" t="s">
        <v>542</v>
      </c>
      <c r="C147" s="30">
        <v>70.02</v>
      </c>
      <c r="D147" s="30" t="s">
        <v>469</v>
      </c>
      <c r="E147" s="30" t="s">
        <v>623</v>
      </c>
      <c r="F147" s="31"/>
    </row>
    <row r="148" spans="1:6" ht="20.100000000000001" customHeight="1">
      <c r="A148" s="29">
        <v>146</v>
      </c>
      <c r="B148" s="30" t="s">
        <v>543</v>
      </c>
      <c r="C148" s="30">
        <v>70.569999999999993</v>
      </c>
      <c r="D148" s="30" t="s">
        <v>469</v>
      </c>
      <c r="E148" s="30" t="s">
        <v>626</v>
      </c>
      <c r="F148" s="31"/>
    </row>
    <row r="149" spans="1:6" ht="20.100000000000001" customHeight="1">
      <c r="A149" s="29">
        <v>147</v>
      </c>
      <c r="B149" s="30" t="s">
        <v>545</v>
      </c>
      <c r="C149" s="30">
        <v>70.569999999999993</v>
      </c>
      <c r="D149" s="30" t="s">
        <v>469</v>
      </c>
      <c r="E149" s="30" t="s">
        <v>620</v>
      </c>
      <c r="F149" s="31"/>
    </row>
    <row r="150" spans="1:6" ht="20.100000000000001" customHeight="1">
      <c r="A150" s="29">
        <v>148</v>
      </c>
      <c r="B150" s="30" t="s">
        <v>546</v>
      </c>
      <c r="C150" s="30">
        <v>70.02</v>
      </c>
      <c r="D150" s="30" t="s">
        <v>469</v>
      </c>
      <c r="E150" s="30" t="s">
        <v>623</v>
      </c>
      <c r="F150" s="31"/>
    </row>
    <row r="151" spans="1:6" ht="20.100000000000001" customHeight="1">
      <c r="A151" s="29">
        <v>149</v>
      </c>
      <c r="B151" s="30" t="s">
        <v>547</v>
      </c>
      <c r="C151" s="30">
        <v>70.569999999999993</v>
      </c>
      <c r="D151" s="30" t="s">
        <v>469</v>
      </c>
      <c r="E151" s="30" t="s">
        <v>626</v>
      </c>
      <c r="F151" s="31"/>
    </row>
    <row r="152" spans="1:6" ht="20.100000000000001" customHeight="1">
      <c r="A152" s="29">
        <v>150</v>
      </c>
      <c r="B152" s="30" t="s">
        <v>748</v>
      </c>
      <c r="C152" s="30">
        <v>60.8</v>
      </c>
      <c r="D152" s="30" t="s">
        <v>469</v>
      </c>
      <c r="E152" s="30" t="s">
        <v>620</v>
      </c>
      <c r="F152" s="31"/>
    </row>
    <row r="153" spans="1:6" ht="20.100000000000001" customHeight="1">
      <c r="A153" s="29">
        <v>151</v>
      </c>
      <c r="B153" s="30" t="s">
        <v>749</v>
      </c>
      <c r="C153" s="30">
        <v>71.28</v>
      </c>
      <c r="D153" s="30" t="s">
        <v>469</v>
      </c>
      <c r="E153" s="30" t="s">
        <v>620</v>
      </c>
      <c r="F153" s="31"/>
    </row>
    <row r="154" spans="1:6" ht="20.100000000000001" customHeight="1">
      <c r="A154" s="29">
        <v>152</v>
      </c>
      <c r="B154" s="30" t="s">
        <v>750</v>
      </c>
      <c r="C154" s="30">
        <v>71.03</v>
      </c>
      <c r="D154" s="30" t="s">
        <v>469</v>
      </c>
      <c r="E154" s="30" t="s">
        <v>623</v>
      </c>
      <c r="F154" s="31"/>
    </row>
    <row r="155" spans="1:6" ht="20.100000000000001" customHeight="1">
      <c r="A155" s="29">
        <v>153</v>
      </c>
      <c r="B155" s="30" t="s">
        <v>751</v>
      </c>
      <c r="C155" s="30">
        <v>71.03</v>
      </c>
      <c r="D155" s="30" t="s">
        <v>469</v>
      </c>
      <c r="E155" s="30" t="s">
        <v>623</v>
      </c>
      <c r="F155" s="31"/>
    </row>
    <row r="156" spans="1:6" ht="20.100000000000001" customHeight="1">
      <c r="A156" s="29">
        <v>154</v>
      </c>
      <c r="B156" s="30" t="s">
        <v>752</v>
      </c>
      <c r="C156" s="30">
        <v>71.28</v>
      </c>
      <c r="D156" s="30" t="s">
        <v>469</v>
      </c>
      <c r="E156" s="30" t="s">
        <v>626</v>
      </c>
      <c r="F156" s="31"/>
    </row>
    <row r="157" spans="1:6" ht="20.100000000000001" customHeight="1">
      <c r="A157" s="29">
        <v>155</v>
      </c>
      <c r="B157" s="30" t="s">
        <v>753</v>
      </c>
      <c r="C157" s="30">
        <v>60.8</v>
      </c>
      <c r="D157" s="30" t="s">
        <v>469</v>
      </c>
      <c r="E157" s="30" t="s">
        <v>626</v>
      </c>
      <c r="F157" s="31"/>
    </row>
    <row r="158" spans="1:6" ht="20.100000000000001" customHeight="1">
      <c r="A158" s="29">
        <v>156</v>
      </c>
      <c r="B158" s="30" t="s">
        <v>549</v>
      </c>
      <c r="C158" s="30">
        <v>70.569999999999993</v>
      </c>
      <c r="D158" s="30" t="s">
        <v>469</v>
      </c>
      <c r="E158" s="30" t="s">
        <v>620</v>
      </c>
      <c r="F158" s="31"/>
    </row>
    <row r="159" spans="1:6" ht="20.100000000000001" customHeight="1">
      <c r="A159" s="29">
        <v>157</v>
      </c>
      <c r="B159" s="30" t="s">
        <v>550</v>
      </c>
      <c r="C159" s="30">
        <v>70.02</v>
      </c>
      <c r="D159" s="30" t="s">
        <v>469</v>
      </c>
      <c r="E159" s="30" t="s">
        <v>623</v>
      </c>
      <c r="F159" s="31"/>
    </row>
    <row r="160" spans="1:6" ht="20.100000000000001" customHeight="1">
      <c r="A160" s="29">
        <v>158</v>
      </c>
      <c r="B160" s="30" t="s">
        <v>551</v>
      </c>
      <c r="C160" s="30">
        <v>70.569999999999993</v>
      </c>
      <c r="D160" s="30" t="s">
        <v>469</v>
      </c>
      <c r="E160" s="30" t="s">
        <v>626</v>
      </c>
      <c r="F160" s="31"/>
    </row>
    <row r="161" spans="1:6" ht="20.100000000000001" customHeight="1">
      <c r="A161" s="29">
        <v>159</v>
      </c>
      <c r="B161" s="30" t="s">
        <v>608</v>
      </c>
      <c r="C161" s="30">
        <v>70.56</v>
      </c>
      <c r="D161" s="30" t="s">
        <v>469</v>
      </c>
      <c r="E161" s="30" t="s">
        <v>620</v>
      </c>
      <c r="F161" s="31"/>
    </row>
    <row r="162" spans="1:6" ht="20.100000000000001" customHeight="1">
      <c r="A162" s="29">
        <v>160</v>
      </c>
      <c r="B162" s="30" t="s">
        <v>754</v>
      </c>
      <c r="C162" s="30">
        <v>60.8</v>
      </c>
      <c r="D162" s="30" t="s">
        <v>469</v>
      </c>
      <c r="E162" s="30" t="s">
        <v>620</v>
      </c>
      <c r="F162" s="31"/>
    </row>
    <row r="163" spans="1:6" ht="20.100000000000001" customHeight="1">
      <c r="A163" s="29">
        <v>161</v>
      </c>
      <c r="B163" s="30" t="s">
        <v>755</v>
      </c>
      <c r="C163" s="30">
        <v>71.28</v>
      </c>
      <c r="D163" s="30" t="s">
        <v>469</v>
      </c>
      <c r="E163" s="30" t="s">
        <v>620</v>
      </c>
      <c r="F163" s="31"/>
    </row>
    <row r="164" spans="1:6" ht="20.100000000000001" customHeight="1">
      <c r="A164" s="29">
        <v>162</v>
      </c>
      <c r="B164" s="30" t="s">
        <v>756</v>
      </c>
      <c r="C164" s="30">
        <v>71.03</v>
      </c>
      <c r="D164" s="30" t="s">
        <v>469</v>
      </c>
      <c r="E164" s="30" t="s">
        <v>623</v>
      </c>
      <c r="F164" s="31"/>
    </row>
    <row r="165" spans="1:6" ht="20.100000000000001" customHeight="1">
      <c r="A165" s="29">
        <v>163</v>
      </c>
      <c r="B165" s="30" t="s">
        <v>757</v>
      </c>
      <c r="C165" s="30">
        <v>71.28</v>
      </c>
      <c r="D165" s="30" t="s">
        <v>469</v>
      </c>
      <c r="E165" s="30" t="s">
        <v>626</v>
      </c>
      <c r="F165" s="31"/>
    </row>
    <row r="166" spans="1:6" ht="20.100000000000001" customHeight="1">
      <c r="A166" s="29">
        <v>164</v>
      </c>
      <c r="B166" s="30" t="s">
        <v>758</v>
      </c>
      <c r="C166" s="30">
        <v>60.8</v>
      </c>
      <c r="D166" s="30" t="s">
        <v>469</v>
      </c>
      <c r="E166" s="30" t="s">
        <v>626</v>
      </c>
      <c r="F166" s="31"/>
    </row>
    <row r="167" spans="1:6" ht="20.100000000000001" customHeight="1">
      <c r="A167" s="29">
        <v>165</v>
      </c>
      <c r="B167" s="30" t="s">
        <v>759</v>
      </c>
      <c r="C167" s="30">
        <v>70.569999999999993</v>
      </c>
      <c r="D167" s="30" t="s">
        <v>469</v>
      </c>
      <c r="E167" s="30" t="s">
        <v>620</v>
      </c>
      <c r="F167" s="31"/>
    </row>
    <row r="168" spans="1:6" ht="20.100000000000001" customHeight="1">
      <c r="A168" s="29">
        <v>166</v>
      </c>
      <c r="B168" s="30" t="s">
        <v>760</v>
      </c>
      <c r="C168" s="30">
        <v>70.02</v>
      </c>
      <c r="D168" s="30" t="s">
        <v>469</v>
      </c>
      <c r="E168" s="30" t="s">
        <v>623</v>
      </c>
      <c r="F168" s="31"/>
    </row>
    <row r="169" spans="1:6" ht="20.100000000000001" customHeight="1">
      <c r="A169" s="29">
        <v>167</v>
      </c>
      <c r="B169" s="30" t="s">
        <v>761</v>
      </c>
      <c r="C169" s="30">
        <v>70.569999999999993</v>
      </c>
      <c r="D169" s="30" t="s">
        <v>469</v>
      </c>
      <c r="E169" s="30" t="s">
        <v>626</v>
      </c>
      <c r="F169" s="31"/>
    </row>
    <row r="170" spans="1:6" ht="20.100000000000001" customHeight="1">
      <c r="A170" s="29">
        <v>168</v>
      </c>
      <c r="B170" s="30" t="s">
        <v>762</v>
      </c>
      <c r="C170" s="30">
        <v>70.56</v>
      </c>
      <c r="D170" s="30" t="s">
        <v>469</v>
      </c>
      <c r="E170" s="30" t="s">
        <v>626</v>
      </c>
      <c r="F170" s="31"/>
    </row>
    <row r="171" spans="1:6" ht="20.100000000000001" customHeight="1">
      <c r="A171" s="29">
        <v>169</v>
      </c>
      <c r="B171" s="30" t="s">
        <v>763</v>
      </c>
      <c r="C171" s="30">
        <v>98.34</v>
      </c>
      <c r="D171" s="30" t="s">
        <v>440</v>
      </c>
      <c r="E171" s="30" t="s">
        <v>629</v>
      </c>
      <c r="F171" s="31"/>
    </row>
    <row r="172" spans="1:6" ht="20.100000000000001" customHeight="1">
      <c r="A172" s="29">
        <v>170</v>
      </c>
      <c r="B172" s="30" t="s">
        <v>764</v>
      </c>
      <c r="C172" s="30">
        <v>60.8</v>
      </c>
      <c r="D172" s="30" t="s">
        <v>469</v>
      </c>
      <c r="E172" s="30" t="s">
        <v>620</v>
      </c>
      <c r="F172" s="31"/>
    </row>
    <row r="173" spans="1:6" ht="20.100000000000001" customHeight="1">
      <c r="A173" s="29">
        <v>171</v>
      </c>
      <c r="B173" s="30" t="s">
        <v>765</v>
      </c>
      <c r="C173" s="30">
        <v>71.28</v>
      </c>
      <c r="D173" s="30" t="s">
        <v>469</v>
      </c>
      <c r="E173" s="30" t="s">
        <v>620</v>
      </c>
      <c r="F173" s="31"/>
    </row>
    <row r="174" spans="1:6" ht="20.100000000000001" customHeight="1">
      <c r="A174" s="29">
        <v>172</v>
      </c>
      <c r="B174" s="30" t="s">
        <v>766</v>
      </c>
      <c r="C174" s="30">
        <v>71.03</v>
      </c>
      <c r="D174" s="30" t="s">
        <v>469</v>
      </c>
      <c r="E174" s="30" t="s">
        <v>623</v>
      </c>
      <c r="F174" s="31"/>
    </row>
    <row r="175" spans="1:6" ht="20.100000000000001" customHeight="1">
      <c r="A175" s="29">
        <v>173</v>
      </c>
      <c r="B175" s="30" t="s">
        <v>767</v>
      </c>
      <c r="C175" s="30">
        <v>71.03</v>
      </c>
      <c r="D175" s="30" t="s">
        <v>469</v>
      </c>
      <c r="E175" s="30" t="s">
        <v>623</v>
      </c>
      <c r="F175" s="31"/>
    </row>
    <row r="176" spans="1:6" ht="20.100000000000001" customHeight="1">
      <c r="A176" s="29">
        <v>174</v>
      </c>
      <c r="B176" s="30" t="s">
        <v>768</v>
      </c>
      <c r="C176" s="30">
        <v>60.8</v>
      </c>
      <c r="D176" s="30" t="s">
        <v>469</v>
      </c>
      <c r="E176" s="30" t="s">
        <v>626</v>
      </c>
      <c r="F176" s="31"/>
    </row>
    <row r="177" spans="1:6" ht="20.100000000000001" customHeight="1">
      <c r="A177" s="29">
        <v>175</v>
      </c>
      <c r="B177" s="30" t="s">
        <v>769</v>
      </c>
      <c r="C177" s="30">
        <v>70.02</v>
      </c>
      <c r="D177" s="30" t="s">
        <v>469</v>
      </c>
      <c r="E177" s="30" t="s">
        <v>623</v>
      </c>
      <c r="F177" s="31"/>
    </row>
    <row r="178" spans="1:6" ht="20.100000000000001" customHeight="1">
      <c r="A178" s="29">
        <v>176</v>
      </c>
      <c r="B178" s="30" t="s">
        <v>770</v>
      </c>
      <c r="C178" s="30">
        <v>70.02</v>
      </c>
      <c r="D178" s="30" t="s">
        <v>469</v>
      </c>
      <c r="E178" s="30" t="s">
        <v>623</v>
      </c>
      <c r="F178" s="31"/>
    </row>
    <row r="179" spans="1:6" ht="20.100000000000001" customHeight="1">
      <c r="A179" s="29">
        <v>177</v>
      </c>
      <c r="B179" s="30" t="s">
        <v>771</v>
      </c>
      <c r="C179" s="30">
        <v>70.569999999999993</v>
      </c>
      <c r="D179" s="30" t="s">
        <v>469</v>
      </c>
      <c r="E179" s="30" t="s">
        <v>626</v>
      </c>
      <c r="F179" s="31"/>
    </row>
    <row r="180" spans="1:6" ht="20.100000000000001" customHeight="1">
      <c r="A180" s="29">
        <v>178</v>
      </c>
      <c r="B180" s="30" t="s">
        <v>772</v>
      </c>
      <c r="C180" s="30">
        <v>70.56</v>
      </c>
      <c r="D180" s="30" t="s">
        <v>469</v>
      </c>
      <c r="E180" s="30" t="s">
        <v>620</v>
      </c>
      <c r="F180" s="31"/>
    </row>
    <row r="181" spans="1:6" ht="20.100000000000001" customHeight="1">
      <c r="A181" s="29">
        <v>179</v>
      </c>
      <c r="B181" s="30" t="s">
        <v>773</v>
      </c>
      <c r="C181" s="30">
        <v>70</v>
      </c>
      <c r="D181" s="30" t="s">
        <v>469</v>
      </c>
      <c r="E181" s="30" t="s">
        <v>623</v>
      </c>
      <c r="F181" s="31"/>
    </row>
    <row r="182" spans="1:6" ht="20.100000000000001" customHeight="1">
      <c r="A182" s="29">
        <v>180</v>
      </c>
      <c r="B182" s="30" t="s">
        <v>774</v>
      </c>
      <c r="C182" s="30">
        <v>70.56</v>
      </c>
      <c r="D182" s="30" t="s">
        <v>469</v>
      </c>
      <c r="E182" s="30" t="s">
        <v>626</v>
      </c>
      <c r="F182" s="31"/>
    </row>
    <row r="183" spans="1:6" ht="20.100000000000001" customHeight="1">
      <c r="A183" s="29">
        <v>181</v>
      </c>
      <c r="B183" s="30" t="s">
        <v>775</v>
      </c>
      <c r="C183" s="30">
        <v>60.8</v>
      </c>
      <c r="D183" s="30" t="s">
        <v>469</v>
      </c>
      <c r="E183" s="30" t="s">
        <v>620</v>
      </c>
      <c r="F183" s="31"/>
    </row>
    <row r="184" spans="1:6" ht="20.100000000000001" customHeight="1">
      <c r="A184" s="29">
        <v>182</v>
      </c>
      <c r="B184" s="30" t="s">
        <v>776</v>
      </c>
      <c r="C184" s="30">
        <v>71.28</v>
      </c>
      <c r="D184" s="30" t="s">
        <v>469</v>
      </c>
      <c r="E184" s="30" t="s">
        <v>620</v>
      </c>
      <c r="F184" s="31"/>
    </row>
    <row r="185" spans="1:6" ht="20.100000000000001" customHeight="1">
      <c r="A185" s="29">
        <v>183</v>
      </c>
      <c r="B185" s="30" t="s">
        <v>777</v>
      </c>
      <c r="C185" s="30">
        <v>71.03</v>
      </c>
      <c r="D185" s="30" t="s">
        <v>469</v>
      </c>
      <c r="E185" s="30" t="s">
        <v>623</v>
      </c>
      <c r="F185" s="31"/>
    </row>
    <row r="186" spans="1:6" ht="20.100000000000001" customHeight="1">
      <c r="A186" s="29">
        <v>184</v>
      </c>
      <c r="B186" s="30" t="s">
        <v>778</v>
      </c>
      <c r="C186" s="30">
        <v>71.03</v>
      </c>
      <c r="D186" s="30" t="s">
        <v>469</v>
      </c>
      <c r="E186" s="30" t="s">
        <v>623</v>
      </c>
      <c r="F186" s="31"/>
    </row>
    <row r="187" spans="1:6" ht="20.100000000000001" customHeight="1">
      <c r="A187" s="29">
        <v>185</v>
      </c>
      <c r="B187" s="30" t="s">
        <v>779</v>
      </c>
      <c r="C187" s="30">
        <v>60.8</v>
      </c>
      <c r="D187" s="30" t="s">
        <v>469</v>
      </c>
      <c r="E187" s="30" t="s">
        <v>626</v>
      </c>
      <c r="F187" s="31"/>
    </row>
    <row r="188" spans="1:6" ht="20.100000000000001" customHeight="1">
      <c r="A188" s="29">
        <v>186</v>
      </c>
      <c r="B188" s="30" t="s">
        <v>780</v>
      </c>
      <c r="C188" s="30">
        <v>70.569999999999993</v>
      </c>
      <c r="D188" s="30" t="s">
        <v>469</v>
      </c>
      <c r="E188" s="30" t="s">
        <v>620</v>
      </c>
      <c r="F188" s="31"/>
    </row>
    <row r="189" spans="1:6" ht="20.100000000000001" customHeight="1">
      <c r="A189" s="29">
        <v>187</v>
      </c>
      <c r="B189" s="30" t="s">
        <v>781</v>
      </c>
      <c r="C189" s="30">
        <v>70.02</v>
      </c>
      <c r="D189" s="30" t="s">
        <v>469</v>
      </c>
      <c r="E189" s="30" t="s">
        <v>623</v>
      </c>
      <c r="F189" s="31"/>
    </row>
    <row r="190" spans="1:6" ht="20.100000000000001" customHeight="1">
      <c r="A190" s="29">
        <v>188</v>
      </c>
      <c r="B190" s="30" t="s">
        <v>782</v>
      </c>
      <c r="C190" s="30">
        <v>70.02</v>
      </c>
      <c r="D190" s="30" t="s">
        <v>469</v>
      </c>
      <c r="E190" s="30" t="s">
        <v>623</v>
      </c>
      <c r="F190" s="31"/>
    </row>
    <row r="191" spans="1:6" ht="20.100000000000001" customHeight="1">
      <c r="A191" s="29">
        <v>189</v>
      </c>
      <c r="B191" s="30" t="s">
        <v>783</v>
      </c>
      <c r="C191" s="30">
        <v>70.569999999999993</v>
      </c>
      <c r="D191" s="30" t="s">
        <v>469</v>
      </c>
      <c r="E191" s="30" t="s">
        <v>626</v>
      </c>
      <c r="F191" s="31"/>
    </row>
    <row r="192" spans="1:6" ht="20.100000000000001" customHeight="1">
      <c r="A192" s="29">
        <v>190</v>
      </c>
      <c r="B192" s="30" t="s">
        <v>784</v>
      </c>
      <c r="C192" s="30">
        <v>60.07</v>
      </c>
      <c r="D192" s="30" t="s">
        <v>469</v>
      </c>
      <c r="E192" s="30" t="s">
        <v>626</v>
      </c>
      <c r="F192" s="31"/>
    </row>
    <row r="193" spans="1:6" ht="20.100000000000001" customHeight="1">
      <c r="A193" s="29">
        <v>191</v>
      </c>
      <c r="B193" s="30" t="s">
        <v>785</v>
      </c>
      <c r="C193" s="30">
        <v>70.56</v>
      </c>
      <c r="D193" s="30" t="s">
        <v>469</v>
      </c>
      <c r="E193" s="30" t="s">
        <v>620</v>
      </c>
      <c r="F193" s="31"/>
    </row>
    <row r="194" spans="1:6" ht="20.100000000000001" customHeight="1">
      <c r="A194" s="29">
        <v>192</v>
      </c>
      <c r="B194" s="30" t="s">
        <v>786</v>
      </c>
      <c r="C194" s="30">
        <v>70</v>
      </c>
      <c r="D194" s="30" t="s">
        <v>469</v>
      </c>
      <c r="E194" s="30" t="s">
        <v>623</v>
      </c>
      <c r="F194" s="31"/>
    </row>
    <row r="195" spans="1:6" ht="20.100000000000001" customHeight="1">
      <c r="A195" s="29">
        <v>193</v>
      </c>
      <c r="B195" s="30" t="s">
        <v>787</v>
      </c>
      <c r="C195" s="30">
        <v>70.56</v>
      </c>
      <c r="D195" s="30" t="s">
        <v>469</v>
      </c>
      <c r="E195" s="30" t="s">
        <v>626</v>
      </c>
      <c r="F195" s="31"/>
    </row>
    <row r="196" spans="1:6" ht="20.100000000000001" customHeight="1">
      <c r="A196" s="29">
        <v>194</v>
      </c>
      <c r="B196" s="30" t="s">
        <v>788</v>
      </c>
      <c r="C196" s="30">
        <v>60.06</v>
      </c>
      <c r="D196" s="30" t="s">
        <v>469</v>
      </c>
      <c r="E196" s="30" t="s">
        <v>626</v>
      </c>
      <c r="F196" s="31"/>
    </row>
    <row r="197" spans="1:6" ht="20.100000000000001" customHeight="1">
      <c r="A197" s="29">
        <v>195</v>
      </c>
      <c r="B197" s="30" t="s">
        <v>789</v>
      </c>
      <c r="C197" s="30">
        <v>98.34</v>
      </c>
      <c r="D197" s="30" t="s">
        <v>440</v>
      </c>
      <c r="E197" s="30" t="s">
        <v>629</v>
      </c>
      <c r="F197" s="31"/>
    </row>
    <row r="198" spans="1:6" ht="20.100000000000001" customHeight="1">
      <c r="A198" s="29">
        <v>196</v>
      </c>
      <c r="B198" s="30" t="s">
        <v>790</v>
      </c>
      <c r="C198" s="30">
        <v>60.8</v>
      </c>
      <c r="D198" s="30" t="s">
        <v>469</v>
      </c>
      <c r="E198" s="30" t="s">
        <v>620</v>
      </c>
      <c r="F198" s="31"/>
    </row>
    <row r="199" spans="1:6" ht="20.100000000000001" customHeight="1">
      <c r="A199" s="29">
        <v>197</v>
      </c>
      <c r="B199" s="30" t="s">
        <v>791</v>
      </c>
      <c r="C199" s="30">
        <v>71.28</v>
      </c>
      <c r="D199" s="30" t="s">
        <v>469</v>
      </c>
      <c r="E199" s="30" t="s">
        <v>620</v>
      </c>
      <c r="F199" s="31"/>
    </row>
    <row r="200" spans="1:6" ht="20.100000000000001" customHeight="1">
      <c r="A200" s="29">
        <v>198</v>
      </c>
      <c r="B200" s="30" t="s">
        <v>792</v>
      </c>
      <c r="C200" s="30">
        <v>71.03</v>
      </c>
      <c r="D200" s="30" t="s">
        <v>469</v>
      </c>
      <c r="E200" s="30" t="s">
        <v>623</v>
      </c>
      <c r="F200" s="31"/>
    </row>
    <row r="201" spans="1:6" ht="20.100000000000001" customHeight="1">
      <c r="A201" s="29">
        <v>199</v>
      </c>
      <c r="B201" s="30" t="s">
        <v>793</v>
      </c>
      <c r="C201" s="30">
        <v>71.03</v>
      </c>
      <c r="D201" s="30" t="s">
        <v>469</v>
      </c>
      <c r="E201" s="30" t="s">
        <v>623</v>
      </c>
      <c r="F201" s="31"/>
    </row>
    <row r="202" spans="1:6" ht="20.100000000000001" customHeight="1">
      <c r="A202" s="29">
        <v>200</v>
      </c>
      <c r="B202" s="30" t="s">
        <v>794</v>
      </c>
      <c r="C202" s="30">
        <v>71.28</v>
      </c>
      <c r="D202" s="30" t="s">
        <v>469</v>
      </c>
      <c r="E202" s="30" t="s">
        <v>626</v>
      </c>
      <c r="F202" s="31"/>
    </row>
    <row r="203" spans="1:6" ht="20.100000000000001" customHeight="1">
      <c r="A203" s="29">
        <v>201</v>
      </c>
      <c r="B203" s="30" t="s">
        <v>795</v>
      </c>
      <c r="C203" s="30">
        <v>60.8</v>
      </c>
      <c r="D203" s="30" t="s">
        <v>469</v>
      </c>
      <c r="E203" s="30" t="s">
        <v>626</v>
      </c>
      <c r="F203" s="31"/>
    </row>
    <row r="204" spans="1:6" ht="20.100000000000001" customHeight="1">
      <c r="A204" s="29">
        <v>202</v>
      </c>
      <c r="B204" s="30" t="s">
        <v>796</v>
      </c>
      <c r="C204" s="30">
        <v>98.34</v>
      </c>
      <c r="D204" s="30" t="s">
        <v>440</v>
      </c>
      <c r="E204" s="30" t="s">
        <v>629</v>
      </c>
      <c r="F204" s="31"/>
    </row>
    <row r="205" spans="1:6" ht="20.100000000000001" customHeight="1">
      <c r="A205" s="29">
        <v>203</v>
      </c>
      <c r="B205" s="30" t="s">
        <v>797</v>
      </c>
      <c r="C205" s="30">
        <v>60.8</v>
      </c>
      <c r="D205" s="30" t="s">
        <v>469</v>
      </c>
      <c r="E205" s="30" t="s">
        <v>620</v>
      </c>
      <c r="F205" s="31"/>
    </row>
    <row r="206" spans="1:6" ht="20.100000000000001" customHeight="1">
      <c r="A206" s="29">
        <v>204</v>
      </c>
      <c r="B206" s="30" t="s">
        <v>798</v>
      </c>
      <c r="C206" s="30">
        <v>71.28</v>
      </c>
      <c r="D206" s="30" t="s">
        <v>469</v>
      </c>
      <c r="E206" s="30" t="s">
        <v>620</v>
      </c>
      <c r="F206" s="31"/>
    </row>
    <row r="207" spans="1:6" ht="20.100000000000001" customHeight="1">
      <c r="A207" s="29">
        <v>205</v>
      </c>
      <c r="B207" s="30" t="s">
        <v>799</v>
      </c>
      <c r="C207" s="30">
        <v>71.03</v>
      </c>
      <c r="D207" s="30" t="s">
        <v>469</v>
      </c>
      <c r="E207" s="30" t="s">
        <v>623</v>
      </c>
      <c r="F207" s="31"/>
    </row>
    <row r="208" spans="1:6" ht="20.100000000000001" customHeight="1">
      <c r="A208" s="29">
        <v>206</v>
      </c>
      <c r="B208" s="30" t="s">
        <v>800</v>
      </c>
      <c r="C208" s="30">
        <v>71.03</v>
      </c>
      <c r="D208" s="30" t="s">
        <v>469</v>
      </c>
      <c r="E208" s="30" t="s">
        <v>623</v>
      </c>
      <c r="F208" s="31"/>
    </row>
    <row r="209" spans="1:6" ht="20.100000000000001" customHeight="1">
      <c r="A209" s="29">
        <v>207</v>
      </c>
      <c r="B209" s="30" t="s">
        <v>801</v>
      </c>
      <c r="C209" s="30">
        <v>71.28</v>
      </c>
      <c r="D209" s="30" t="s">
        <v>469</v>
      </c>
      <c r="E209" s="30" t="s">
        <v>626</v>
      </c>
      <c r="F209" s="31"/>
    </row>
    <row r="210" spans="1:6" ht="20.100000000000001" customHeight="1">
      <c r="A210" s="29">
        <v>208</v>
      </c>
      <c r="B210" s="30" t="s">
        <v>802</v>
      </c>
      <c r="C210" s="30">
        <v>60.8</v>
      </c>
      <c r="D210" s="30" t="s">
        <v>469</v>
      </c>
      <c r="E210" s="30" t="s">
        <v>626</v>
      </c>
      <c r="F210" s="31"/>
    </row>
    <row r="211" spans="1:6" ht="20.100000000000001" customHeight="1">
      <c r="A211" s="29">
        <v>209</v>
      </c>
      <c r="B211" s="30" t="s">
        <v>803</v>
      </c>
      <c r="C211" s="30">
        <v>70.569999999999993</v>
      </c>
      <c r="D211" s="30" t="s">
        <v>469</v>
      </c>
      <c r="E211" s="30" t="s">
        <v>620</v>
      </c>
      <c r="F211" s="31"/>
    </row>
    <row r="212" spans="1:6" ht="20.100000000000001" customHeight="1">
      <c r="A212" s="29">
        <v>210</v>
      </c>
      <c r="B212" s="30" t="s">
        <v>804</v>
      </c>
      <c r="C212" s="30">
        <v>70.02</v>
      </c>
      <c r="D212" s="30" t="s">
        <v>469</v>
      </c>
      <c r="E212" s="30" t="s">
        <v>623</v>
      </c>
      <c r="F212" s="31"/>
    </row>
    <row r="213" spans="1:6" ht="20.100000000000001" customHeight="1">
      <c r="A213" s="29">
        <v>211</v>
      </c>
      <c r="B213" s="30" t="s">
        <v>805</v>
      </c>
      <c r="C213" s="30">
        <v>70.02</v>
      </c>
      <c r="D213" s="30" t="s">
        <v>469</v>
      </c>
      <c r="E213" s="30" t="s">
        <v>623</v>
      </c>
      <c r="F213" s="31"/>
    </row>
    <row r="214" spans="1:6" ht="20.100000000000001" customHeight="1">
      <c r="A214" s="29">
        <v>212</v>
      </c>
      <c r="B214" s="30" t="s">
        <v>806</v>
      </c>
      <c r="C214" s="30">
        <v>70.569999999999993</v>
      </c>
      <c r="D214" s="30" t="s">
        <v>469</v>
      </c>
      <c r="E214" s="30" t="s">
        <v>626</v>
      </c>
      <c r="F214" s="31"/>
    </row>
    <row r="215" spans="1:6" ht="20.100000000000001" customHeight="1">
      <c r="A215" s="29">
        <v>213</v>
      </c>
      <c r="B215" s="30" t="s">
        <v>807</v>
      </c>
      <c r="C215" s="30">
        <v>70.56</v>
      </c>
      <c r="D215" s="30" t="s">
        <v>469</v>
      </c>
      <c r="E215" s="30" t="s">
        <v>620</v>
      </c>
      <c r="F215" s="31"/>
    </row>
    <row r="216" spans="1:6" ht="20.100000000000001" customHeight="1">
      <c r="A216" s="29">
        <v>214</v>
      </c>
      <c r="B216" s="30" t="s">
        <v>808</v>
      </c>
      <c r="C216" s="30">
        <v>70</v>
      </c>
      <c r="D216" s="30" t="s">
        <v>469</v>
      </c>
      <c r="E216" s="30" t="s">
        <v>623</v>
      </c>
      <c r="F216" s="31"/>
    </row>
    <row r="217" spans="1:6" ht="20.100000000000001" customHeight="1">
      <c r="A217" s="29">
        <v>215</v>
      </c>
      <c r="B217" s="30" t="s">
        <v>809</v>
      </c>
      <c r="C217" s="30">
        <v>70.56</v>
      </c>
      <c r="D217" s="30" t="s">
        <v>469</v>
      </c>
      <c r="E217" s="30" t="s">
        <v>626</v>
      </c>
      <c r="F217" s="31"/>
    </row>
    <row r="218" spans="1:6" ht="20.100000000000001" customHeight="1">
      <c r="A218" s="29">
        <v>216</v>
      </c>
      <c r="B218" s="30" t="s">
        <v>810</v>
      </c>
      <c r="C218" s="30">
        <v>71.03</v>
      </c>
      <c r="D218" s="30" t="s">
        <v>469</v>
      </c>
      <c r="E218" s="30" t="s">
        <v>623</v>
      </c>
      <c r="F218" s="31"/>
    </row>
    <row r="219" spans="1:6" ht="20.100000000000001" customHeight="1">
      <c r="A219" s="29">
        <v>217</v>
      </c>
      <c r="B219" s="30" t="s">
        <v>811</v>
      </c>
      <c r="C219" s="30">
        <v>71.03</v>
      </c>
      <c r="D219" s="30" t="s">
        <v>469</v>
      </c>
      <c r="E219" s="30" t="s">
        <v>623</v>
      </c>
      <c r="F219" s="31"/>
    </row>
    <row r="220" spans="1:6" ht="20.100000000000001" customHeight="1">
      <c r="A220" s="29">
        <v>218</v>
      </c>
      <c r="B220" s="30" t="s">
        <v>812</v>
      </c>
      <c r="C220" s="30">
        <v>60.8</v>
      </c>
      <c r="D220" s="30" t="s">
        <v>469</v>
      </c>
      <c r="E220" s="30" t="s">
        <v>626</v>
      </c>
      <c r="F220" s="31"/>
    </row>
    <row r="221" spans="1:6" ht="20.100000000000001" customHeight="1">
      <c r="A221" s="29">
        <v>219</v>
      </c>
      <c r="B221" s="30" t="s">
        <v>813</v>
      </c>
      <c r="C221" s="30">
        <v>98.34</v>
      </c>
      <c r="D221" s="30" t="s">
        <v>440</v>
      </c>
      <c r="E221" s="30" t="s">
        <v>629</v>
      </c>
      <c r="F221" s="31"/>
    </row>
    <row r="222" spans="1:6" ht="20.100000000000001" customHeight="1">
      <c r="A222" s="29">
        <v>220</v>
      </c>
      <c r="B222" s="30" t="s">
        <v>814</v>
      </c>
      <c r="C222" s="30">
        <v>60.8</v>
      </c>
      <c r="D222" s="30" t="s">
        <v>469</v>
      </c>
      <c r="E222" s="30" t="s">
        <v>620</v>
      </c>
      <c r="F222" s="31"/>
    </row>
    <row r="223" spans="1:6" ht="20.100000000000001" customHeight="1">
      <c r="A223" s="29">
        <v>221</v>
      </c>
      <c r="B223" s="30" t="s">
        <v>815</v>
      </c>
      <c r="C223" s="30">
        <v>71.28</v>
      </c>
      <c r="D223" s="30" t="s">
        <v>469</v>
      </c>
      <c r="E223" s="30" t="s">
        <v>620</v>
      </c>
      <c r="F223" s="31"/>
    </row>
    <row r="224" spans="1:6" ht="20.100000000000001" customHeight="1">
      <c r="A224" s="29">
        <v>222</v>
      </c>
      <c r="B224" s="30" t="s">
        <v>816</v>
      </c>
      <c r="C224" s="30">
        <v>71.03</v>
      </c>
      <c r="D224" s="30" t="s">
        <v>469</v>
      </c>
      <c r="E224" s="30" t="s">
        <v>623</v>
      </c>
      <c r="F224" s="31"/>
    </row>
    <row r="225" spans="1:6" ht="20.100000000000001" customHeight="1">
      <c r="A225" s="29">
        <v>223</v>
      </c>
      <c r="B225" s="30" t="s">
        <v>817</v>
      </c>
      <c r="C225" s="30">
        <v>71.03</v>
      </c>
      <c r="D225" s="30" t="s">
        <v>469</v>
      </c>
      <c r="E225" s="30" t="s">
        <v>623</v>
      </c>
      <c r="F225" s="31"/>
    </row>
    <row r="226" spans="1:6" ht="20.100000000000001" customHeight="1">
      <c r="A226" s="29">
        <v>224</v>
      </c>
      <c r="B226" s="30" t="s">
        <v>818</v>
      </c>
      <c r="C226" s="30">
        <v>60.8</v>
      </c>
      <c r="D226" s="30" t="s">
        <v>469</v>
      </c>
      <c r="E226" s="30" t="s">
        <v>626</v>
      </c>
      <c r="F226" s="31"/>
    </row>
    <row r="227" spans="1:6" ht="20.100000000000001" customHeight="1">
      <c r="A227" s="29">
        <v>225</v>
      </c>
      <c r="B227" s="30" t="s">
        <v>819</v>
      </c>
      <c r="C227" s="30">
        <v>60.8</v>
      </c>
      <c r="D227" s="30" t="s">
        <v>469</v>
      </c>
      <c r="E227" s="30" t="s">
        <v>620</v>
      </c>
      <c r="F227" s="31"/>
    </row>
    <row r="228" spans="1:6" ht="20.100000000000001" customHeight="1">
      <c r="A228" s="29">
        <v>226</v>
      </c>
      <c r="B228" s="30" t="s">
        <v>820</v>
      </c>
      <c r="C228" s="30">
        <v>71.28</v>
      </c>
      <c r="D228" s="30" t="s">
        <v>469</v>
      </c>
      <c r="E228" s="30" t="s">
        <v>620</v>
      </c>
      <c r="F228" s="31"/>
    </row>
    <row r="229" spans="1:6" ht="20.100000000000001" customHeight="1">
      <c r="A229" s="29">
        <v>227</v>
      </c>
      <c r="B229" s="30" t="s">
        <v>821</v>
      </c>
      <c r="C229" s="30">
        <v>71.28</v>
      </c>
      <c r="D229" s="30" t="s">
        <v>469</v>
      </c>
      <c r="E229" s="30" t="s">
        <v>626</v>
      </c>
      <c r="F229" s="31"/>
    </row>
    <row r="230" spans="1:6" ht="20.100000000000001" customHeight="1">
      <c r="A230" s="29">
        <v>228</v>
      </c>
      <c r="B230" s="30" t="s">
        <v>822</v>
      </c>
      <c r="C230" s="30">
        <v>60.8</v>
      </c>
      <c r="D230" s="30" t="s">
        <v>469</v>
      </c>
      <c r="E230" s="30" t="s">
        <v>626</v>
      </c>
      <c r="F230" s="31"/>
    </row>
    <row r="231" spans="1:6" ht="20.100000000000001" customHeight="1">
      <c r="A231" s="29">
        <v>229</v>
      </c>
      <c r="B231" s="30" t="s">
        <v>823</v>
      </c>
      <c r="C231" s="30">
        <v>71.03</v>
      </c>
      <c r="D231" s="30" t="s">
        <v>469</v>
      </c>
      <c r="E231" s="30" t="s">
        <v>623</v>
      </c>
      <c r="F231" s="31"/>
    </row>
    <row r="232" spans="1:6" ht="20.100000000000001" customHeight="1">
      <c r="A232" s="29">
        <v>230</v>
      </c>
      <c r="B232" s="30" t="s">
        <v>824</v>
      </c>
      <c r="C232" s="30">
        <v>71.28</v>
      </c>
      <c r="D232" s="30" t="s">
        <v>469</v>
      </c>
      <c r="E232" s="30" t="s">
        <v>626</v>
      </c>
      <c r="F232" s="31"/>
    </row>
    <row r="233" spans="1:6" ht="20.100000000000001" customHeight="1">
      <c r="A233" s="29">
        <v>231</v>
      </c>
      <c r="B233" s="30" t="s">
        <v>825</v>
      </c>
      <c r="C233" s="30">
        <v>60.8</v>
      </c>
      <c r="D233" s="30" t="s">
        <v>469</v>
      </c>
      <c r="E233" s="30" t="s">
        <v>626</v>
      </c>
      <c r="F233" s="31"/>
    </row>
    <row r="234" spans="1:6" ht="20.100000000000001" customHeight="1">
      <c r="A234" s="29">
        <v>232</v>
      </c>
      <c r="B234" s="30" t="s">
        <v>826</v>
      </c>
      <c r="C234" s="30">
        <v>60.8</v>
      </c>
      <c r="D234" s="30" t="s">
        <v>469</v>
      </c>
      <c r="E234" s="30" t="s">
        <v>620</v>
      </c>
      <c r="F234" s="31"/>
    </row>
    <row r="235" spans="1:6" ht="20.100000000000001" customHeight="1">
      <c r="A235" s="29">
        <v>233</v>
      </c>
      <c r="B235" s="30" t="s">
        <v>827</v>
      </c>
      <c r="C235" s="30">
        <v>71.28</v>
      </c>
      <c r="D235" s="30" t="s">
        <v>469</v>
      </c>
      <c r="E235" s="30" t="s">
        <v>620</v>
      </c>
      <c r="F235" s="31"/>
    </row>
    <row r="236" spans="1:6" ht="20.100000000000001" customHeight="1">
      <c r="A236" s="29">
        <v>234</v>
      </c>
      <c r="B236" s="30" t="s">
        <v>828</v>
      </c>
      <c r="C236" s="30">
        <v>71.03</v>
      </c>
      <c r="D236" s="30" t="s">
        <v>469</v>
      </c>
      <c r="E236" s="30" t="s">
        <v>623</v>
      </c>
      <c r="F236" s="31"/>
    </row>
    <row r="237" spans="1:6" ht="20.100000000000001" customHeight="1">
      <c r="A237" s="29">
        <v>235</v>
      </c>
      <c r="B237" s="30" t="s">
        <v>829</v>
      </c>
      <c r="C237" s="30">
        <v>71.28</v>
      </c>
      <c r="D237" s="30" t="s">
        <v>469</v>
      </c>
      <c r="E237" s="30" t="s">
        <v>626</v>
      </c>
      <c r="F237" s="31"/>
    </row>
    <row r="238" spans="1:6" ht="20.100000000000001" customHeight="1">
      <c r="A238" s="29">
        <v>236</v>
      </c>
      <c r="B238" s="30" t="s">
        <v>830</v>
      </c>
      <c r="C238" s="30">
        <v>60.8</v>
      </c>
      <c r="D238" s="30" t="s">
        <v>469</v>
      </c>
      <c r="E238" s="30" t="s">
        <v>626</v>
      </c>
      <c r="F238" s="31"/>
    </row>
    <row r="239" spans="1:6" ht="20.100000000000001" customHeight="1">
      <c r="A239" s="29">
        <v>237</v>
      </c>
      <c r="B239" s="30" t="s">
        <v>831</v>
      </c>
      <c r="C239" s="30">
        <v>60.8</v>
      </c>
      <c r="D239" s="30" t="s">
        <v>469</v>
      </c>
      <c r="E239" s="30" t="s">
        <v>620</v>
      </c>
      <c r="F239" s="31"/>
    </row>
    <row r="240" spans="1:6" ht="20.100000000000001" customHeight="1">
      <c r="A240" s="29">
        <v>238</v>
      </c>
      <c r="B240" s="30" t="s">
        <v>832</v>
      </c>
      <c r="C240" s="30">
        <v>71.28</v>
      </c>
      <c r="D240" s="30" t="s">
        <v>469</v>
      </c>
      <c r="E240" s="30" t="s">
        <v>620</v>
      </c>
      <c r="F240" s="31"/>
    </row>
    <row r="241" spans="1:6" ht="20.100000000000001" customHeight="1">
      <c r="A241" s="29">
        <v>239</v>
      </c>
      <c r="B241" s="30" t="s">
        <v>833</v>
      </c>
      <c r="C241" s="30">
        <v>71.03</v>
      </c>
      <c r="D241" s="30" t="s">
        <v>469</v>
      </c>
      <c r="E241" s="30" t="s">
        <v>623</v>
      </c>
      <c r="F241" s="31"/>
    </row>
    <row r="242" spans="1:6" ht="20.100000000000001" customHeight="1">
      <c r="A242" s="29">
        <v>240</v>
      </c>
      <c r="B242" s="30" t="s">
        <v>834</v>
      </c>
      <c r="C242" s="30">
        <v>71.03</v>
      </c>
      <c r="D242" s="30" t="s">
        <v>469</v>
      </c>
      <c r="E242" s="30" t="s">
        <v>623</v>
      </c>
      <c r="F242" s="31"/>
    </row>
    <row r="243" spans="1:6" ht="20.100000000000001" customHeight="1">
      <c r="A243" s="29">
        <v>241</v>
      </c>
      <c r="B243" s="30" t="s">
        <v>835</v>
      </c>
      <c r="C243" s="30">
        <v>71.28</v>
      </c>
      <c r="D243" s="30" t="s">
        <v>469</v>
      </c>
      <c r="E243" s="30" t="s">
        <v>626</v>
      </c>
      <c r="F243" s="31"/>
    </row>
    <row r="244" spans="1:6" ht="20.100000000000001" customHeight="1">
      <c r="A244" s="29">
        <v>242</v>
      </c>
      <c r="B244" s="30" t="s">
        <v>836</v>
      </c>
      <c r="C244" s="30">
        <v>60.8</v>
      </c>
      <c r="D244" s="30" t="s">
        <v>469</v>
      </c>
      <c r="E244" s="30" t="s">
        <v>626</v>
      </c>
      <c r="F244" s="31"/>
    </row>
    <row r="245" spans="1:6" ht="20.100000000000001" customHeight="1">
      <c r="A245" s="29">
        <v>243</v>
      </c>
      <c r="B245" s="30" t="s">
        <v>837</v>
      </c>
      <c r="C245" s="30">
        <v>60.8</v>
      </c>
      <c r="D245" s="30" t="s">
        <v>469</v>
      </c>
      <c r="E245" s="30" t="s">
        <v>620</v>
      </c>
      <c r="F245" s="31"/>
    </row>
    <row r="246" spans="1:6" ht="20.100000000000001" customHeight="1">
      <c r="A246" s="29">
        <v>244</v>
      </c>
      <c r="B246" s="30" t="s">
        <v>838</v>
      </c>
      <c r="C246" s="30">
        <v>71.03</v>
      </c>
      <c r="D246" s="30" t="s">
        <v>469</v>
      </c>
      <c r="E246" s="30" t="s">
        <v>623</v>
      </c>
      <c r="F246" s="31"/>
    </row>
    <row r="247" spans="1:6" ht="20.100000000000001" customHeight="1">
      <c r="A247" s="29">
        <v>245</v>
      </c>
      <c r="B247" s="30" t="s">
        <v>839</v>
      </c>
      <c r="C247" s="30">
        <v>71.03</v>
      </c>
      <c r="D247" s="30" t="s">
        <v>469</v>
      </c>
      <c r="E247" s="30" t="s">
        <v>623</v>
      </c>
      <c r="F247" s="31"/>
    </row>
    <row r="248" spans="1:6" ht="20.100000000000001" customHeight="1">
      <c r="A248" s="29">
        <v>246</v>
      </c>
      <c r="B248" s="30" t="s">
        <v>840</v>
      </c>
      <c r="C248" s="30">
        <v>71.28</v>
      </c>
      <c r="D248" s="30" t="s">
        <v>469</v>
      </c>
      <c r="E248" s="30" t="s">
        <v>626</v>
      </c>
      <c r="F248" s="31"/>
    </row>
    <row r="249" spans="1:6" ht="20.100000000000001" customHeight="1">
      <c r="A249" s="29">
        <v>247</v>
      </c>
      <c r="B249" s="30" t="s">
        <v>841</v>
      </c>
      <c r="C249" s="30">
        <v>60.8</v>
      </c>
      <c r="D249" s="30" t="s">
        <v>469</v>
      </c>
      <c r="E249" s="30" t="s">
        <v>626</v>
      </c>
      <c r="F249" s="31"/>
    </row>
    <row r="250" spans="1:6" ht="20.100000000000001" customHeight="1">
      <c r="A250" s="29">
        <v>248</v>
      </c>
      <c r="B250" s="30" t="s">
        <v>842</v>
      </c>
      <c r="C250" s="30">
        <v>98.34</v>
      </c>
      <c r="D250" s="30" t="s">
        <v>440</v>
      </c>
      <c r="E250" s="30" t="s">
        <v>629</v>
      </c>
      <c r="F250" s="31"/>
    </row>
    <row r="251" spans="1:6" ht="20.100000000000001" customHeight="1">
      <c r="A251" s="29">
        <v>249</v>
      </c>
      <c r="B251" s="30" t="s">
        <v>843</v>
      </c>
      <c r="C251" s="30">
        <v>60.8</v>
      </c>
      <c r="D251" s="30" t="s">
        <v>469</v>
      </c>
      <c r="E251" s="30" t="s">
        <v>620</v>
      </c>
      <c r="F251" s="31"/>
    </row>
    <row r="252" spans="1:6" ht="20.100000000000001" customHeight="1">
      <c r="A252" s="29">
        <v>250</v>
      </c>
      <c r="B252" s="30" t="s">
        <v>844</v>
      </c>
      <c r="C252" s="30">
        <v>71.28</v>
      </c>
      <c r="D252" s="30" t="s">
        <v>469</v>
      </c>
      <c r="E252" s="30" t="s">
        <v>620</v>
      </c>
      <c r="F252" s="31"/>
    </row>
    <row r="253" spans="1:6" ht="20.100000000000001" customHeight="1">
      <c r="A253" s="29">
        <v>251</v>
      </c>
      <c r="B253" s="30" t="s">
        <v>845</v>
      </c>
      <c r="C253" s="30">
        <v>71.03</v>
      </c>
      <c r="D253" s="30" t="s">
        <v>469</v>
      </c>
      <c r="E253" s="30" t="s">
        <v>623</v>
      </c>
      <c r="F253" s="31"/>
    </row>
    <row r="254" spans="1:6" ht="20.100000000000001" customHeight="1">
      <c r="A254" s="29">
        <v>252</v>
      </c>
      <c r="B254" s="30" t="s">
        <v>846</v>
      </c>
      <c r="C254" s="30">
        <v>71.28</v>
      </c>
      <c r="D254" s="30" t="s">
        <v>469</v>
      </c>
      <c r="E254" s="30" t="s">
        <v>626</v>
      </c>
      <c r="F254" s="31"/>
    </row>
    <row r="255" spans="1:6" ht="20.100000000000001" customHeight="1">
      <c r="A255" s="29">
        <v>253</v>
      </c>
      <c r="B255" s="30" t="s">
        <v>847</v>
      </c>
      <c r="C255" s="30">
        <v>60.8</v>
      </c>
      <c r="D255" s="30" t="s">
        <v>469</v>
      </c>
      <c r="E255" s="30" t="s">
        <v>626</v>
      </c>
      <c r="F255" s="31"/>
    </row>
    <row r="256" spans="1:6" ht="20.100000000000001" customHeight="1">
      <c r="A256" s="29">
        <v>254</v>
      </c>
      <c r="B256" s="30" t="s">
        <v>499</v>
      </c>
      <c r="C256" s="30">
        <v>123.14</v>
      </c>
      <c r="D256" s="30" t="s">
        <v>444</v>
      </c>
      <c r="E256" s="30" t="s">
        <v>619</v>
      </c>
      <c r="F256" s="31"/>
    </row>
    <row r="257" spans="1:6" ht="20.100000000000001" customHeight="1">
      <c r="A257" s="29">
        <v>255</v>
      </c>
      <c r="B257" s="30" t="s">
        <v>548</v>
      </c>
      <c r="C257" s="30">
        <v>124.89</v>
      </c>
      <c r="D257" s="30" t="s">
        <v>444</v>
      </c>
      <c r="E257" s="30" t="s">
        <v>619</v>
      </c>
      <c r="F257" s="31"/>
    </row>
    <row r="258" spans="1:6" ht="20.100000000000001" customHeight="1">
      <c r="A258" s="29">
        <v>256</v>
      </c>
      <c r="B258" s="30" t="s">
        <v>848</v>
      </c>
      <c r="C258" s="30">
        <v>124.89</v>
      </c>
      <c r="D258" s="30" t="s">
        <v>444</v>
      </c>
      <c r="E258" s="30" t="s">
        <v>619</v>
      </c>
      <c r="F258" s="31"/>
    </row>
    <row r="259" spans="1:6" ht="20.100000000000001" customHeight="1">
      <c r="A259" s="29">
        <v>257</v>
      </c>
      <c r="B259" s="30" t="s">
        <v>849</v>
      </c>
      <c r="C259" s="30">
        <v>124.89</v>
      </c>
      <c r="D259" s="30" t="s">
        <v>444</v>
      </c>
      <c r="E259" s="30" t="s">
        <v>619</v>
      </c>
      <c r="F259" s="31"/>
    </row>
    <row r="260" spans="1:6" ht="20.100000000000001" customHeight="1">
      <c r="A260" s="29">
        <v>258</v>
      </c>
      <c r="B260" s="30" t="s">
        <v>850</v>
      </c>
      <c r="C260" s="30">
        <v>124.89</v>
      </c>
      <c r="D260" s="30" t="s">
        <v>444</v>
      </c>
      <c r="E260" s="30" t="s">
        <v>619</v>
      </c>
      <c r="F260" s="31"/>
    </row>
    <row r="261" spans="1:6" ht="20.100000000000001" customHeight="1">
      <c r="A261" s="29">
        <v>259</v>
      </c>
      <c r="B261" s="30" t="s">
        <v>851</v>
      </c>
      <c r="C261" s="30">
        <v>124.87</v>
      </c>
      <c r="D261" s="30" t="s">
        <v>444</v>
      </c>
      <c r="E261" s="30" t="s">
        <v>619</v>
      </c>
      <c r="F261" s="31"/>
    </row>
    <row r="262" spans="1:6" ht="20.100000000000001" customHeight="1">
      <c r="A262" s="29">
        <v>260</v>
      </c>
      <c r="B262" s="30" t="s">
        <v>852</v>
      </c>
      <c r="C262" s="30">
        <v>131.02000000000001</v>
      </c>
      <c r="D262" s="30" t="s">
        <v>444</v>
      </c>
      <c r="E262" s="30" t="s">
        <v>619</v>
      </c>
      <c r="F262" s="31"/>
    </row>
    <row r="263" spans="1:6" ht="20.100000000000001" customHeight="1">
      <c r="A263" s="29">
        <v>261</v>
      </c>
      <c r="B263" s="30" t="s">
        <v>853</v>
      </c>
      <c r="C263" s="30">
        <v>131.02000000000001</v>
      </c>
      <c r="D263" s="30" t="s">
        <v>444</v>
      </c>
      <c r="E263" s="30" t="s">
        <v>619</v>
      </c>
      <c r="F263" s="31"/>
    </row>
    <row r="264" spans="1:6" ht="20.100000000000001" customHeight="1">
      <c r="A264" s="29">
        <v>262</v>
      </c>
      <c r="B264" s="30" t="s">
        <v>854</v>
      </c>
      <c r="C264" s="30">
        <v>131.02000000000001</v>
      </c>
      <c r="D264" s="30" t="s">
        <v>444</v>
      </c>
      <c r="E264" s="30" t="s">
        <v>619</v>
      </c>
      <c r="F264" s="31"/>
    </row>
    <row r="265" spans="1:6" ht="20.100000000000001" customHeight="1">
      <c r="A265" s="29">
        <v>263</v>
      </c>
      <c r="B265" s="30" t="s">
        <v>855</v>
      </c>
      <c r="C265" s="30">
        <v>131.02000000000001</v>
      </c>
      <c r="D265" s="30" t="s">
        <v>444</v>
      </c>
      <c r="E265" s="30" t="s">
        <v>619</v>
      </c>
      <c r="F265" s="31"/>
    </row>
    <row r="266" spans="1:6" ht="20.100000000000001" customHeight="1">
      <c r="A266" s="29">
        <v>264</v>
      </c>
      <c r="B266" s="30" t="s">
        <v>856</v>
      </c>
      <c r="C266" s="30">
        <v>131.02000000000001</v>
      </c>
      <c r="D266" s="30" t="s">
        <v>444</v>
      </c>
      <c r="E266" s="30" t="s">
        <v>619</v>
      </c>
      <c r="F266" s="31"/>
    </row>
    <row r="267" spans="1:6" ht="20.100000000000001" customHeight="1">
      <c r="A267" s="29">
        <v>265</v>
      </c>
      <c r="B267" s="30" t="s">
        <v>857</v>
      </c>
      <c r="C267" s="30">
        <v>131.02000000000001</v>
      </c>
      <c r="D267" s="30" t="s">
        <v>444</v>
      </c>
      <c r="E267" s="30" t="s">
        <v>619</v>
      </c>
      <c r="F267" s="31"/>
    </row>
    <row r="268" spans="1:6" ht="20.100000000000001" customHeight="1">
      <c r="A268" s="29">
        <v>266</v>
      </c>
      <c r="B268" s="30" t="s">
        <v>858</v>
      </c>
      <c r="C268" s="30">
        <v>131.02000000000001</v>
      </c>
      <c r="D268" s="30" t="s">
        <v>444</v>
      </c>
      <c r="E268" s="30" t="s">
        <v>619</v>
      </c>
      <c r="F268" s="31"/>
    </row>
    <row r="269" spans="1:6" ht="20.100000000000001" customHeight="1">
      <c r="A269" s="29">
        <v>267</v>
      </c>
      <c r="B269" s="30" t="s">
        <v>859</v>
      </c>
      <c r="C269" s="30">
        <v>131.02000000000001</v>
      </c>
      <c r="D269" s="30" t="s">
        <v>444</v>
      </c>
      <c r="E269" s="30" t="s">
        <v>619</v>
      </c>
      <c r="F269" s="31"/>
    </row>
    <row r="270" spans="1:6" ht="20.100000000000001" customHeight="1">
      <c r="A270" s="29">
        <v>268</v>
      </c>
      <c r="B270" s="30" t="s">
        <v>860</v>
      </c>
      <c r="C270" s="30">
        <v>131.02000000000001</v>
      </c>
      <c r="D270" s="30" t="s">
        <v>444</v>
      </c>
      <c r="E270" s="30" t="s">
        <v>619</v>
      </c>
      <c r="F270" s="31"/>
    </row>
    <row r="271" spans="1:6" ht="20.100000000000001" customHeight="1">
      <c r="A271" s="29">
        <v>269</v>
      </c>
      <c r="B271" s="30" t="s">
        <v>861</v>
      </c>
      <c r="C271" s="30">
        <v>131.02000000000001</v>
      </c>
      <c r="D271" s="30" t="s">
        <v>444</v>
      </c>
      <c r="E271" s="30" t="s">
        <v>619</v>
      </c>
      <c r="F271" s="31"/>
    </row>
    <row r="272" spans="1:6" ht="20.100000000000001" customHeight="1">
      <c r="A272" s="29">
        <v>270</v>
      </c>
      <c r="B272" s="30" t="s">
        <v>862</v>
      </c>
      <c r="C272" s="30">
        <v>131.02000000000001</v>
      </c>
      <c r="D272" s="30" t="s">
        <v>444</v>
      </c>
      <c r="E272" s="30" t="s">
        <v>619</v>
      </c>
      <c r="F272" s="31"/>
    </row>
    <row r="273" spans="1:6" ht="20.100000000000001" customHeight="1">
      <c r="A273" s="29">
        <v>271</v>
      </c>
      <c r="B273" s="30" t="s">
        <v>863</v>
      </c>
      <c r="C273" s="30">
        <v>131.02000000000001</v>
      </c>
      <c r="D273" s="30" t="s">
        <v>444</v>
      </c>
      <c r="E273" s="30" t="s">
        <v>619</v>
      </c>
      <c r="F273" s="31"/>
    </row>
    <row r="274" spans="1:6" ht="20.100000000000001" customHeight="1">
      <c r="A274" s="29">
        <v>272</v>
      </c>
      <c r="B274" s="30" t="s">
        <v>864</v>
      </c>
      <c r="C274" s="30">
        <v>131.02000000000001</v>
      </c>
      <c r="D274" s="30" t="s">
        <v>444</v>
      </c>
      <c r="E274" s="30" t="s">
        <v>619</v>
      </c>
      <c r="F274" s="31"/>
    </row>
    <row r="275" spans="1:6" ht="20.100000000000001" customHeight="1">
      <c r="A275" s="29">
        <v>273</v>
      </c>
      <c r="B275" s="30" t="s">
        <v>865</v>
      </c>
      <c r="C275" s="30">
        <v>131.02000000000001</v>
      </c>
      <c r="D275" s="30" t="s">
        <v>444</v>
      </c>
      <c r="E275" s="30" t="s">
        <v>619</v>
      </c>
      <c r="F275" s="31"/>
    </row>
    <row r="276" spans="1:6" ht="20.100000000000001" customHeight="1">
      <c r="A276" s="29">
        <v>274</v>
      </c>
      <c r="B276" s="30" t="s">
        <v>866</v>
      </c>
      <c r="C276" s="30">
        <v>131.02000000000001</v>
      </c>
      <c r="D276" s="30" t="s">
        <v>444</v>
      </c>
      <c r="E276" s="30" t="s">
        <v>619</v>
      </c>
      <c r="F276" s="31"/>
    </row>
    <row r="277" spans="1:6" ht="20.100000000000001" customHeight="1">
      <c r="A277" s="29">
        <v>275</v>
      </c>
      <c r="B277" s="30" t="s">
        <v>867</v>
      </c>
      <c r="C277" s="30">
        <v>131.02000000000001</v>
      </c>
      <c r="D277" s="30" t="s">
        <v>444</v>
      </c>
      <c r="E277" s="30" t="s">
        <v>619</v>
      </c>
      <c r="F277" s="31"/>
    </row>
    <row r="278" spans="1:6" ht="20.100000000000001" customHeight="1">
      <c r="A278" s="29">
        <v>276</v>
      </c>
      <c r="B278" s="30" t="s">
        <v>868</v>
      </c>
      <c r="C278" s="30">
        <v>131.02000000000001</v>
      </c>
      <c r="D278" s="30" t="s">
        <v>444</v>
      </c>
      <c r="E278" s="30" t="s">
        <v>619</v>
      </c>
      <c r="F278" s="31"/>
    </row>
    <row r="279" spans="1:6" ht="20.100000000000001" customHeight="1">
      <c r="A279" s="29">
        <v>277</v>
      </c>
      <c r="B279" s="30" t="s">
        <v>869</v>
      </c>
      <c r="C279" s="30">
        <v>131.02000000000001</v>
      </c>
      <c r="D279" s="30" t="s">
        <v>444</v>
      </c>
      <c r="E279" s="30" t="s">
        <v>619</v>
      </c>
      <c r="F279" s="31"/>
    </row>
    <row r="280" spans="1:6" ht="20.100000000000001" customHeight="1">
      <c r="A280" s="29">
        <v>278</v>
      </c>
      <c r="B280" s="30" t="s">
        <v>870</v>
      </c>
      <c r="C280" s="30">
        <v>131.02000000000001</v>
      </c>
      <c r="D280" s="30" t="s">
        <v>444</v>
      </c>
      <c r="E280" s="30" t="s">
        <v>619</v>
      </c>
      <c r="F280" s="31"/>
    </row>
    <row r="281" spans="1:6" ht="20.100000000000001" customHeight="1">
      <c r="A281" s="29">
        <v>279</v>
      </c>
      <c r="B281" s="30" t="s">
        <v>871</v>
      </c>
      <c r="C281" s="30">
        <v>131.02000000000001</v>
      </c>
      <c r="D281" s="30" t="s">
        <v>444</v>
      </c>
      <c r="E281" s="30" t="s">
        <v>619</v>
      </c>
      <c r="F281" s="31"/>
    </row>
    <row r="282" spans="1:6" ht="20.100000000000001" customHeight="1">
      <c r="A282" s="29">
        <v>280</v>
      </c>
      <c r="B282" s="30" t="s">
        <v>872</v>
      </c>
      <c r="C282" s="30">
        <v>131.57</v>
      </c>
      <c r="D282" s="30" t="s">
        <v>444</v>
      </c>
      <c r="E282" s="30" t="s">
        <v>619</v>
      </c>
      <c r="F282" s="31"/>
    </row>
    <row r="283" spans="1:6" ht="20.100000000000001" customHeight="1">
      <c r="A283" s="29">
        <v>281</v>
      </c>
      <c r="B283" s="30" t="s">
        <v>873</v>
      </c>
      <c r="C283" s="30">
        <v>131.57</v>
      </c>
      <c r="D283" s="30" t="s">
        <v>444</v>
      </c>
      <c r="E283" s="30" t="s">
        <v>619</v>
      </c>
      <c r="F283" s="31"/>
    </row>
    <row r="284" spans="1:6" ht="20.100000000000001" customHeight="1">
      <c r="A284" s="29">
        <v>282</v>
      </c>
      <c r="B284" s="30" t="s">
        <v>874</v>
      </c>
      <c r="C284" s="30">
        <v>131.57</v>
      </c>
      <c r="D284" s="30" t="s">
        <v>444</v>
      </c>
      <c r="E284" s="30" t="s">
        <v>619</v>
      </c>
      <c r="F284" s="31"/>
    </row>
    <row r="285" spans="1:6" ht="20.100000000000001" customHeight="1">
      <c r="A285" s="29">
        <v>283</v>
      </c>
      <c r="B285" s="30" t="s">
        <v>875</v>
      </c>
      <c r="C285" s="30">
        <v>131.57</v>
      </c>
      <c r="D285" s="30" t="s">
        <v>444</v>
      </c>
      <c r="E285" s="30" t="s">
        <v>619</v>
      </c>
      <c r="F285" s="31"/>
    </row>
    <row r="286" spans="1:6" ht="20.100000000000001" customHeight="1">
      <c r="A286" s="29">
        <v>284</v>
      </c>
      <c r="B286" s="30" t="s">
        <v>876</v>
      </c>
      <c r="C286" s="30">
        <v>131.57</v>
      </c>
      <c r="D286" s="30" t="s">
        <v>444</v>
      </c>
      <c r="E286" s="30" t="s">
        <v>619</v>
      </c>
      <c r="F286" s="31"/>
    </row>
    <row r="287" spans="1:6" ht="20.100000000000001" customHeight="1">
      <c r="A287" s="29">
        <v>285</v>
      </c>
      <c r="B287" s="30" t="s">
        <v>877</v>
      </c>
      <c r="C287" s="30">
        <v>131.57</v>
      </c>
      <c r="D287" s="30" t="s">
        <v>444</v>
      </c>
      <c r="E287" s="30" t="s">
        <v>619</v>
      </c>
      <c r="F287" s="31"/>
    </row>
    <row r="288" spans="1:6" ht="20.100000000000001" customHeight="1">
      <c r="A288" s="29">
        <v>286</v>
      </c>
      <c r="B288" s="30" t="s">
        <v>878</v>
      </c>
      <c r="C288" s="30">
        <v>131.57</v>
      </c>
      <c r="D288" s="30" t="s">
        <v>444</v>
      </c>
      <c r="E288" s="30" t="s">
        <v>619</v>
      </c>
      <c r="F288" s="31"/>
    </row>
    <row r="289" spans="1:6" ht="20.100000000000001" customHeight="1">
      <c r="A289" s="29">
        <v>287</v>
      </c>
      <c r="B289" s="30" t="s">
        <v>879</v>
      </c>
      <c r="C289" s="30">
        <v>131.57</v>
      </c>
      <c r="D289" s="30" t="s">
        <v>444</v>
      </c>
      <c r="E289" s="30" t="s">
        <v>619</v>
      </c>
      <c r="F289" s="31"/>
    </row>
    <row r="290" spans="1:6" ht="20.100000000000001" customHeight="1">
      <c r="A290" s="29">
        <v>288</v>
      </c>
      <c r="B290" s="30" t="s">
        <v>880</v>
      </c>
      <c r="C290" s="30">
        <v>131.57</v>
      </c>
      <c r="D290" s="30" t="s">
        <v>444</v>
      </c>
      <c r="E290" s="30" t="s">
        <v>619</v>
      </c>
      <c r="F290" s="31"/>
    </row>
    <row r="291" spans="1:6" ht="20.100000000000001" customHeight="1">
      <c r="A291" s="29">
        <v>289</v>
      </c>
      <c r="B291" s="30" t="s">
        <v>881</v>
      </c>
      <c r="C291" s="30">
        <v>131.57</v>
      </c>
      <c r="D291" s="30" t="s">
        <v>444</v>
      </c>
      <c r="E291" s="30" t="s">
        <v>619</v>
      </c>
      <c r="F291" s="31"/>
    </row>
    <row r="292" spans="1:6" ht="20.100000000000001" customHeight="1">
      <c r="A292" s="29">
        <v>290</v>
      </c>
      <c r="B292" s="30" t="s">
        <v>882</v>
      </c>
      <c r="C292" s="30">
        <v>131.57</v>
      </c>
      <c r="D292" s="30" t="s">
        <v>444</v>
      </c>
      <c r="E292" s="30" t="s">
        <v>619</v>
      </c>
      <c r="F292" s="31"/>
    </row>
    <row r="293" spans="1:6" ht="20.100000000000001" customHeight="1">
      <c r="A293" s="29">
        <v>291</v>
      </c>
      <c r="B293" s="30" t="s">
        <v>883</v>
      </c>
      <c r="C293" s="30">
        <v>131.57</v>
      </c>
      <c r="D293" s="30" t="s">
        <v>444</v>
      </c>
      <c r="E293" s="30" t="s">
        <v>619</v>
      </c>
      <c r="F293" s="31"/>
    </row>
    <row r="294" spans="1:6" ht="20.100000000000001" customHeight="1">
      <c r="A294" s="29">
        <v>292</v>
      </c>
      <c r="B294" s="30" t="s">
        <v>884</v>
      </c>
      <c r="C294" s="30">
        <v>131.57</v>
      </c>
      <c r="D294" s="30" t="s">
        <v>444</v>
      </c>
      <c r="E294" s="30" t="s">
        <v>619</v>
      </c>
      <c r="F294" s="31"/>
    </row>
    <row r="295" spans="1:6" ht="20.100000000000001" customHeight="1">
      <c r="A295" s="29">
        <v>293</v>
      </c>
      <c r="B295" s="30" t="s">
        <v>885</v>
      </c>
      <c r="C295" s="30">
        <v>131.57</v>
      </c>
      <c r="D295" s="30" t="s">
        <v>444</v>
      </c>
      <c r="E295" s="30" t="s">
        <v>619</v>
      </c>
      <c r="F295" s="31"/>
    </row>
    <row r="296" spans="1:6" ht="20.100000000000001" customHeight="1">
      <c r="A296" s="29">
        <v>294</v>
      </c>
      <c r="B296" s="30" t="s">
        <v>886</v>
      </c>
      <c r="C296" s="30">
        <v>131.02000000000001</v>
      </c>
      <c r="D296" s="30" t="s">
        <v>444</v>
      </c>
      <c r="E296" s="30" t="s">
        <v>619</v>
      </c>
      <c r="F296" s="31"/>
    </row>
    <row r="297" spans="1:6" ht="20.100000000000001" customHeight="1">
      <c r="A297" s="29">
        <v>295</v>
      </c>
      <c r="B297" s="30" t="s">
        <v>887</v>
      </c>
      <c r="C297" s="30">
        <v>131.02000000000001</v>
      </c>
      <c r="D297" s="30" t="s">
        <v>444</v>
      </c>
      <c r="E297" s="30" t="s">
        <v>619</v>
      </c>
      <c r="F297" s="31"/>
    </row>
    <row r="298" spans="1:6" ht="20.100000000000001" customHeight="1">
      <c r="A298" s="29">
        <v>296</v>
      </c>
      <c r="B298" s="30" t="s">
        <v>888</v>
      </c>
      <c r="C298" s="30">
        <v>131.02000000000001</v>
      </c>
      <c r="D298" s="30" t="s">
        <v>444</v>
      </c>
      <c r="E298" s="30" t="s">
        <v>619</v>
      </c>
      <c r="F298" s="31"/>
    </row>
    <row r="299" spans="1:6" ht="20.100000000000001" customHeight="1">
      <c r="A299" s="29">
        <v>297</v>
      </c>
      <c r="B299" s="30" t="s">
        <v>889</v>
      </c>
      <c r="C299" s="30">
        <v>131.02000000000001</v>
      </c>
      <c r="D299" s="30" t="s">
        <v>444</v>
      </c>
      <c r="E299" s="30" t="s">
        <v>619</v>
      </c>
      <c r="F299" s="31"/>
    </row>
    <row r="300" spans="1:6" ht="20.100000000000001" customHeight="1">
      <c r="A300" s="29">
        <v>298</v>
      </c>
      <c r="B300" s="30" t="s">
        <v>890</v>
      </c>
      <c r="C300" s="30">
        <v>131.02000000000001</v>
      </c>
      <c r="D300" s="30" t="s">
        <v>444</v>
      </c>
      <c r="E300" s="30" t="s">
        <v>619</v>
      </c>
      <c r="F300" s="31"/>
    </row>
    <row r="301" spans="1:6" ht="20.100000000000001" customHeight="1">
      <c r="A301" s="29">
        <v>299</v>
      </c>
      <c r="B301" s="30" t="s">
        <v>891</v>
      </c>
      <c r="C301" s="30">
        <v>131.02000000000001</v>
      </c>
      <c r="D301" s="30" t="s">
        <v>444</v>
      </c>
      <c r="E301" s="30" t="s">
        <v>619</v>
      </c>
      <c r="F301" s="31"/>
    </row>
    <row r="302" spans="1:6" ht="20.100000000000001" customHeight="1">
      <c r="A302" s="29">
        <v>300</v>
      </c>
      <c r="B302" s="30" t="s">
        <v>892</v>
      </c>
      <c r="C302" s="30">
        <v>131.02000000000001</v>
      </c>
      <c r="D302" s="30" t="s">
        <v>444</v>
      </c>
      <c r="E302" s="30" t="s">
        <v>619</v>
      </c>
      <c r="F302" s="31"/>
    </row>
    <row r="303" spans="1:6" ht="20.100000000000001" customHeight="1">
      <c r="A303" s="29">
        <v>301</v>
      </c>
      <c r="B303" s="30" t="s">
        <v>893</v>
      </c>
      <c r="C303" s="30">
        <v>131.02000000000001</v>
      </c>
      <c r="D303" s="30" t="s">
        <v>444</v>
      </c>
      <c r="E303" s="30" t="s">
        <v>619</v>
      </c>
      <c r="F303" s="31"/>
    </row>
    <row r="304" spans="1:6" ht="20.100000000000001" customHeight="1">
      <c r="A304" s="29">
        <v>302</v>
      </c>
      <c r="B304" s="30" t="s">
        <v>894</v>
      </c>
      <c r="C304" s="30">
        <v>131.02000000000001</v>
      </c>
      <c r="D304" s="30" t="s">
        <v>444</v>
      </c>
      <c r="E304" s="30" t="s">
        <v>619</v>
      </c>
      <c r="F304" s="31"/>
    </row>
    <row r="305" spans="1:6" ht="20.100000000000001" customHeight="1">
      <c r="A305" s="29">
        <v>303</v>
      </c>
      <c r="B305" s="30" t="s">
        <v>895</v>
      </c>
      <c r="C305" s="30">
        <v>131.02000000000001</v>
      </c>
      <c r="D305" s="30" t="s">
        <v>444</v>
      </c>
      <c r="E305" s="30" t="s">
        <v>619</v>
      </c>
      <c r="F305" s="31"/>
    </row>
    <row r="306" spans="1:6" ht="20.100000000000001" customHeight="1">
      <c r="A306" s="29">
        <v>304</v>
      </c>
      <c r="B306" s="30" t="s">
        <v>896</v>
      </c>
      <c r="C306" s="30">
        <v>131.02000000000001</v>
      </c>
      <c r="D306" s="30" t="s">
        <v>444</v>
      </c>
      <c r="E306" s="30" t="s">
        <v>619</v>
      </c>
      <c r="F306" s="31"/>
    </row>
    <row r="307" spans="1:6" ht="20.100000000000001" customHeight="1">
      <c r="A307" s="29">
        <v>305</v>
      </c>
      <c r="B307" s="30" t="s">
        <v>897</v>
      </c>
      <c r="C307" s="30">
        <v>131.02000000000001</v>
      </c>
      <c r="D307" s="30" t="s">
        <v>444</v>
      </c>
      <c r="E307" s="30" t="s">
        <v>619</v>
      </c>
      <c r="F307" s="31"/>
    </row>
    <row r="308" spans="1:6" ht="20.100000000000001" customHeight="1">
      <c r="A308" s="29">
        <v>306</v>
      </c>
      <c r="B308" s="30" t="s">
        <v>898</v>
      </c>
      <c r="C308" s="30">
        <v>131.02000000000001</v>
      </c>
      <c r="D308" s="30" t="s">
        <v>444</v>
      </c>
      <c r="E308" s="30" t="s">
        <v>619</v>
      </c>
      <c r="F308" s="31"/>
    </row>
    <row r="309" spans="1:6" ht="20.100000000000001" customHeight="1">
      <c r="A309" s="29">
        <v>307</v>
      </c>
      <c r="B309" s="30" t="s">
        <v>899</v>
      </c>
      <c r="C309" s="30">
        <v>131.02000000000001</v>
      </c>
      <c r="D309" s="30" t="s">
        <v>444</v>
      </c>
      <c r="E309" s="30" t="s">
        <v>619</v>
      </c>
      <c r="F309" s="31"/>
    </row>
    <row r="310" spans="1:6" ht="20.100000000000001" customHeight="1">
      <c r="A310" s="29">
        <v>308</v>
      </c>
      <c r="B310" s="30" t="s">
        <v>900</v>
      </c>
      <c r="C310" s="30">
        <v>131.02000000000001</v>
      </c>
      <c r="D310" s="30" t="s">
        <v>444</v>
      </c>
      <c r="E310" s="30" t="s">
        <v>619</v>
      </c>
      <c r="F310" s="31"/>
    </row>
    <row r="311" spans="1:6" ht="20.100000000000001" customHeight="1">
      <c r="A311" s="29">
        <v>309</v>
      </c>
      <c r="B311" s="30" t="s">
        <v>901</v>
      </c>
      <c r="C311" s="30">
        <v>131.02000000000001</v>
      </c>
      <c r="D311" s="30" t="s">
        <v>444</v>
      </c>
      <c r="E311" s="30" t="s">
        <v>619</v>
      </c>
      <c r="F311" s="31"/>
    </row>
    <row r="312" spans="1:6" ht="20.100000000000001" customHeight="1">
      <c r="A312" s="29">
        <v>310</v>
      </c>
      <c r="B312" s="30" t="s">
        <v>902</v>
      </c>
      <c r="C312" s="30">
        <v>98.34</v>
      </c>
      <c r="D312" s="30" t="s">
        <v>440</v>
      </c>
      <c r="E312" s="30" t="s">
        <v>629</v>
      </c>
      <c r="F312" s="31"/>
    </row>
    <row r="313" spans="1:6" ht="20.100000000000001" customHeight="1">
      <c r="A313" s="29">
        <v>311</v>
      </c>
      <c r="B313" s="30" t="s">
        <v>903</v>
      </c>
      <c r="C313" s="30">
        <v>71.28</v>
      </c>
      <c r="D313" s="30" t="s">
        <v>469</v>
      </c>
      <c r="E313" s="30" t="s">
        <v>620</v>
      </c>
      <c r="F313" s="31"/>
    </row>
    <row r="314" spans="1:6" ht="20.100000000000001" customHeight="1">
      <c r="A314" s="29">
        <v>312</v>
      </c>
      <c r="B314" s="30" t="s">
        <v>904</v>
      </c>
      <c r="C314" s="30">
        <v>98.34</v>
      </c>
      <c r="D314" s="30" t="s">
        <v>440</v>
      </c>
      <c r="E314" s="30" t="s">
        <v>629</v>
      </c>
      <c r="F314" s="31"/>
    </row>
    <row r="315" spans="1:6" ht="20.100000000000001" customHeight="1">
      <c r="A315" s="29">
        <v>313</v>
      </c>
      <c r="B315" s="30" t="s">
        <v>905</v>
      </c>
      <c r="C315" s="30">
        <v>98.34</v>
      </c>
      <c r="D315" s="30" t="s">
        <v>440</v>
      </c>
      <c r="E315" s="30" t="s">
        <v>629</v>
      </c>
      <c r="F315" s="31"/>
    </row>
    <row r="316" spans="1:6" ht="20.100000000000001" customHeight="1">
      <c r="A316" s="29">
        <v>314</v>
      </c>
      <c r="B316" s="30" t="s">
        <v>906</v>
      </c>
      <c r="C316" s="30">
        <v>98.34</v>
      </c>
      <c r="D316" s="30" t="s">
        <v>440</v>
      </c>
      <c r="E316" s="30" t="s">
        <v>629</v>
      </c>
      <c r="F316" s="31"/>
    </row>
    <row r="317" spans="1:6" ht="20.100000000000001" customHeight="1">
      <c r="A317" s="29">
        <v>315</v>
      </c>
      <c r="B317" s="30" t="s">
        <v>907</v>
      </c>
      <c r="C317" s="30">
        <v>71.28</v>
      </c>
      <c r="D317" s="30" t="s">
        <v>469</v>
      </c>
      <c r="E317" s="30" t="s">
        <v>620</v>
      </c>
      <c r="F317" s="31"/>
    </row>
    <row r="318" spans="1:6" ht="20.100000000000001" customHeight="1">
      <c r="A318" s="29">
        <v>316</v>
      </c>
      <c r="B318" s="30" t="s">
        <v>908</v>
      </c>
      <c r="C318" s="30">
        <v>71.03</v>
      </c>
      <c r="D318" s="30" t="s">
        <v>469</v>
      </c>
      <c r="E318" s="30" t="s">
        <v>623</v>
      </c>
      <c r="F318" s="31"/>
    </row>
    <row r="319" spans="1:6" ht="20.100000000000001" customHeight="1">
      <c r="A319" s="29">
        <v>317</v>
      </c>
      <c r="B319" s="30" t="s">
        <v>909</v>
      </c>
      <c r="C319" s="30">
        <v>71.03</v>
      </c>
      <c r="D319" s="30" t="s">
        <v>469</v>
      </c>
      <c r="E319" s="30" t="s">
        <v>623</v>
      </c>
      <c r="F319" s="31"/>
    </row>
    <row r="320" spans="1:6" ht="20.100000000000001" customHeight="1">
      <c r="A320" s="29">
        <v>318</v>
      </c>
      <c r="B320" s="30" t="s">
        <v>910</v>
      </c>
      <c r="C320" s="30">
        <v>71.28</v>
      </c>
      <c r="D320" s="30" t="s">
        <v>469</v>
      </c>
      <c r="E320" s="30" t="s">
        <v>626</v>
      </c>
      <c r="F320" s="31"/>
    </row>
    <row r="321" spans="1:6" ht="20.100000000000001" customHeight="1">
      <c r="A321" s="29">
        <v>319</v>
      </c>
      <c r="B321" s="30" t="s">
        <v>911</v>
      </c>
      <c r="C321" s="30">
        <v>98.34</v>
      </c>
      <c r="D321" s="30" t="s">
        <v>440</v>
      </c>
      <c r="E321" s="30" t="s">
        <v>629</v>
      </c>
      <c r="F321" s="31"/>
    </row>
    <row r="322" spans="1:6" ht="20.100000000000001" customHeight="1">
      <c r="A322" s="29">
        <v>320</v>
      </c>
      <c r="B322" s="30" t="s">
        <v>912</v>
      </c>
      <c r="C322" s="30">
        <v>98.34</v>
      </c>
      <c r="D322" s="30" t="s">
        <v>440</v>
      </c>
      <c r="E322" s="30" t="s">
        <v>629</v>
      </c>
      <c r="F322" s="31"/>
    </row>
    <row r="323" spans="1:6" ht="20.100000000000001" customHeight="1">
      <c r="A323" s="29">
        <v>321</v>
      </c>
      <c r="B323" s="30" t="s">
        <v>913</v>
      </c>
      <c r="C323" s="30">
        <v>98.34</v>
      </c>
      <c r="D323" s="30" t="s">
        <v>440</v>
      </c>
      <c r="E323" s="30" t="s">
        <v>629</v>
      </c>
      <c r="F323" s="31"/>
    </row>
    <row r="324" spans="1:6" ht="20.100000000000001" customHeight="1">
      <c r="A324" s="29">
        <v>322</v>
      </c>
      <c r="B324" s="30" t="s">
        <v>914</v>
      </c>
      <c r="C324" s="30">
        <v>71.03</v>
      </c>
      <c r="D324" s="30" t="s">
        <v>469</v>
      </c>
      <c r="E324" s="30" t="s">
        <v>623</v>
      </c>
      <c r="F324" s="31"/>
    </row>
    <row r="325" spans="1:6" ht="20.100000000000001" customHeight="1">
      <c r="A325" s="29">
        <v>323</v>
      </c>
      <c r="B325" s="30" t="s">
        <v>915</v>
      </c>
      <c r="C325" s="30">
        <v>71.28</v>
      </c>
      <c r="D325" s="30" t="s">
        <v>469</v>
      </c>
      <c r="E325" s="30" t="s">
        <v>626</v>
      </c>
      <c r="F325" s="31"/>
    </row>
    <row r="326" spans="1:6" ht="20.100000000000001" customHeight="1">
      <c r="A326" s="29">
        <v>324</v>
      </c>
      <c r="B326" s="30" t="s">
        <v>916</v>
      </c>
      <c r="C326" s="30">
        <v>98.34</v>
      </c>
      <c r="D326" s="30" t="s">
        <v>440</v>
      </c>
      <c r="E326" s="30" t="s">
        <v>629</v>
      </c>
      <c r="F326" s="31"/>
    </row>
    <row r="327" spans="1:6" ht="20.100000000000001" customHeight="1">
      <c r="A327" s="29">
        <v>325</v>
      </c>
      <c r="B327" s="30" t="s">
        <v>917</v>
      </c>
      <c r="C327" s="30">
        <v>98.34</v>
      </c>
      <c r="D327" s="30" t="s">
        <v>440</v>
      </c>
      <c r="E327" s="30" t="s">
        <v>629</v>
      </c>
      <c r="F327" s="31"/>
    </row>
    <row r="328" spans="1:6" ht="20.100000000000001" customHeight="1">
      <c r="A328" s="29">
        <v>326</v>
      </c>
      <c r="B328" s="30" t="s">
        <v>918</v>
      </c>
      <c r="C328" s="30">
        <v>71.28</v>
      </c>
      <c r="D328" s="30" t="s">
        <v>469</v>
      </c>
      <c r="E328" s="30" t="s">
        <v>626</v>
      </c>
      <c r="F328" s="31"/>
    </row>
    <row r="329" spans="1:6" ht="20.100000000000001" customHeight="1">
      <c r="A329" s="29">
        <v>327</v>
      </c>
      <c r="B329" s="30" t="s">
        <v>919</v>
      </c>
      <c r="C329" s="30">
        <v>98.34</v>
      </c>
      <c r="D329" s="30" t="s">
        <v>440</v>
      </c>
      <c r="E329" s="30" t="s">
        <v>629</v>
      </c>
      <c r="F329" s="31"/>
    </row>
    <row r="330" spans="1:6" ht="20.100000000000001" customHeight="1">
      <c r="A330" s="29">
        <v>328</v>
      </c>
      <c r="B330" s="30" t="s">
        <v>920</v>
      </c>
      <c r="C330" s="30">
        <v>98.34</v>
      </c>
      <c r="D330" s="30" t="s">
        <v>440</v>
      </c>
      <c r="E330" s="30" t="s">
        <v>629</v>
      </c>
      <c r="F330" s="31"/>
    </row>
    <row r="331" spans="1:6" ht="20.100000000000001" customHeight="1">
      <c r="A331" s="29">
        <v>329</v>
      </c>
      <c r="B331" s="30" t="s">
        <v>921</v>
      </c>
      <c r="C331" s="30">
        <v>98.34</v>
      </c>
      <c r="D331" s="30" t="s">
        <v>440</v>
      </c>
      <c r="E331" s="30" t="s">
        <v>629</v>
      </c>
      <c r="F331" s="31"/>
    </row>
    <row r="332" spans="1:6" ht="20.100000000000001" customHeight="1">
      <c r="A332" s="29">
        <v>330</v>
      </c>
      <c r="B332" s="30" t="s">
        <v>922</v>
      </c>
      <c r="C332" s="30">
        <v>71.28</v>
      </c>
      <c r="D332" s="30" t="s">
        <v>469</v>
      </c>
      <c r="E332" s="30" t="s">
        <v>620</v>
      </c>
      <c r="F332" s="31"/>
    </row>
    <row r="333" spans="1:6" ht="20.100000000000001" customHeight="1">
      <c r="A333" s="29">
        <v>331</v>
      </c>
      <c r="B333" s="30" t="s">
        <v>923</v>
      </c>
      <c r="C333" s="30">
        <v>71.28</v>
      </c>
      <c r="D333" s="30" t="s">
        <v>469</v>
      </c>
      <c r="E333" s="30" t="s">
        <v>626</v>
      </c>
      <c r="F333" s="31"/>
    </row>
    <row r="334" spans="1:6" ht="20.100000000000001" customHeight="1">
      <c r="A334" s="29">
        <v>332</v>
      </c>
      <c r="B334" s="30" t="s">
        <v>924</v>
      </c>
      <c r="C334" s="30">
        <v>98.34</v>
      </c>
      <c r="D334" s="30" t="s">
        <v>440</v>
      </c>
      <c r="E334" s="30" t="s">
        <v>629</v>
      </c>
      <c r="F334" s="31"/>
    </row>
    <row r="335" spans="1:6" ht="20.100000000000001" customHeight="1">
      <c r="A335" s="29">
        <v>333</v>
      </c>
      <c r="B335" s="30" t="s">
        <v>925</v>
      </c>
      <c r="C335" s="30">
        <v>71.03</v>
      </c>
      <c r="D335" s="30" t="s">
        <v>469</v>
      </c>
      <c r="E335" s="30" t="s">
        <v>623</v>
      </c>
      <c r="F335" s="31"/>
    </row>
    <row r="336" spans="1:6" ht="20.100000000000001" customHeight="1">
      <c r="A336" s="29">
        <v>334</v>
      </c>
      <c r="B336" s="30" t="s">
        <v>926</v>
      </c>
      <c r="C336" s="30">
        <v>71.28</v>
      </c>
      <c r="D336" s="30" t="s">
        <v>469</v>
      </c>
      <c r="E336" s="30" t="s">
        <v>620</v>
      </c>
      <c r="F336" s="31"/>
    </row>
    <row r="337" spans="1:6" ht="20.100000000000001" customHeight="1">
      <c r="A337" s="29">
        <v>335</v>
      </c>
      <c r="B337" s="30" t="s">
        <v>927</v>
      </c>
      <c r="C337" s="30">
        <v>71.03</v>
      </c>
      <c r="D337" s="30" t="s">
        <v>469</v>
      </c>
      <c r="E337" s="30" t="s">
        <v>623</v>
      </c>
      <c r="F337" s="31"/>
    </row>
    <row r="338" spans="1:6" ht="20.100000000000001" customHeight="1">
      <c r="A338" s="29">
        <v>336</v>
      </c>
      <c r="B338" s="30" t="s">
        <v>928</v>
      </c>
      <c r="C338" s="30">
        <v>71.03</v>
      </c>
      <c r="D338" s="30" t="s">
        <v>469</v>
      </c>
      <c r="E338" s="30" t="s">
        <v>623</v>
      </c>
      <c r="F338" s="31"/>
    </row>
    <row r="339" spans="1:6" ht="20.100000000000001" customHeight="1">
      <c r="A339" s="29">
        <v>337</v>
      </c>
      <c r="B339" s="30" t="s">
        <v>929</v>
      </c>
      <c r="C339" s="30">
        <v>98.34</v>
      </c>
      <c r="D339" s="30" t="s">
        <v>440</v>
      </c>
      <c r="E339" s="30" t="s">
        <v>629</v>
      </c>
      <c r="F339" s="31"/>
    </row>
    <row r="340" spans="1:6" ht="20.100000000000001" customHeight="1">
      <c r="A340" s="29">
        <v>338</v>
      </c>
      <c r="B340" s="30" t="s">
        <v>930</v>
      </c>
      <c r="C340" s="30">
        <v>98.34</v>
      </c>
      <c r="D340" s="30" t="s">
        <v>440</v>
      </c>
      <c r="E340" s="30" t="s">
        <v>629</v>
      </c>
      <c r="F340" s="31"/>
    </row>
    <row r="341" spans="1:6" ht="20.100000000000001" customHeight="1">
      <c r="A341" s="29">
        <v>339</v>
      </c>
      <c r="B341" s="30" t="s">
        <v>931</v>
      </c>
      <c r="C341" s="30">
        <v>98.34</v>
      </c>
      <c r="D341" s="30" t="s">
        <v>440</v>
      </c>
      <c r="E341" s="30" t="s">
        <v>629</v>
      </c>
      <c r="F341" s="31"/>
    </row>
    <row r="342" spans="1:6" ht="20.100000000000001" customHeight="1">
      <c r="A342" s="29">
        <v>340</v>
      </c>
      <c r="B342" s="30" t="s">
        <v>932</v>
      </c>
      <c r="C342" s="30">
        <v>98.34</v>
      </c>
      <c r="D342" s="30" t="s">
        <v>440</v>
      </c>
      <c r="E342" s="30" t="s">
        <v>629</v>
      </c>
      <c r="F342" s="31"/>
    </row>
    <row r="343" spans="1:6" ht="20.100000000000001" customHeight="1">
      <c r="A343" s="29">
        <v>341</v>
      </c>
      <c r="B343" s="30" t="s">
        <v>933</v>
      </c>
      <c r="C343" s="30">
        <v>71.28</v>
      </c>
      <c r="D343" s="30" t="s">
        <v>469</v>
      </c>
      <c r="E343" s="30" t="s">
        <v>620</v>
      </c>
      <c r="F343" s="31"/>
    </row>
    <row r="344" spans="1:6" ht="20.100000000000001" customHeight="1">
      <c r="A344" s="29">
        <v>342</v>
      </c>
      <c r="B344" s="30" t="s">
        <v>934</v>
      </c>
      <c r="C344" s="30">
        <v>98.34</v>
      </c>
      <c r="D344" s="30" t="s">
        <v>440</v>
      </c>
      <c r="E344" s="30" t="s">
        <v>629</v>
      </c>
      <c r="F344" s="31"/>
    </row>
    <row r="345" spans="1:6" ht="20.100000000000001" customHeight="1">
      <c r="A345" s="29">
        <v>343</v>
      </c>
      <c r="B345" s="30" t="s">
        <v>935</v>
      </c>
      <c r="C345" s="30">
        <v>71.03</v>
      </c>
      <c r="D345" s="30" t="s">
        <v>469</v>
      </c>
      <c r="E345" s="30" t="s">
        <v>623</v>
      </c>
      <c r="F345" s="31"/>
    </row>
    <row r="346" spans="1:6" ht="20.100000000000001" customHeight="1">
      <c r="A346" s="29">
        <v>344</v>
      </c>
      <c r="B346" s="30" t="s">
        <v>936</v>
      </c>
      <c r="C346" s="30">
        <v>98.34</v>
      </c>
      <c r="D346" s="30" t="s">
        <v>440</v>
      </c>
      <c r="E346" s="30" t="s">
        <v>629</v>
      </c>
      <c r="F346" s="31"/>
    </row>
    <row r="347" spans="1:6" ht="20.100000000000001" customHeight="1">
      <c r="A347" s="29">
        <v>345</v>
      </c>
      <c r="B347" s="30" t="s">
        <v>937</v>
      </c>
      <c r="C347" s="30">
        <v>60.82</v>
      </c>
      <c r="D347" s="30" t="s">
        <v>469</v>
      </c>
      <c r="E347" s="30" t="s">
        <v>620</v>
      </c>
      <c r="F347" s="31"/>
    </row>
    <row r="348" spans="1:6" ht="20.100000000000001" customHeight="1">
      <c r="A348" s="29">
        <v>346</v>
      </c>
      <c r="B348" s="30" t="s">
        <v>938</v>
      </c>
      <c r="C348" s="30">
        <v>71.3</v>
      </c>
      <c r="D348" s="30" t="s">
        <v>469</v>
      </c>
      <c r="E348" s="30" t="s">
        <v>620</v>
      </c>
      <c r="F348" s="31"/>
    </row>
    <row r="349" spans="1:6" ht="20.100000000000001" customHeight="1">
      <c r="A349" s="29">
        <v>347</v>
      </c>
      <c r="B349" s="30" t="s">
        <v>939</v>
      </c>
      <c r="C349" s="30">
        <v>71.05</v>
      </c>
      <c r="D349" s="30" t="s">
        <v>469</v>
      </c>
      <c r="E349" s="30" t="s">
        <v>623</v>
      </c>
      <c r="F349" s="31"/>
    </row>
    <row r="350" spans="1:6" ht="20.100000000000001" customHeight="1">
      <c r="A350" s="29">
        <v>348</v>
      </c>
      <c r="B350" s="30" t="s">
        <v>940</v>
      </c>
      <c r="C350" s="30">
        <v>71.3</v>
      </c>
      <c r="D350" s="30" t="s">
        <v>469</v>
      </c>
      <c r="E350" s="30" t="s">
        <v>626</v>
      </c>
      <c r="F350" s="31"/>
    </row>
    <row r="351" spans="1:6" ht="20.100000000000001" customHeight="1">
      <c r="A351" s="29">
        <v>349</v>
      </c>
      <c r="B351" s="30" t="s">
        <v>941</v>
      </c>
      <c r="C351" s="30">
        <v>60.82</v>
      </c>
      <c r="D351" s="30" t="s">
        <v>469</v>
      </c>
      <c r="E351" s="30" t="s">
        <v>626</v>
      </c>
      <c r="F351" s="31"/>
    </row>
    <row r="352" spans="1:6" ht="20.100000000000001" customHeight="1">
      <c r="A352" s="29">
        <v>350</v>
      </c>
      <c r="B352" s="30" t="s">
        <v>942</v>
      </c>
      <c r="C352" s="30">
        <v>60.82</v>
      </c>
      <c r="D352" s="30" t="s">
        <v>469</v>
      </c>
      <c r="E352" s="30" t="s">
        <v>620</v>
      </c>
      <c r="F352" s="31"/>
    </row>
    <row r="353" spans="1:6" ht="20.100000000000001" customHeight="1">
      <c r="A353" s="29">
        <v>351</v>
      </c>
      <c r="B353" s="30" t="s">
        <v>943</v>
      </c>
      <c r="C353" s="30">
        <v>71.3</v>
      </c>
      <c r="D353" s="30" t="s">
        <v>469</v>
      </c>
      <c r="E353" s="30" t="s">
        <v>620</v>
      </c>
      <c r="F353" s="31"/>
    </row>
    <row r="354" spans="1:6" ht="20.100000000000001" customHeight="1">
      <c r="A354" s="29">
        <v>352</v>
      </c>
      <c r="B354" s="30" t="s">
        <v>944</v>
      </c>
      <c r="C354" s="30">
        <v>71.05</v>
      </c>
      <c r="D354" s="30" t="s">
        <v>469</v>
      </c>
      <c r="E354" s="30" t="s">
        <v>623</v>
      </c>
      <c r="F354" s="31"/>
    </row>
    <row r="355" spans="1:6" ht="20.100000000000001" customHeight="1">
      <c r="A355" s="29">
        <v>353</v>
      </c>
      <c r="B355" s="30" t="s">
        <v>945</v>
      </c>
      <c r="C355" s="30">
        <v>71.05</v>
      </c>
      <c r="D355" s="30" t="s">
        <v>469</v>
      </c>
      <c r="E355" s="30" t="s">
        <v>623</v>
      </c>
      <c r="F355" s="31"/>
    </row>
    <row r="356" spans="1:6" ht="20.100000000000001" customHeight="1">
      <c r="A356" s="29">
        <v>354</v>
      </c>
      <c r="B356" s="30" t="s">
        <v>946</v>
      </c>
      <c r="C356" s="30">
        <v>71.3</v>
      </c>
      <c r="D356" s="30" t="s">
        <v>469</v>
      </c>
      <c r="E356" s="30" t="s">
        <v>626</v>
      </c>
      <c r="F356" s="31"/>
    </row>
    <row r="357" spans="1:6" ht="20.100000000000001" customHeight="1">
      <c r="A357" s="29">
        <v>355</v>
      </c>
      <c r="B357" s="30" t="s">
        <v>947</v>
      </c>
      <c r="C357" s="30">
        <v>60.82</v>
      </c>
      <c r="D357" s="30" t="s">
        <v>469</v>
      </c>
      <c r="E357" s="30" t="s">
        <v>626</v>
      </c>
      <c r="F357" s="31"/>
    </row>
    <row r="358" spans="1:6" ht="20.100000000000001" customHeight="1">
      <c r="A358" s="29">
        <v>356</v>
      </c>
      <c r="B358" s="30" t="s">
        <v>948</v>
      </c>
      <c r="C358" s="30">
        <v>60.82</v>
      </c>
      <c r="D358" s="30" t="s">
        <v>469</v>
      </c>
      <c r="E358" s="30" t="s">
        <v>620</v>
      </c>
      <c r="F358" s="31"/>
    </row>
    <row r="359" spans="1:6" ht="20.100000000000001" customHeight="1">
      <c r="A359" s="29">
        <v>357</v>
      </c>
      <c r="B359" s="30" t="s">
        <v>949</v>
      </c>
      <c r="C359" s="30">
        <v>71.3</v>
      </c>
      <c r="D359" s="30" t="s">
        <v>469</v>
      </c>
      <c r="E359" s="30" t="s">
        <v>620</v>
      </c>
      <c r="F359" s="31"/>
    </row>
    <row r="360" spans="1:6" ht="20.100000000000001" customHeight="1">
      <c r="A360" s="29">
        <v>358</v>
      </c>
      <c r="B360" s="30" t="s">
        <v>950</v>
      </c>
      <c r="C360" s="30">
        <v>71.05</v>
      </c>
      <c r="D360" s="30" t="s">
        <v>469</v>
      </c>
      <c r="E360" s="30" t="s">
        <v>623</v>
      </c>
      <c r="F360" s="31"/>
    </row>
    <row r="361" spans="1:6" ht="20.100000000000001" customHeight="1">
      <c r="A361" s="29">
        <v>359</v>
      </c>
      <c r="B361" s="30" t="s">
        <v>951</v>
      </c>
      <c r="C361" s="30">
        <v>71.05</v>
      </c>
      <c r="D361" s="30" t="s">
        <v>469</v>
      </c>
      <c r="E361" s="30" t="s">
        <v>623</v>
      </c>
      <c r="F361" s="31"/>
    </row>
    <row r="362" spans="1:6" ht="20.100000000000001" customHeight="1">
      <c r="A362" s="29">
        <v>360</v>
      </c>
      <c r="B362" s="30" t="s">
        <v>952</v>
      </c>
      <c r="C362" s="30">
        <v>71.3</v>
      </c>
      <c r="D362" s="30" t="s">
        <v>469</v>
      </c>
      <c r="E362" s="30" t="s">
        <v>626</v>
      </c>
      <c r="F362" s="31"/>
    </row>
    <row r="363" spans="1:6" ht="20.100000000000001" customHeight="1">
      <c r="A363" s="29">
        <v>361</v>
      </c>
      <c r="B363" s="30" t="s">
        <v>953</v>
      </c>
      <c r="C363" s="30">
        <v>60.82</v>
      </c>
      <c r="D363" s="30" t="s">
        <v>469</v>
      </c>
      <c r="E363" s="30" t="s">
        <v>626</v>
      </c>
      <c r="F363" s="31"/>
    </row>
    <row r="364" spans="1:6" ht="20.100000000000001" customHeight="1">
      <c r="A364" s="29">
        <v>362</v>
      </c>
      <c r="B364" s="30" t="s">
        <v>954</v>
      </c>
      <c r="C364" s="30">
        <v>60.82</v>
      </c>
      <c r="D364" s="30" t="s">
        <v>469</v>
      </c>
      <c r="E364" s="30" t="s">
        <v>620</v>
      </c>
      <c r="F364" s="31"/>
    </row>
    <row r="365" spans="1:6" ht="20.100000000000001" customHeight="1">
      <c r="A365" s="29">
        <v>363</v>
      </c>
      <c r="B365" s="30" t="s">
        <v>955</v>
      </c>
      <c r="C365" s="30">
        <v>71.3</v>
      </c>
      <c r="D365" s="30" t="s">
        <v>469</v>
      </c>
      <c r="E365" s="30" t="s">
        <v>620</v>
      </c>
      <c r="F365" s="31"/>
    </row>
    <row r="366" spans="1:6" ht="20.100000000000001" customHeight="1">
      <c r="A366" s="29">
        <v>364</v>
      </c>
      <c r="B366" s="30" t="s">
        <v>956</v>
      </c>
      <c r="C366" s="30">
        <v>71.05</v>
      </c>
      <c r="D366" s="30" t="s">
        <v>469</v>
      </c>
      <c r="E366" s="30" t="s">
        <v>623</v>
      </c>
      <c r="F366" s="31"/>
    </row>
    <row r="367" spans="1:6" ht="20.100000000000001" customHeight="1">
      <c r="A367" s="29">
        <v>365</v>
      </c>
      <c r="B367" s="30" t="s">
        <v>957</v>
      </c>
      <c r="C367" s="30">
        <v>71.05</v>
      </c>
      <c r="D367" s="30" t="s">
        <v>469</v>
      </c>
      <c r="E367" s="30" t="s">
        <v>623</v>
      </c>
      <c r="F367" s="31"/>
    </row>
    <row r="368" spans="1:6" ht="20.100000000000001" customHeight="1">
      <c r="A368" s="29">
        <v>366</v>
      </c>
      <c r="B368" s="30" t="s">
        <v>958</v>
      </c>
      <c r="C368" s="30">
        <v>60.82</v>
      </c>
      <c r="D368" s="30" t="s">
        <v>469</v>
      </c>
      <c r="E368" s="30" t="s">
        <v>626</v>
      </c>
      <c r="F368" s="31"/>
    </row>
    <row r="369" spans="1:6" ht="20.100000000000001" customHeight="1">
      <c r="A369" s="29">
        <v>367</v>
      </c>
      <c r="B369" s="30" t="s">
        <v>959</v>
      </c>
      <c r="C369" s="30">
        <v>71.3</v>
      </c>
      <c r="D369" s="30" t="s">
        <v>469</v>
      </c>
      <c r="E369" s="30" t="s">
        <v>620</v>
      </c>
      <c r="F369" s="31"/>
    </row>
    <row r="370" spans="1:6" ht="20.100000000000001" customHeight="1">
      <c r="A370" s="29">
        <v>368</v>
      </c>
      <c r="B370" s="30" t="s">
        <v>960</v>
      </c>
      <c r="C370" s="30">
        <v>71.3</v>
      </c>
      <c r="D370" s="30" t="s">
        <v>469</v>
      </c>
      <c r="E370" s="30" t="s">
        <v>626</v>
      </c>
      <c r="F370" s="31"/>
    </row>
    <row r="371" spans="1:6" ht="20.100000000000001" customHeight="1">
      <c r="A371" s="29">
        <v>369</v>
      </c>
      <c r="B371" s="30" t="s">
        <v>961</v>
      </c>
      <c r="C371" s="30">
        <v>60.82</v>
      </c>
      <c r="D371" s="30" t="s">
        <v>469</v>
      </c>
      <c r="E371" s="30" t="s">
        <v>626</v>
      </c>
      <c r="F371" s="31"/>
    </row>
    <row r="372" spans="1:6" ht="20.100000000000001" customHeight="1">
      <c r="A372" s="29">
        <v>370</v>
      </c>
      <c r="B372" s="30" t="s">
        <v>962</v>
      </c>
      <c r="C372" s="30">
        <v>60.82</v>
      </c>
      <c r="D372" s="30" t="s">
        <v>469</v>
      </c>
      <c r="E372" s="30" t="s">
        <v>620</v>
      </c>
      <c r="F372" s="31"/>
    </row>
    <row r="373" spans="1:6" ht="20.100000000000001" customHeight="1">
      <c r="A373" s="29">
        <v>371</v>
      </c>
      <c r="B373" s="30" t="s">
        <v>963</v>
      </c>
      <c r="C373" s="30">
        <v>60.82</v>
      </c>
      <c r="D373" s="30" t="s">
        <v>469</v>
      </c>
      <c r="E373" s="30" t="s">
        <v>626</v>
      </c>
      <c r="F373" s="31"/>
    </row>
    <row r="374" spans="1:6" ht="20.100000000000001" customHeight="1">
      <c r="A374" s="29">
        <v>372</v>
      </c>
      <c r="B374" s="30" t="s">
        <v>964</v>
      </c>
      <c r="C374" s="30">
        <v>60.82</v>
      </c>
      <c r="D374" s="30" t="s">
        <v>469</v>
      </c>
      <c r="E374" s="30" t="s">
        <v>620</v>
      </c>
      <c r="F374" s="31"/>
    </row>
    <row r="375" spans="1:6" ht="20.100000000000001" customHeight="1">
      <c r="A375" s="29">
        <v>373</v>
      </c>
      <c r="B375" s="30" t="s">
        <v>529</v>
      </c>
      <c r="C375" s="30">
        <v>70.569999999999993</v>
      </c>
      <c r="D375" s="30" t="s">
        <v>469</v>
      </c>
      <c r="E375" s="30" t="s">
        <v>626</v>
      </c>
      <c r="F375" s="31"/>
    </row>
    <row r="376" spans="1:6" ht="20.100000000000001" customHeight="1">
      <c r="A376" s="29">
        <v>374</v>
      </c>
      <c r="B376" s="30" t="s">
        <v>537</v>
      </c>
      <c r="C376" s="30">
        <v>70.02</v>
      </c>
      <c r="D376" s="30" t="s">
        <v>469</v>
      </c>
      <c r="E376" s="30" t="s">
        <v>623</v>
      </c>
      <c r="F376" s="31"/>
    </row>
    <row r="377" spans="1:6" ht="20.100000000000001" customHeight="1">
      <c r="A377" s="29">
        <v>375</v>
      </c>
      <c r="B377" s="30" t="s">
        <v>510</v>
      </c>
      <c r="C377" s="30">
        <v>60.07</v>
      </c>
      <c r="D377" s="30" t="s">
        <v>469</v>
      </c>
      <c r="E377" s="30" t="s">
        <v>626</v>
      </c>
      <c r="F377" s="31"/>
    </row>
    <row r="378" spans="1:6" ht="20.100000000000001" customHeight="1">
      <c r="A378" s="29">
        <v>376</v>
      </c>
      <c r="B378" s="30" t="s">
        <v>523</v>
      </c>
      <c r="C378" s="30">
        <v>70.02</v>
      </c>
      <c r="D378" s="30" t="s">
        <v>469</v>
      </c>
      <c r="E378" s="30" t="s">
        <v>623</v>
      </c>
      <c r="F378" s="31"/>
    </row>
    <row r="379" spans="1:6" ht="20.100000000000001" customHeight="1">
      <c r="A379" s="29">
        <v>377</v>
      </c>
      <c r="B379" s="30" t="s">
        <v>512</v>
      </c>
      <c r="C379" s="30">
        <v>70.569999999999993</v>
      </c>
      <c r="D379" s="30" t="s">
        <v>469</v>
      </c>
      <c r="E379" s="30" t="s">
        <v>620</v>
      </c>
      <c r="F379" s="31"/>
    </row>
    <row r="380" spans="1:6" ht="20.100000000000001" customHeight="1">
      <c r="A380" s="29">
        <v>378</v>
      </c>
      <c r="B380" s="30" t="s">
        <v>965</v>
      </c>
      <c r="C380" s="30">
        <v>98.29</v>
      </c>
      <c r="D380" s="30" t="s">
        <v>440</v>
      </c>
      <c r="E380" s="30" t="s">
        <v>629</v>
      </c>
      <c r="F380" s="31"/>
    </row>
    <row r="381" spans="1:6" ht="20.100000000000001" customHeight="1">
      <c r="A381" s="29">
        <v>379</v>
      </c>
      <c r="B381" s="30" t="s">
        <v>966</v>
      </c>
      <c r="C381" s="30">
        <v>98.29</v>
      </c>
      <c r="D381" s="30" t="s">
        <v>440</v>
      </c>
      <c r="E381" s="30" t="s">
        <v>629</v>
      </c>
      <c r="F381" s="31"/>
    </row>
    <row r="382" spans="1:6" ht="20.100000000000001" customHeight="1">
      <c r="A382" s="29">
        <v>380</v>
      </c>
      <c r="B382" s="30" t="s">
        <v>967</v>
      </c>
      <c r="C382" s="30">
        <v>98.36</v>
      </c>
      <c r="D382" s="30" t="s">
        <v>440</v>
      </c>
      <c r="E382" s="30" t="s">
        <v>629</v>
      </c>
      <c r="F382" s="31"/>
    </row>
    <row r="383" spans="1:6" ht="20.100000000000001" customHeight="1">
      <c r="A383" s="29">
        <v>381</v>
      </c>
      <c r="B383" s="30" t="s">
        <v>968</v>
      </c>
      <c r="C383" s="30">
        <v>98.36</v>
      </c>
      <c r="D383" s="30" t="s">
        <v>440</v>
      </c>
      <c r="E383" s="30" t="s">
        <v>629</v>
      </c>
      <c r="F383" s="31"/>
    </row>
    <row r="384" spans="1:6" ht="20.100000000000001" customHeight="1">
      <c r="A384" s="29">
        <v>382</v>
      </c>
      <c r="B384" s="30" t="s">
        <v>969</v>
      </c>
      <c r="C384" s="30">
        <v>71.3</v>
      </c>
      <c r="D384" s="30" t="s">
        <v>469</v>
      </c>
      <c r="E384" s="30" t="s">
        <v>620</v>
      </c>
      <c r="F384" s="31"/>
    </row>
    <row r="385" spans="1:6" ht="20.100000000000001" customHeight="1">
      <c r="A385" s="29">
        <v>383</v>
      </c>
      <c r="B385" s="30" t="s">
        <v>970</v>
      </c>
      <c r="C385" s="30">
        <v>71.05</v>
      </c>
      <c r="D385" s="30" t="s">
        <v>469</v>
      </c>
      <c r="E385" s="30" t="s">
        <v>623</v>
      </c>
      <c r="F385" s="31"/>
    </row>
    <row r="386" spans="1:6" ht="20.100000000000001" customHeight="1">
      <c r="A386" s="29">
        <v>384</v>
      </c>
      <c r="B386" s="30" t="s">
        <v>971</v>
      </c>
      <c r="C386" s="30">
        <v>98.36</v>
      </c>
      <c r="D386" s="30" t="s">
        <v>440</v>
      </c>
      <c r="E386" s="30" t="s">
        <v>629</v>
      </c>
      <c r="F386" s="31"/>
    </row>
    <row r="387" spans="1:6" ht="20.100000000000001" customHeight="1">
      <c r="A387" s="29">
        <v>385</v>
      </c>
      <c r="B387" s="30" t="s">
        <v>972</v>
      </c>
      <c r="C387" s="30">
        <v>98.36</v>
      </c>
      <c r="D387" s="30" t="s">
        <v>440</v>
      </c>
      <c r="E387" s="30" t="s">
        <v>629</v>
      </c>
      <c r="F387" s="31"/>
    </row>
    <row r="388" spans="1:6" ht="20.100000000000001" customHeight="1">
      <c r="A388" s="29">
        <v>386</v>
      </c>
      <c r="B388" s="30" t="s">
        <v>973</v>
      </c>
      <c r="C388" s="30">
        <v>98.36</v>
      </c>
      <c r="D388" s="30" t="s">
        <v>440</v>
      </c>
      <c r="E388" s="30" t="s">
        <v>629</v>
      </c>
      <c r="F388" s="31"/>
    </row>
    <row r="389" spans="1:6" ht="20.100000000000001" customHeight="1">
      <c r="A389" s="29">
        <v>387</v>
      </c>
      <c r="B389" s="30" t="s">
        <v>974</v>
      </c>
      <c r="C389" s="30">
        <v>98.36</v>
      </c>
      <c r="D389" s="30" t="s">
        <v>440</v>
      </c>
      <c r="E389" s="30" t="s">
        <v>629</v>
      </c>
      <c r="F389" s="31"/>
    </row>
    <row r="390" spans="1:6" ht="20.100000000000001" customHeight="1">
      <c r="A390" s="29">
        <v>388</v>
      </c>
      <c r="B390" s="30" t="s">
        <v>975</v>
      </c>
      <c r="C390" s="30">
        <v>98.36</v>
      </c>
      <c r="D390" s="30" t="s">
        <v>440</v>
      </c>
      <c r="E390" s="30" t="s">
        <v>629</v>
      </c>
      <c r="F390" s="31"/>
    </row>
    <row r="391" spans="1:6" ht="20.100000000000001" customHeight="1">
      <c r="A391" s="29">
        <v>389</v>
      </c>
      <c r="B391" s="30" t="s">
        <v>976</v>
      </c>
      <c r="C391" s="30">
        <v>71.3</v>
      </c>
      <c r="D391" s="30" t="s">
        <v>469</v>
      </c>
      <c r="E391" s="30" t="s">
        <v>620</v>
      </c>
      <c r="F391" s="31"/>
    </row>
    <row r="392" spans="1:6" ht="20.100000000000001" customHeight="1">
      <c r="A392" s="29">
        <v>390</v>
      </c>
      <c r="B392" s="30" t="s">
        <v>977</v>
      </c>
      <c r="C392" s="30">
        <v>71.3</v>
      </c>
      <c r="D392" s="30" t="s">
        <v>469</v>
      </c>
      <c r="E392" s="30" t="s">
        <v>626</v>
      </c>
      <c r="F392" s="31"/>
    </row>
    <row r="393" spans="1:6" ht="20.100000000000001" customHeight="1">
      <c r="A393" s="29">
        <v>391</v>
      </c>
      <c r="B393" s="30" t="s">
        <v>978</v>
      </c>
      <c r="C393" s="30">
        <v>71.3</v>
      </c>
      <c r="D393" s="30" t="s">
        <v>469</v>
      </c>
      <c r="E393" s="30" t="s">
        <v>626</v>
      </c>
      <c r="F393" s="31"/>
    </row>
    <row r="394" spans="1:6" ht="20.100000000000001" customHeight="1">
      <c r="A394" s="29">
        <v>392</v>
      </c>
      <c r="B394" s="30" t="s">
        <v>979</v>
      </c>
      <c r="C394" s="30">
        <v>71.3</v>
      </c>
      <c r="D394" s="30" t="s">
        <v>469</v>
      </c>
      <c r="E394" s="30" t="s">
        <v>620</v>
      </c>
      <c r="F394" s="31"/>
    </row>
    <row r="395" spans="1:6" ht="20.100000000000001" customHeight="1">
      <c r="A395" s="29">
        <v>393</v>
      </c>
      <c r="B395" s="30" t="s">
        <v>980</v>
      </c>
      <c r="C395" s="30">
        <v>98.36</v>
      </c>
      <c r="D395" s="30" t="s">
        <v>440</v>
      </c>
      <c r="E395" s="30" t="s">
        <v>629</v>
      </c>
      <c r="F395" s="31"/>
    </row>
    <row r="396" spans="1:6" ht="20.100000000000001" customHeight="1">
      <c r="A396" s="29">
        <v>394</v>
      </c>
      <c r="B396" s="30" t="s">
        <v>981</v>
      </c>
      <c r="C396" s="30">
        <v>98.36</v>
      </c>
      <c r="D396" s="30" t="s">
        <v>440</v>
      </c>
      <c r="E396" s="30" t="s">
        <v>629</v>
      </c>
      <c r="F396" s="31"/>
    </row>
    <row r="397" spans="1:6" ht="20.100000000000001" customHeight="1">
      <c r="A397" s="29">
        <v>395</v>
      </c>
      <c r="B397" s="30" t="s">
        <v>982</v>
      </c>
      <c r="C397" s="30">
        <v>98.36</v>
      </c>
      <c r="D397" s="30" t="s">
        <v>440</v>
      </c>
      <c r="E397" s="30" t="s">
        <v>629</v>
      </c>
      <c r="F397" s="31"/>
    </row>
    <row r="398" spans="1:6" ht="20.100000000000001" customHeight="1">
      <c r="A398" s="29">
        <v>396</v>
      </c>
      <c r="B398" s="30" t="s">
        <v>983</v>
      </c>
      <c r="C398" s="30">
        <v>98.36</v>
      </c>
      <c r="D398" s="30" t="s">
        <v>440</v>
      </c>
      <c r="E398" s="30" t="s">
        <v>629</v>
      </c>
      <c r="F398" s="31"/>
    </row>
    <row r="399" spans="1:6" ht="20.100000000000001" customHeight="1">
      <c r="A399" s="29">
        <v>397</v>
      </c>
      <c r="B399" s="30" t="s">
        <v>984</v>
      </c>
      <c r="C399" s="30">
        <v>98.36</v>
      </c>
      <c r="D399" s="30" t="s">
        <v>440</v>
      </c>
      <c r="E399" s="30" t="s">
        <v>629</v>
      </c>
      <c r="F399" s="31"/>
    </row>
    <row r="400" spans="1:6" ht="20.100000000000001" customHeight="1">
      <c r="A400" s="29">
        <v>398</v>
      </c>
      <c r="B400" s="30" t="s">
        <v>985</v>
      </c>
      <c r="C400" s="30">
        <v>98.36</v>
      </c>
      <c r="D400" s="30" t="s">
        <v>440</v>
      </c>
      <c r="E400" s="30" t="s">
        <v>629</v>
      </c>
      <c r="F400" s="31"/>
    </row>
    <row r="401" spans="1:6" ht="20.100000000000001" customHeight="1">
      <c r="A401" s="29">
        <v>399</v>
      </c>
      <c r="B401" s="30" t="s">
        <v>986</v>
      </c>
      <c r="C401" s="30">
        <v>98.36</v>
      </c>
      <c r="D401" s="30" t="s">
        <v>440</v>
      </c>
      <c r="E401" s="30" t="s">
        <v>629</v>
      </c>
      <c r="F401" s="31"/>
    </row>
    <row r="402" spans="1:6" ht="20.100000000000001" customHeight="1">
      <c r="A402" s="29">
        <v>400</v>
      </c>
      <c r="B402" s="30" t="s">
        <v>987</v>
      </c>
      <c r="C402" s="30">
        <v>98.36</v>
      </c>
      <c r="D402" s="30" t="s">
        <v>440</v>
      </c>
      <c r="E402" s="30" t="s">
        <v>629</v>
      </c>
      <c r="F402" s="31"/>
    </row>
    <row r="403" spans="1:6" ht="20.100000000000001" customHeight="1">
      <c r="A403" s="29">
        <v>401</v>
      </c>
      <c r="B403" s="30" t="s">
        <v>988</v>
      </c>
      <c r="C403" s="30">
        <v>71.3</v>
      </c>
      <c r="D403" s="30" t="s">
        <v>469</v>
      </c>
      <c r="E403" s="30" t="s">
        <v>620</v>
      </c>
      <c r="F403" s="31"/>
    </row>
    <row r="404" spans="1:6" ht="20.100000000000001" customHeight="1">
      <c r="A404" s="29">
        <v>402</v>
      </c>
      <c r="B404" s="30" t="s">
        <v>989</v>
      </c>
      <c r="C404" s="30">
        <v>98.36</v>
      </c>
      <c r="D404" s="30" t="s">
        <v>440</v>
      </c>
      <c r="E404" s="30" t="s">
        <v>629</v>
      </c>
      <c r="F404" s="31"/>
    </row>
    <row r="405" spans="1:6" ht="20.100000000000001" customHeight="1">
      <c r="A405" s="29">
        <v>403</v>
      </c>
      <c r="B405" s="30" t="s">
        <v>990</v>
      </c>
      <c r="C405" s="30">
        <v>98.36</v>
      </c>
      <c r="D405" s="30" t="s">
        <v>440</v>
      </c>
      <c r="E405" s="30" t="s">
        <v>629</v>
      </c>
      <c r="F405" s="31"/>
    </row>
    <row r="406" spans="1:6" ht="20.100000000000001" customHeight="1">
      <c r="A406" s="29">
        <v>404</v>
      </c>
      <c r="B406" s="30" t="s">
        <v>991</v>
      </c>
      <c r="C406" s="30">
        <v>98.36</v>
      </c>
      <c r="D406" s="30" t="s">
        <v>440</v>
      </c>
      <c r="E406" s="30" t="s">
        <v>629</v>
      </c>
      <c r="F406" s="31"/>
    </row>
    <row r="407" spans="1:6" ht="20.100000000000001" customHeight="1">
      <c r="A407" s="29">
        <v>405</v>
      </c>
      <c r="B407" s="30" t="s">
        <v>992</v>
      </c>
      <c r="C407" s="30">
        <v>98.36</v>
      </c>
      <c r="D407" s="30" t="s">
        <v>440</v>
      </c>
      <c r="E407" s="30" t="s">
        <v>629</v>
      </c>
      <c r="F407" s="31"/>
    </row>
    <row r="408" spans="1:6" ht="20.100000000000001" customHeight="1">
      <c r="A408" s="29">
        <v>406</v>
      </c>
      <c r="B408" s="30" t="s">
        <v>993</v>
      </c>
      <c r="C408" s="30">
        <v>98.34</v>
      </c>
      <c r="D408" s="30" t="s">
        <v>440</v>
      </c>
      <c r="E408" s="30" t="s">
        <v>629</v>
      </c>
      <c r="F408" s="31"/>
    </row>
    <row r="409" spans="1:6" ht="20.100000000000001" customHeight="1">
      <c r="A409" s="29">
        <v>407</v>
      </c>
      <c r="B409" s="30" t="s">
        <v>544</v>
      </c>
      <c r="C409" s="30">
        <v>124.89</v>
      </c>
      <c r="D409" s="30" t="s">
        <v>444</v>
      </c>
      <c r="E409" s="30" t="s">
        <v>619</v>
      </c>
      <c r="F409" s="31"/>
    </row>
    <row r="410" spans="1:6" ht="20.100000000000001" customHeight="1">
      <c r="A410" s="29">
        <v>408</v>
      </c>
      <c r="B410" s="30" t="s">
        <v>994</v>
      </c>
      <c r="C410" s="30">
        <v>124.89</v>
      </c>
      <c r="D410" s="30" t="s">
        <v>444</v>
      </c>
      <c r="E410" s="30" t="s">
        <v>619</v>
      </c>
      <c r="F410" s="31"/>
    </row>
    <row r="411" spans="1:6" ht="20.100000000000001" customHeight="1">
      <c r="A411" s="29">
        <v>409</v>
      </c>
      <c r="B411" s="30" t="s">
        <v>995</v>
      </c>
      <c r="C411" s="30">
        <v>124.87</v>
      </c>
      <c r="D411" s="30" t="s">
        <v>444</v>
      </c>
      <c r="E411" s="30" t="s">
        <v>619</v>
      </c>
      <c r="F411" s="31"/>
    </row>
    <row r="412" spans="1:6" ht="20.100000000000001" customHeight="1">
      <c r="A412" s="29">
        <v>410</v>
      </c>
      <c r="B412" s="30" t="s">
        <v>996</v>
      </c>
      <c r="C412" s="30">
        <v>71.05</v>
      </c>
      <c r="D412" s="30" t="s">
        <v>469</v>
      </c>
      <c r="E412" s="30" t="s">
        <v>623</v>
      </c>
      <c r="F412" s="31"/>
    </row>
    <row r="413" spans="1:6" ht="20.100000000000001" customHeight="1">
      <c r="A413" s="29">
        <v>411</v>
      </c>
      <c r="B413" s="30" t="s">
        <v>997</v>
      </c>
      <c r="C413" s="30">
        <v>71.05</v>
      </c>
      <c r="D413" s="30" t="s">
        <v>469</v>
      </c>
      <c r="E413" s="30" t="s">
        <v>623</v>
      </c>
      <c r="F413" s="31"/>
    </row>
    <row r="414" spans="1:6" ht="20.100000000000001" customHeight="1">
      <c r="A414" s="29">
        <v>412</v>
      </c>
      <c r="B414" s="30" t="s">
        <v>998</v>
      </c>
      <c r="C414" s="30">
        <v>71.3</v>
      </c>
      <c r="D414" s="30" t="s">
        <v>469</v>
      </c>
      <c r="E414" s="30" t="s">
        <v>626</v>
      </c>
      <c r="F414" s="31"/>
    </row>
    <row r="415" spans="1:6" ht="20.100000000000001" customHeight="1">
      <c r="A415" s="29">
        <v>413</v>
      </c>
      <c r="B415" s="30" t="s">
        <v>999</v>
      </c>
      <c r="C415" s="30">
        <v>98.27</v>
      </c>
      <c r="D415" s="30" t="s">
        <v>440</v>
      </c>
      <c r="E415" s="30" t="s">
        <v>629</v>
      </c>
      <c r="F415" s="31"/>
    </row>
    <row r="416" spans="1:6" ht="20.100000000000001" customHeight="1">
      <c r="A416" s="29">
        <v>414</v>
      </c>
      <c r="B416" s="30" t="s">
        <v>1000</v>
      </c>
      <c r="C416" s="30">
        <v>98.27</v>
      </c>
      <c r="D416" s="30" t="s">
        <v>440</v>
      </c>
      <c r="E416" s="30" t="s">
        <v>629</v>
      </c>
      <c r="F416" s="31"/>
    </row>
    <row r="417" spans="1:6" ht="20.100000000000001" customHeight="1">
      <c r="A417" s="29">
        <v>415</v>
      </c>
      <c r="B417" s="30" t="s">
        <v>1001</v>
      </c>
      <c r="C417" s="30">
        <v>98.34</v>
      </c>
      <c r="D417" s="30" t="s">
        <v>440</v>
      </c>
      <c r="E417" s="30" t="s">
        <v>629</v>
      </c>
      <c r="F417" s="31"/>
    </row>
    <row r="418" spans="1:6" ht="20.100000000000001" customHeight="1">
      <c r="A418" s="29">
        <v>416</v>
      </c>
      <c r="B418" s="30" t="s">
        <v>1002</v>
      </c>
      <c r="C418" s="30">
        <v>71.03</v>
      </c>
      <c r="D418" s="30" t="s">
        <v>469</v>
      </c>
      <c r="E418" s="30" t="s">
        <v>623</v>
      </c>
      <c r="F418" s="31"/>
    </row>
    <row r="419" spans="1:6" ht="20.100000000000001" customHeight="1">
      <c r="A419" s="29">
        <v>417</v>
      </c>
      <c r="B419" s="30" t="s">
        <v>1003</v>
      </c>
      <c r="C419" s="30">
        <v>98.34</v>
      </c>
      <c r="D419" s="30" t="s">
        <v>440</v>
      </c>
      <c r="E419" s="30" t="s">
        <v>629</v>
      </c>
      <c r="F419" s="31"/>
    </row>
    <row r="420" spans="1:6" ht="20.100000000000001" customHeight="1">
      <c r="A420" s="29">
        <v>418</v>
      </c>
      <c r="B420" s="30" t="s">
        <v>1004</v>
      </c>
      <c r="C420" s="30">
        <v>98.34</v>
      </c>
      <c r="D420" s="30" t="s">
        <v>440</v>
      </c>
      <c r="E420" s="30" t="s">
        <v>629</v>
      </c>
      <c r="F420" s="31"/>
    </row>
    <row r="421" spans="1:6" ht="20.100000000000001" customHeight="1">
      <c r="A421" s="29">
        <v>419</v>
      </c>
      <c r="B421" s="30" t="s">
        <v>1005</v>
      </c>
      <c r="C421" s="30">
        <v>98.34</v>
      </c>
      <c r="D421" s="30" t="s">
        <v>440</v>
      </c>
      <c r="E421" s="30" t="s">
        <v>629</v>
      </c>
      <c r="F421" s="31"/>
    </row>
    <row r="422" spans="1:6" ht="20.100000000000001" customHeight="1">
      <c r="A422" s="29">
        <v>420</v>
      </c>
      <c r="B422" s="30" t="s">
        <v>1006</v>
      </c>
      <c r="C422" s="30">
        <v>98.34</v>
      </c>
      <c r="D422" s="30" t="s">
        <v>440</v>
      </c>
      <c r="E422" s="30" t="s">
        <v>629</v>
      </c>
      <c r="F422" s="31"/>
    </row>
    <row r="423" spans="1:6" ht="20.100000000000001" customHeight="1">
      <c r="A423" s="29">
        <v>421</v>
      </c>
      <c r="B423" s="30" t="s">
        <v>504</v>
      </c>
      <c r="C423" s="30">
        <v>60.07</v>
      </c>
      <c r="D423" s="30" t="s">
        <v>469</v>
      </c>
      <c r="E423" s="30" t="s">
        <v>626</v>
      </c>
      <c r="F423" s="31"/>
    </row>
    <row r="424" spans="1:6" ht="20.100000000000001" customHeight="1">
      <c r="A424" s="29">
        <v>422</v>
      </c>
      <c r="B424" s="30" t="s">
        <v>1007</v>
      </c>
      <c r="C424" s="30">
        <v>60.82</v>
      </c>
      <c r="D424" s="30" t="s">
        <v>469</v>
      </c>
      <c r="E424" s="30" t="s">
        <v>620</v>
      </c>
      <c r="F424" s="31"/>
    </row>
    <row r="425" spans="1:6" ht="20.100000000000001" customHeight="1">
      <c r="A425" s="29">
        <v>423</v>
      </c>
      <c r="B425" s="30" t="s">
        <v>1008</v>
      </c>
      <c r="C425" s="30">
        <v>60.82</v>
      </c>
      <c r="D425" s="30" t="s">
        <v>469</v>
      </c>
      <c r="E425" s="30" t="s">
        <v>626</v>
      </c>
      <c r="F425" s="31"/>
    </row>
    <row r="426" spans="1:6" ht="20.100000000000001" customHeight="1">
      <c r="A426" s="29">
        <v>424</v>
      </c>
      <c r="B426" s="30" t="s">
        <v>1009</v>
      </c>
      <c r="C426" s="30">
        <v>60.82</v>
      </c>
      <c r="D426" s="30" t="s">
        <v>469</v>
      </c>
      <c r="E426" s="30" t="s">
        <v>620</v>
      </c>
      <c r="F426" s="31"/>
    </row>
    <row r="427" spans="1:6" ht="20.100000000000001" customHeight="1">
      <c r="A427" s="29">
        <v>425</v>
      </c>
      <c r="B427" s="30" t="s">
        <v>1010</v>
      </c>
      <c r="C427" s="30">
        <v>71.05</v>
      </c>
      <c r="D427" s="30" t="s">
        <v>469</v>
      </c>
      <c r="E427" s="30" t="s">
        <v>623</v>
      </c>
      <c r="F427" s="31"/>
    </row>
    <row r="428" spans="1:6" ht="20.100000000000001" customHeight="1">
      <c r="A428" s="29">
        <v>426</v>
      </c>
      <c r="B428" s="30" t="s">
        <v>1011</v>
      </c>
      <c r="C428" s="30">
        <v>71.05</v>
      </c>
      <c r="D428" s="30" t="s">
        <v>469</v>
      </c>
      <c r="E428" s="30" t="s">
        <v>623</v>
      </c>
      <c r="F428" s="31"/>
    </row>
    <row r="429" spans="1:6" ht="20.100000000000001" customHeight="1">
      <c r="A429" s="29">
        <v>427</v>
      </c>
      <c r="B429" s="30" t="s">
        <v>1012</v>
      </c>
      <c r="C429" s="30">
        <v>71.05</v>
      </c>
      <c r="D429" s="30" t="s">
        <v>469</v>
      </c>
      <c r="E429" s="30" t="s">
        <v>623</v>
      </c>
      <c r="F429" s="31"/>
    </row>
    <row r="430" spans="1:6" ht="20.100000000000001" customHeight="1">
      <c r="A430" s="29">
        <v>428</v>
      </c>
      <c r="B430" s="30" t="s">
        <v>1013</v>
      </c>
      <c r="C430" s="30">
        <v>71.05</v>
      </c>
      <c r="D430" s="30" t="s">
        <v>469</v>
      </c>
      <c r="E430" s="30" t="s">
        <v>623</v>
      </c>
      <c r="F430" s="31"/>
    </row>
    <row r="431" spans="1:6" ht="20.100000000000001" customHeight="1">
      <c r="A431" s="29">
        <v>429</v>
      </c>
      <c r="B431" s="30" t="s">
        <v>1014</v>
      </c>
      <c r="C431" s="30">
        <v>71.05</v>
      </c>
      <c r="D431" s="30" t="s">
        <v>469</v>
      </c>
      <c r="E431" s="30" t="s">
        <v>623</v>
      </c>
      <c r="F431" s="31"/>
    </row>
    <row r="432" spans="1:6" ht="20.100000000000001" customHeight="1">
      <c r="A432" s="29">
        <v>430</v>
      </c>
      <c r="B432" s="30" t="s">
        <v>1015</v>
      </c>
      <c r="C432" s="30">
        <v>71.3</v>
      </c>
      <c r="D432" s="30" t="s">
        <v>469</v>
      </c>
      <c r="E432" s="30" t="s">
        <v>620</v>
      </c>
      <c r="F432" s="31"/>
    </row>
    <row r="433" spans="1:6" ht="20.100000000000001" customHeight="1">
      <c r="A433" s="29">
        <v>431</v>
      </c>
      <c r="B433" s="30" t="s">
        <v>1016</v>
      </c>
      <c r="C433" s="30">
        <v>71.3</v>
      </c>
      <c r="D433" s="30" t="s">
        <v>469</v>
      </c>
      <c r="E433" s="30" t="s">
        <v>626</v>
      </c>
      <c r="F433" s="31"/>
    </row>
    <row r="434" spans="1:6" ht="20.100000000000001" customHeight="1">
      <c r="A434" s="29">
        <v>432</v>
      </c>
      <c r="B434" s="30" t="s">
        <v>1017</v>
      </c>
      <c r="C434" s="30">
        <v>71.3</v>
      </c>
      <c r="D434" s="30" t="s">
        <v>469</v>
      </c>
      <c r="E434" s="30" t="s">
        <v>620</v>
      </c>
      <c r="F434" s="31"/>
    </row>
    <row r="435" spans="1:6" ht="20.100000000000001" customHeight="1">
      <c r="A435" s="29">
        <v>433</v>
      </c>
      <c r="B435" s="30" t="s">
        <v>1018</v>
      </c>
      <c r="C435" s="30">
        <v>71.3</v>
      </c>
      <c r="D435" s="30" t="s">
        <v>469</v>
      </c>
      <c r="E435" s="30" t="s">
        <v>626</v>
      </c>
      <c r="F435" s="31"/>
    </row>
    <row r="436" spans="1:6" ht="20.100000000000001" customHeight="1">
      <c r="A436" s="29">
        <v>434</v>
      </c>
      <c r="B436" s="30" t="s">
        <v>1019</v>
      </c>
      <c r="C436" s="30">
        <v>71.3</v>
      </c>
      <c r="D436" s="30" t="s">
        <v>469</v>
      </c>
      <c r="E436" s="30" t="s">
        <v>626</v>
      </c>
      <c r="F436" s="31"/>
    </row>
    <row r="437" spans="1:6" ht="20.100000000000001" customHeight="1">
      <c r="A437" s="29">
        <v>435</v>
      </c>
      <c r="B437" s="30" t="s">
        <v>1020</v>
      </c>
      <c r="C437" s="30">
        <v>71.3</v>
      </c>
      <c r="D437" s="30" t="s">
        <v>469</v>
      </c>
      <c r="E437" s="30" t="s">
        <v>626</v>
      </c>
      <c r="F437" s="31"/>
    </row>
    <row r="438" spans="1:6" ht="20.100000000000001" customHeight="1">
      <c r="A438" s="29">
        <v>436</v>
      </c>
      <c r="B438" s="30" t="s">
        <v>1021</v>
      </c>
      <c r="C438" s="30">
        <v>98.36</v>
      </c>
      <c r="D438" s="30" t="s">
        <v>440</v>
      </c>
      <c r="E438" s="30" t="s">
        <v>629</v>
      </c>
      <c r="F438" s="31"/>
    </row>
    <row r="439" spans="1:6" ht="20.100000000000001" customHeight="1">
      <c r="A439" s="29">
        <v>437</v>
      </c>
      <c r="B439" s="30" t="s">
        <v>1022</v>
      </c>
      <c r="C439" s="30">
        <v>98.36</v>
      </c>
      <c r="D439" s="30" t="s">
        <v>440</v>
      </c>
      <c r="E439" s="30" t="s">
        <v>629</v>
      </c>
      <c r="F439" s="31"/>
    </row>
    <row r="440" spans="1:6" ht="20.100000000000001" customHeight="1">
      <c r="A440" s="29">
        <v>438</v>
      </c>
      <c r="B440" s="30" t="s">
        <v>1023</v>
      </c>
      <c r="C440" s="30">
        <v>98.36</v>
      </c>
      <c r="D440" s="30" t="s">
        <v>440</v>
      </c>
      <c r="E440" s="30" t="s">
        <v>629</v>
      </c>
      <c r="F440" s="31"/>
    </row>
    <row r="441" spans="1:6" ht="20.100000000000001" customHeight="1">
      <c r="A441" s="29">
        <v>439</v>
      </c>
      <c r="B441" s="30" t="s">
        <v>1024</v>
      </c>
      <c r="C441" s="30">
        <v>98.36</v>
      </c>
      <c r="D441" s="30" t="s">
        <v>440</v>
      </c>
      <c r="E441" s="30" t="s">
        <v>629</v>
      </c>
      <c r="F441" s="31"/>
    </row>
    <row r="442" spans="1:6" ht="20.100000000000001" customHeight="1">
      <c r="A442" s="29">
        <v>440</v>
      </c>
      <c r="B442" s="30" t="s">
        <v>516</v>
      </c>
      <c r="C442" s="30">
        <v>124.89</v>
      </c>
      <c r="D442" s="30" t="s">
        <v>444</v>
      </c>
      <c r="E442" s="30" t="s">
        <v>619</v>
      </c>
      <c r="F442" s="31"/>
    </row>
    <row r="443" spans="1:6" ht="20.100000000000001" customHeight="1">
      <c r="A443" s="29">
        <v>441</v>
      </c>
      <c r="B443" s="30" t="s">
        <v>505</v>
      </c>
      <c r="C443" s="30">
        <v>124.89</v>
      </c>
      <c r="D443" s="30" t="s">
        <v>444</v>
      </c>
      <c r="E443" s="30" t="s">
        <v>619</v>
      </c>
      <c r="F443" s="31"/>
    </row>
    <row r="444" spans="1:6" ht="20.100000000000001" customHeight="1">
      <c r="A444" s="29">
        <v>442</v>
      </c>
      <c r="B444" s="30" t="s">
        <v>1025</v>
      </c>
      <c r="C444" s="30">
        <v>60.82</v>
      </c>
      <c r="D444" s="30" t="s">
        <v>469</v>
      </c>
      <c r="E444" s="30" t="s">
        <v>626</v>
      </c>
      <c r="F444" s="31"/>
    </row>
    <row r="445" spans="1:6" ht="20.100000000000001" customHeight="1">
      <c r="A445" s="29">
        <v>443</v>
      </c>
      <c r="B445" s="30" t="s">
        <v>552</v>
      </c>
      <c r="C445" s="30">
        <v>124.89</v>
      </c>
      <c r="D445" s="30" t="s">
        <v>444</v>
      </c>
      <c r="E445" s="30" t="s">
        <v>619</v>
      </c>
      <c r="F445" s="31"/>
    </row>
    <row r="446" spans="1:6" ht="20.100000000000001" customHeight="1">
      <c r="A446" s="29">
        <v>444</v>
      </c>
      <c r="B446" s="30" t="s">
        <v>531</v>
      </c>
      <c r="C446" s="30">
        <v>70.569999999999993</v>
      </c>
      <c r="D446" s="30" t="s">
        <v>469</v>
      </c>
      <c r="E446" s="30" t="s">
        <v>626</v>
      </c>
      <c r="F446" s="31"/>
    </row>
    <row r="447" spans="1:6" ht="20.100000000000001" customHeight="1">
      <c r="A447" s="29">
        <v>445</v>
      </c>
      <c r="B447" s="30" t="s">
        <v>1026</v>
      </c>
      <c r="C447" s="30">
        <v>124.87</v>
      </c>
      <c r="D447" s="30" t="s">
        <v>444</v>
      </c>
      <c r="E447" s="30" t="s">
        <v>619</v>
      </c>
      <c r="F447" s="31"/>
    </row>
    <row r="448" spans="1:6" ht="20.100000000000001" customHeight="1">
      <c r="A448" s="29">
        <v>446</v>
      </c>
      <c r="B448" s="30" t="s">
        <v>1027</v>
      </c>
      <c r="C448" s="30">
        <v>124.89</v>
      </c>
      <c r="D448" s="30" t="s">
        <v>444</v>
      </c>
      <c r="E448" s="30" t="s">
        <v>619</v>
      </c>
      <c r="F448" s="31"/>
    </row>
    <row r="449" spans="1:6" ht="20.100000000000001" customHeight="1">
      <c r="A449" s="29">
        <v>447</v>
      </c>
      <c r="B449" s="30" t="s">
        <v>1028</v>
      </c>
      <c r="C449" s="30">
        <v>60.82</v>
      </c>
      <c r="D449" s="30" t="s">
        <v>469</v>
      </c>
      <c r="E449" s="30" t="s">
        <v>620</v>
      </c>
      <c r="F449" s="31"/>
    </row>
    <row r="450" spans="1:6" ht="20.100000000000001" customHeight="1">
      <c r="A450" s="29">
        <v>448</v>
      </c>
      <c r="B450" s="30" t="s">
        <v>1029</v>
      </c>
      <c r="C450" s="30">
        <v>98.36</v>
      </c>
      <c r="D450" s="30" t="s">
        <v>440</v>
      </c>
      <c r="E450" s="30" t="s">
        <v>629</v>
      </c>
      <c r="F450" s="31"/>
    </row>
    <row r="451" spans="1:6" ht="20.100000000000001" customHeight="1">
      <c r="A451" s="29">
        <v>449</v>
      </c>
      <c r="B451" s="30" t="s">
        <v>495</v>
      </c>
      <c r="C451" s="30">
        <v>60.07</v>
      </c>
      <c r="D451" s="30" t="s">
        <v>469</v>
      </c>
      <c r="E451" s="30" t="s">
        <v>620</v>
      </c>
      <c r="F451" s="31"/>
    </row>
    <row r="452" spans="1:6" ht="20.100000000000001" customHeight="1">
      <c r="A452" s="29">
        <v>450</v>
      </c>
      <c r="B452" s="30" t="s">
        <v>500</v>
      </c>
      <c r="C452" s="30">
        <v>60.07</v>
      </c>
      <c r="D452" s="30" t="s">
        <v>469</v>
      </c>
      <c r="E452" s="30" t="s">
        <v>620</v>
      </c>
      <c r="F452" s="31"/>
    </row>
    <row r="453" spans="1:6" ht="20.100000000000001" customHeight="1">
      <c r="A453" s="29">
        <v>451</v>
      </c>
      <c r="B453" s="30" t="s">
        <v>506</v>
      </c>
      <c r="C453" s="30">
        <v>60.07</v>
      </c>
      <c r="D453" s="30" t="s">
        <v>469</v>
      </c>
      <c r="E453" s="30" t="s">
        <v>620</v>
      </c>
      <c r="F453" s="31"/>
    </row>
    <row r="454" spans="1:6" ht="20.100000000000001" customHeight="1">
      <c r="A454" s="29">
        <v>452</v>
      </c>
      <c r="B454" s="30" t="s">
        <v>515</v>
      </c>
      <c r="C454" s="30">
        <v>60.07</v>
      </c>
      <c r="D454" s="30" t="s">
        <v>469</v>
      </c>
      <c r="E454" s="30" t="s">
        <v>626</v>
      </c>
      <c r="F454" s="31"/>
    </row>
    <row r="455" spans="1:6" ht="20.100000000000001" customHeight="1">
      <c r="A455" s="29">
        <v>453</v>
      </c>
      <c r="B455" s="30" t="s">
        <v>519</v>
      </c>
      <c r="C455" s="30">
        <v>60.07</v>
      </c>
      <c r="D455" s="30" t="s">
        <v>469</v>
      </c>
      <c r="E455" s="30" t="s">
        <v>626</v>
      </c>
      <c r="F455" s="31"/>
    </row>
    <row r="456" spans="1:6" ht="20.100000000000001" customHeight="1">
      <c r="A456" s="29">
        <v>454</v>
      </c>
      <c r="B456" s="30" t="s">
        <v>1030</v>
      </c>
      <c r="C456" s="30">
        <v>60.82</v>
      </c>
      <c r="D456" s="30" t="s">
        <v>469</v>
      </c>
      <c r="E456" s="30" t="s">
        <v>620</v>
      </c>
      <c r="F456" s="31"/>
    </row>
    <row r="457" spans="1:6" ht="20.100000000000001" customHeight="1">
      <c r="A457" s="29">
        <v>455</v>
      </c>
      <c r="B457" s="30" t="s">
        <v>1031</v>
      </c>
      <c r="C457" s="30">
        <v>60.82</v>
      </c>
      <c r="D457" s="30" t="s">
        <v>469</v>
      </c>
      <c r="E457" s="30" t="s">
        <v>626</v>
      </c>
      <c r="F457" s="31"/>
    </row>
    <row r="458" spans="1:6" ht="20.100000000000001" customHeight="1">
      <c r="A458" s="29">
        <v>456</v>
      </c>
      <c r="B458" s="30" t="s">
        <v>1032</v>
      </c>
      <c r="C458" s="30">
        <v>60.82</v>
      </c>
      <c r="D458" s="30" t="s">
        <v>469</v>
      </c>
      <c r="E458" s="30" t="s">
        <v>620</v>
      </c>
      <c r="F458" s="31"/>
    </row>
    <row r="459" spans="1:6" ht="20.100000000000001" customHeight="1">
      <c r="A459" s="29">
        <v>457</v>
      </c>
      <c r="B459" s="30" t="s">
        <v>1033</v>
      </c>
      <c r="C459" s="30">
        <v>60.82</v>
      </c>
      <c r="D459" s="30" t="s">
        <v>469</v>
      </c>
      <c r="E459" s="30" t="s">
        <v>620</v>
      </c>
      <c r="F459" s="31"/>
    </row>
    <row r="460" spans="1:6" ht="20.100000000000001" customHeight="1">
      <c r="A460" s="29">
        <v>458</v>
      </c>
      <c r="B460" s="30" t="s">
        <v>1034</v>
      </c>
      <c r="C460" s="30">
        <v>60.82</v>
      </c>
      <c r="D460" s="30" t="s">
        <v>469</v>
      </c>
      <c r="E460" s="30" t="s">
        <v>620</v>
      </c>
      <c r="F460" s="31"/>
    </row>
    <row r="461" spans="1:6" ht="20.100000000000001" customHeight="1">
      <c r="A461" s="29">
        <v>459</v>
      </c>
      <c r="B461" s="30" t="s">
        <v>1035</v>
      </c>
      <c r="C461" s="30">
        <v>60.82</v>
      </c>
      <c r="D461" s="30" t="s">
        <v>469</v>
      </c>
      <c r="E461" s="30" t="s">
        <v>620</v>
      </c>
      <c r="F461" s="31"/>
    </row>
    <row r="462" spans="1:6" ht="20.100000000000001" customHeight="1">
      <c r="A462" s="29">
        <v>460</v>
      </c>
      <c r="B462" s="30" t="s">
        <v>1036</v>
      </c>
      <c r="C462" s="30">
        <v>60.82</v>
      </c>
      <c r="D462" s="30" t="s">
        <v>469</v>
      </c>
      <c r="E462" s="30" t="s">
        <v>626</v>
      </c>
      <c r="F462" s="31"/>
    </row>
    <row r="463" spans="1:6" ht="20.100000000000001" customHeight="1">
      <c r="A463" s="29">
        <v>461</v>
      </c>
      <c r="B463" s="30" t="s">
        <v>528</v>
      </c>
      <c r="C463" s="30">
        <v>70.02</v>
      </c>
      <c r="D463" s="30" t="s">
        <v>469</v>
      </c>
      <c r="E463" s="30" t="s">
        <v>623</v>
      </c>
      <c r="F463" s="31"/>
    </row>
    <row r="464" spans="1:6" ht="20.100000000000001" customHeight="1">
      <c r="A464" s="29">
        <v>462</v>
      </c>
      <c r="B464" s="30" t="s">
        <v>530</v>
      </c>
      <c r="C464" s="30">
        <v>70.02</v>
      </c>
      <c r="D464" s="30" t="s">
        <v>469</v>
      </c>
      <c r="E464" s="30" t="s">
        <v>623</v>
      </c>
      <c r="F464" s="31"/>
    </row>
    <row r="465" spans="1:6" ht="20.100000000000001" customHeight="1">
      <c r="A465" s="29">
        <v>463</v>
      </c>
      <c r="B465" s="30" t="s">
        <v>533</v>
      </c>
      <c r="C465" s="30">
        <v>70.02</v>
      </c>
      <c r="D465" s="30" t="s">
        <v>469</v>
      </c>
      <c r="E465" s="30" t="s">
        <v>623</v>
      </c>
      <c r="F465" s="31"/>
    </row>
    <row r="466" spans="1:6" ht="20.100000000000001" customHeight="1">
      <c r="A466" s="29">
        <v>464</v>
      </c>
      <c r="B466" s="30" t="s">
        <v>534</v>
      </c>
      <c r="C466" s="30">
        <v>70.02</v>
      </c>
      <c r="D466" s="30" t="s">
        <v>469</v>
      </c>
      <c r="E466" s="30" t="s">
        <v>623</v>
      </c>
      <c r="F466" s="31"/>
    </row>
    <row r="467" spans="1:6" ht="20.100000000000001" customHeight="1">
      <c r="A467" s="29">
        <v>465</v>
      </c>
      <c r="B467" s="30" t="s">
        <v>502</v>
      </c>
      <c r="C467" s="30">
        <v>70.02</v>
      </c>
      <c r="D467" s="30" t="s">
        <v>469</v>
      </c>
      <c r="E467" s="30" t="s">
        <v>623</v>
      </c>
      <c r="F467" s="31"/>
    </row>
    <row r="468" spans="1:6" ht="20.100000000000001" customHeight="1">
      <c r="A468" s="29">
        <v>466</v>
      </c>
      <c r="B468" s="30" t="s">
        <v>508</v>
      </c>
      <c r="C468" s="30">
        <v>70.02</v>
      </c>
      <c r="D468" s="30" t="s">
        <v>469</v>
      </c>
      <c r="E468" s="30" t="s">
        <v>623</v>
      </c>
      <c r="F468" s="31"/>
    </row>
    <row r="469" spans="1:6" ht="20.100000000000001" customHeight="1">
      <c r="A469" s="29">
        <v>467</v>
      </c>
      <c r="B469" s="30" t="s">
        <v>509</v>
      </c>
      <c r="C469" s="30">
        <v>70.02</v>
      </c>
      <c r="D469" s="30" t="s">
        <v>469</v>
      </c>
      <c r="E469" s="30" t="s">
        <v>623</v>
      </c>
      <c r="F469" s="31"/>
    </row>
    <row r="470" spans="1:6" ht="20.100000000000001" customHeight="1">
      <c r="A470" s="29">
        <v>468</v>
      </c>
      <c r="B470" s="30" t="s">
        <v>513</v>
      </c>
      <c r="C470" s="30">
        <v>70.02</v>
      </c>
      <c r="D470" s="30" t="s">
        <v>469</v>
      </c>
      <c r="E470" s="30" t="s">
        <v>623</v>
      </c>
      <c r="F470" s="31"/>
    </row>
    <row r="471" spans="1:6" ht="20.100000000000001" customHeight="1">
      <c r="A471" s="29">
        <v>469</v>
      </c>
      <c r="B471" s="30" t="s">
        <v>517</v>
      </c>
      <c r="C471" s="30">
        <v>70.02</v>
      </c>
      <c r="D471" s="30" t="s">
        <v>469</v>
      </c>
      <c r="E471" s="30" t="s">
        <v>623</v>
      </c>
      <c r="F471" s="31"/>
    </row>
    <row r="472" spans="1:6" ht="20.100000000000001" customHeight="1">
      <c r="A472" s="29">
        <v>470</v>
      </c>
      <c r="B472" s="30" t="s">
        <v>525</v>
      </c>
      <c r="C472" s="30">
        <v>70.02</v>
      </c>
      <c r="D472" s="30" t="s">
        <v>469</v>
      </c>
      <c r="E472" s="30" t="s">
        <v>623</v>
      </c>
      <c r="F472" s="31"/>
    </row>
    <row r="473" spans="1:6" ht="20.100000000000001" customHeight="1">
      <c r="A473" s="29">
        <v>471</v>
      </c>
      <c r="B473" s="30" t="s">
        <v>536</v>
      </c>
      <c r="C473" s="30">
        <v>70.569999999999993</v>
      </c>
      <c r="D473" s="30" t="s">
        <v>469</v>
      </c>
      <c r="E473" s="30" t="s">
        <v>620</v>
      </c>
      <c r="F473" s="31"/>
    </row>
    <row r="474" spans="1:6" ht="20.100000000000001" customHeight="1">
      <c r="A474" s="29">
        <v>472</v>
      </c>
      <c r="B474" s="30" t="s">
        <v>540</v>
      </c>
      <c r="C474" s="30">
        <v>70.569999999999993</v>
      </c>
      <c r="D474" s="30" t="s">
        <v>469</v>
      </c>
      <c r="E474" s="30" t="s">
        <v>620</v>
      </c>
      <c r="F474" s="31"/>
    </row>
    <row r="475" spans="1:6" ht="20.100000000000001" customHeight="1">
      <c r="A475" s="29">
        <v>473</v>
      </c>
      <c r="B475" s="30" t="s">
        <v>1037</v>
      </c>
      <c r="C475" s="30">
        <v>71.05</v>
      </c>
      <c r="D475" s="30" t="s">
        <v>469</v>
      </c>
      <c r="E475" s="30" t="s">
        <v>623</v>
      </c>
      <c r="F475" s="31"/>
    </row>
    <row r="476" spans="1:6" ht="20.100000000000001" customHeight="1">
      <c r="A476" s="29">
        <v>474</v>
      </c>
      <c r="B476" s="30" t="s">
        <v>1038</v>
      </c>
      <c r="C476" s="30">
        <v>71.05</v>
      </c>
      <c r="D476" s="30" t="s">
        <v>469</v>
      </c>
      <c r="E476" s="30" t="s">
        <v>623</v>
      </c>
      <c r="F476" s="31"/>
    </row>
    <row r="477" spans="1:6" ht="20.100000000000001" customHeight="1">
      <c r="A477" s="29">
        <v>475</v>
      </c>
      <c r="B477" s="30" t="s">
        <v>1039</v>
      </c>
      <c r="C477" s="30">
        <v>71.05</v>
      </c>
      <c r="D477" s="30" t="s">
        <v>469</v>
      </c>
      <c r="E477" s="30" t="s">
        <v>623</v>
      </c>
      <c r="F477" s="31"/>
    </row>
    <row r="478" spans="1:6" ht="20.100000000000001" customHeight="1">
      <c r="A478" s="29">
        <v>476</v>
      </c>
      <c r="B478" s="30" t="s">
        <v>1040</v>
      </c>
      <c r="C478" s="30">
        <v>71.05</v>
      </c>
      <c r="D478" s="30" t="s">
        <v>469</v>
      </c>
      <c r="E478" s="30" t="s">
        <v>623</v>
      </c>
      <c r="F478" s="31"/>
    </row>
    <row r="479" spans="1:6" ht="20.100000000000001" customHeight="1">
      <c r="A479" s="29">
        <v>477</v>
      </c>
      <c r="B479" s="30" t="s">
        <v>1041</v>
      </c>
      <c r="C479" s="30">
        <v>71.05</v>
      </c>
      <c r="D479" s="30" t="s">
        <v>469</v>
      </c>
      <c r="E479" s="30" t="s">
        <v>623</v>
      </c>
      <c r="F479" s="31"/>
    </row>
    <row r="480" spans="1:6" ht="20.100000000000001" customHeight="1">
      <c r="A480" s="29">
        <v>478</v>
      </c>
      <c r="B480" s="30" t="s">
        <v>1042</v>
      </c>
      <c r="C480" s="30">
        <v>71.05</v>
      </c>
      <c r="D480" s="30" t="s">
        <v>469</v>
      </c>
      <c r="E480" s="30" t="s">
        <v>623</v>
      </c>
      <c r="F480" s="31"/>
    </row>
    <row r="481" spans="1:6" ht="20.100000000000001" customHeight="1">
      <c r="A481" s="29">
        <v>479</v>
      </c>
      <c r="B481" s="30" t="s">
        <v>1043</v>
      </c>
      <c r="C481" s="30">
        <v>71.05</v>
      </c>
      <c r="D481" s="30" t="s">
        <v>469</v>
      </c>
      <c r="E481" s="30" t="s">
        <v>623</v>
      </c>
      <c r="F481" s="31"/>
    </row>
    <row r="482" spans="1:6" ht="20.100000000000001" customHeight="1">
      <c r="A482" s="29">
        <v>480</v>
      </c>
      <c r="B482" s="30" t="s">
        <v>1044</v>
      </c>
      <c r="C482" s="30">
        <v>71.05</v>
      </c>
      <c r="D482" s="30" t="s">
        <v>469</v>
      </c>
      <c r="E482" s="30" t="s">
        <v>623</v>
      </c>
      <c r="F482" s="31"/>
    </row>
    <row r="483" spans="1:6" ht="20.100000000000001" customHeight="1">
      <c r="A483" s="29">
        <v>481</v>
      </c>
      <c r="B483" s="30" t="s">
        <v>1045</v>
      </c>
      <c r="C483" s="30">
        <v>71.05</v>
      </c>
      <c r="D483" s="30" t="s">
        <v>469</v>
      </c>
      <c r="E483" s="30" t="s">
        <v>623</v>
      </c>
      <c r="F483" s="31"/>
    </row>
    <row r="484" spans="1:6" ht="20.100000000000001" customHeight="1">
      <c r="A484" s="29">
        <v>482</v>
      </c>
      <c r="B484" s="30" t="s">
        <v>1046</v>
      </c>
      <c r="C484" s="30">
        <v>71.05</v>
      </c>
      <c r="D484" s="30" t="s">
        <v>469</v>
      </c>
      <c r="E484" s="30" t="s">
        <v>623</v>
      </c>
      <c r="F484" s="31"/>
    </row>
    <row r="485" spans="1:6" ht="20.100000000000001" customHeight="1">
      <c r="A485" s="29">
        <v>483</v>
      </c>
      <c r="B485" s="30" t="s">
        <v>1047</v>
      </c>
      <c r="C485" s="30">
        <v>71.05</v>
      </c>
      <c r="D485" s="30" t="s">
        <v>469</v>
      </c>
      <c r="E485" s="30" t="s">
        <v>623</v>
      </c>
      <c r="F485" s="31"/>
    </row>
    <row r="486" spans="1:6" ht="20.100000000000001" customHeight="1">
      <c r="A486" s="29">
        <v>484</v>
      </c>
      <c r="B486" s="30" t="s">
        <v>1048</v>
      </c>
      <c r="C486" s="30">
        <v>71.05</v>
      </c>
      <c r="D486" s="30" t="s">
        <v>469</v>
      </c>
      <c r="E486" s="30" t="s">
        <v>623</v>
      </c>
      <c r="F486" s="31"/>
    </row>
    <row r="487" spans="1:6" ht="20.100000000000001" customHeight="1">
      <c r="A487" s="29">
        <v>485</v>
      </c>
      <c r="B487" s="30" t="s">
        <v>1049</v>
      </c>
      <c r="C487" s="30">
        <v>71.05</v>
      </c>
      <c r="D487" s="30" t="s">
        <v>469</v>
      </c>
      <c r="E487" s="30" t="s">
        <v>623</v>
      </c>
      <c r="F487" s="31"/>
    </row>
    <row r="488" spans="1:6" ht="20.100000000000001" customHeight="1">
      <c r="A488" s="29">
        <v>486</v>
      </c>
      <c r="B488" s="30" t="s">
        <v>1050</v>
      </c>
      <c r="C488" s="30">
        <v>71.05</v>
      </c>
      <c r="D488" s="30" t="s">
        <v>469</v>
      </c>
      <c r="E488" s="30" t="s">
        <v>623</v>
      </c>
      <c r="F488" s="31"/>
    </row>
    <row r="489" spans="1:6" ht="20.100000000000001" customHeight="1">
      <c r="A489" s="29">
        <v>487</v>
      </c>
      <c r="B489" s="30" t="s">
        <v>1051</v>
      </c>
      <c r="C489" s="30">
        <v>71.05</v>
      </c>
      <c r="D489" s="30" t="s">
        <v>469</v>
      </c>
      <c r="E489" s="30" t="s">
        <v>623</v>
      </c>
      <c r="F489" s="31"/>
    </row>
    <row r="490" spans="1:6" ht="20.100000000000001" customHeight="1">
      <c r="A490" s="29">
        <v>488</v>
      </c>
      <c r="B490" s="30" t="s">
        <v>1052</v>
      </c>
      <c r="C490" s="30">
        <v>71.05</v>
      </c>
      <c r="D490" s="30" t="s">
        <v>469</v>
      </c>
      <c r="E490" s="30" t="s">
        <v>623</v>
      </c>
      <c r="F490" s="31"/>
    </row>
    <row r="491" spans="1:6" ht="20.100000000000001" customHeight="1">
      <c r="A491" s="29">
        <v>489</v>
      </c>
      <c r="B491" s="30" t="s">
        <v>1053</v>
      </c>
      <c r="C491" s="30">
        <v>71.3</v>
      </c>
      <c r="D491" s="30" t="s">
        <v>469</v>
      </c>
      <c r="E491" s="30" t="s">
        <v>626</v>
      </c>
      <c r="F491" s="31"/>
    </row>
    <row r="492" spans="1:6" ht="20.100000000000001" customHeight="1">
      <c r="A492" s="29">
        <v>490</v>
      </c>
      <c r="B492" s="30" t="s">
        <v>1054</v>
      </c>
      <c r="C492" s="30">
        <v>71.3</v>
      </c>
      <c r="D492" s="30" t="s">
        <v>469</v>
      </c>
      <c r="E492" s="30" t="s">
        <v>626</v>
      </c>
      <c r="F492" s="31"/>
    </row>
    <row r="493" spans="1:6" ht="20.100000000000001" customHeight="1">
      <c r="A493" s="29">
        <v>491</v>
      </c>
      <c r="B493" s="30" t="s">
        <v>1055</v>
      </c>
      <c r="C493" s="30">
        <v>71.3</v>
      </c>
      <c r="D493" s="30" t="s">
        <v>469</v>
      </c>
      <c r="E493" s="30" t="s">
        <v>620</v>
      </c>
      <c r="F493" s="31"/>
    </row>
    <row r="494" spans="1:6" ht="20.100000000000001" customHeight="1">
      <c r="A494" s="29">
        <v>492</v>
      </c>
      <c r="B494" s="30" t="s">
        <v>1056</v>
      </c>
      <c r="C494" s="30">
        <v>71.3</v>
      </c>
      <c r="D494" s="30" t="s">
        <v>469</v>
      </c>
      <c r="E494" s="30" t="s">
        <v>620</v>
      </c>
      <c r="F494" s="31"/>
    </row>
    <row r="495" spans="1:6" ht="20.100000000000001" customHeight="1">
      <c r="A495" s="29">
        <v>493</v>
      </c>
      <c r="B495" s="30" t="s">
        <v>1057</v>
      </c>
      <c r="C495" s="30">
        <v>71.3</v>
      </c>
      <c r="D495" s="30" t="s">
        <v>469</v>
      </c>
      <c r="E495" s="30" t="s">
        <v>620</v>
      </c>
      <c r="F495" s="31"/>
    </row>
    <row r="496" spans="1:6" ht="20.100000000000001" customHeight="1">
      <c r="A496" s="29">
        <v>494</v>
      </c>
      <c r="B496" s="30" t="s">
        <v>1058</v>
      </c>
      <c r="C496" s="30">
        <v>71.3</v>
      </c>
      <c r="D496" s="30" t="s">
        <v>469</v>
      </c>
      <c r="E496" s="30" t="s">
        <v>620</v>
      </c>
      <c r="F496" s="31"/>
    </row>
    <row r="497" spans="1:6" ht="20.100000000000001" customHeight="1">
      <c r="A497" s="29">
        <v>495</v>
      </c>
      <c r="B497" s="30" t="s">
        <v>1059</v>
      </c>
      <c r="C497" s="30">
        <v>98.36</v>
      </c>
      <c r="D497" s="30" t="s">
        <v>440</v>
      </c>
      <c r="E497" s="30" t="s">
        <v>629</v>
      </c>
      <c r="F497" s="31"/>
    </row>
    <row r="498" spans="1:6" ht="20.100000000000001" customHeight="1">
      <c r="A498" s="29">
        <v>496</v>
      </c>
      <c r="B498" s="30" t="s">
        <v>1060</v>
      </c>
      <c r="C498" s="30">
        <v>98.36</v>
      </c>
      <c r="D498" s="30" t="s">
        <v>440</v>
      </c>
      <c r="E498" s="30" t="s">
        <v>629</v>
      </c>
      <c r="F498" s="31"/>
    </row>
    <row r="499" spans="1:6" ht="20.100000000000001" customHeight="1">
      <c r="A499" s="29">
        <v>497</v>
      </c>
      <c r="B499" s="30" t="s">
        <v>1061</v>
      </c>
      <c r="C499" s="30">
        <v>98.36</v>
      </c>
      <c r="D499" s="30" t="s">
        <v>440</v>
      </c>
      <c r="E499" s="30" t="s">
        <v>629</v>
      </c>
      <c r="F499" s="31"/>
    </row>
    <row r="500" spans="1:6" ht="20.100000000000001" customHeight="1">
      <c r="A500" s="29">
        <v>498</v>
      </c>
      <c r="B500" s="30" t="s">
        <v>1062</v>
      </c>
      <c r="C500" s="30">
        <v>98.36</v>
      </c>
      <c r="D500" s="30" t="s">
        <v>440</v>
      </c>
      <c r="E500" s="30" t="s">
        <v>629</v>
      </c>
      <c r="F500" s="31"/>
    </row>
    <row r="501" spans="1:6" ht="20.100000000000001" customHeight="1">
      <c r="A501" s="29">
        <v>499</v>
      </c>
      <c r="B501" s="30" t="s">
        <v>1063</v>
      </c>
      <c r="C501" s="30">
        <v>98.36</v>
      </c>
      <c r="D501" s="30" t="s">
        <v>440</v>
      </c>
      <c r="E501" s="30" t="s">
        <v>629</v>
      </c>
      <c r="F501" s="31"/>
    </row>
    <row r="502" spans="1:6" ht="20.100000000000001" customHeight="1">
      <c r="A502" s="29">
        <v>500</v>
      </c>
      <c r="B502" s="30" t="s">
        <v>1064</v>
      </c>
      <c r="C502" s="30">
        <v>98.36</v>
      </c>
      <c r="D502" s="30" t="s">
        <v>440</v>
      </c>
      <c r="E502" s="30" t="s">
        <v>629</v>
      </c>
      <c r="F502" s="31"/>
    </row>
    <row r="503" spans="1:6" ht="20.100000000000001" customHeight="1">
      <c r="A503" s="29">
        <v>501</v>
      </c>
      <c r="B503" s="30" t="s">
        <v>1065</v>
      </c>
      <c r="C503" s="30">
        <v>98.36</v>
      </c>
      <c r="D503" s="30" t="s">
        <v>440</v>
      </c>
      <c r="E503" s="30" t="s">
        <v>629</v>
      </c>
      <c r="F503" s="31"/>
    </row>
    <row r="504" spans="1:6" ht="20.100000000000001" customHeight="1">
      <c r="A504" s="29">
        <v>502</v>
      </c>
      <c r="B504" s="30" t="s">
        <v>1066</v>
      </c>
      <c r="C504" s="30">
        <v>98.36</v>
      </c>
      <c r="D504" s="30" t="s">
        <v>440</v>
      </c>
      <c r="E504" s="30" t="s">
        <v>629</v>
      </c>
      <c r="F504" s="31"/>
    </row>
    <row r="505" spans="1:6" ht="20.100000000000001" customHeight="1">
      <c r="A505" s="29">
        <v>503</v>
      </c>
      <c r="B505" s="30" t="s">
        <v>1067</v>
      </c>
      <c r="C505" s="30">
        <v>98.36</v>
      </c>
      <c r="D505" s="30" t="s">
        <v>440</v>
      </c>
      <c r="E505" s="30" t="s">
        <v>629</v>
      </c>
      <c r="F505" s="31"/>
    </row>
    <row r="506" spans="1:6" ht="20.100000000000001" customHeight="1">
      <c r="A506" s="29">
        <v>504</v>
      </c>
      <c r="B506" s="30" t="s">
        <v>1068</v>
      </c>
      <c r="C506" s="30">
        <v>98.36</v>
      </c>
      <c r="D506" s="30" t="s">
        <v>440</v>
      </c>
      <c r="E506" s="30" t="s">
        <v>629</v>
      </c>
      <c r="F506" s="31"/>
    </row>
    <row r="507" spans="1:6" ht="20.100000000000001" customHeight="1">
      <c r="A507" s="29">
        <v>505</v>
      </c>
      <c r="B507" s="30" t="s">
        <v>1069</v>
      </c>
      <c r="C507" s="30">
        <v>98.36</v>
      </c>
      <c r="D507" s="30" t="s">
        <v>440</v>
      </c>
      <c r="E507" s="30" t="s">
        <v>629</v>
      </c>
      <c r="F507" s="31"/>
    </row>
    <row r="508" spans="1:6" ht="20.100000000000001" customHeight="1">
      <c r="A508" s="29">
        <v>506</v>
      </c>
      <c r="B508" s="30" t="s">
        <v>1070</v>
      </c>
      <c r="C508" s="30">
        <v>98.36</v>
      </c>
      <c r="D508" s="30" t="s">
        <v>440</v>
      </c>
      <c r="E508" s="30" t="s">
        <v>629</v>
      </c>
      <c r="F508" s="31"/>
    </row>
    <row r="509" spans="1:6" ht="20.100000000000001" customHeight="1">
      <c r="A509" s="29">
        <v>507</v>
      </c>
      <c r="B509" s="30" t="s">
        <v>1071</v>
      </c>
      <c r="C509" s="30">
        <v>71.05</v>
      </c>
      <c r="D509" s="30" t="s">
        <v>469</v>
      </c>
      <c r="E509" s="30" t="s">
        <v>623</v>
      </c>
      <c r="F509" s="31"/>
    </row>
    <row r="510" spans="1:6" ht="20.100000000000001" customHeight="1">
      <c r="A510" s="29">
        <v>508</v>
      </c>
      <c r="B510" s="30" t="s">
        <v>1072</v>
      </c>
      <c r="C510" s="30">
        <v>71.05</v>
      </c>
      <c r="D510" s="30" t="s">
        <v>469</v>
      </c>
      <c r="E510" s="30" t="s">
        <v>623</v>
      </c>
      <c r="F510" s="31"/>
    </row>
    <row r="511" spans="1:6" ht="20.100000000000001" customHeight="1">
      <c r="A511" s="29">
        <v>509</v>
      </c>
      <c r="B511" s="30" t="s">
        <v>1073</v>
      </c>
      <c r="C511" s="30">
        <v>98.36</v>
      </c>
      <c r="D511" s="30" t="s">
        <v>440</v>
      </c>
      <c r="E511" s="30" t="s">
        <v>629</v>
      </c>
      <c r="F511" s="31"/>
    </row>
    <row r="512" spans="1:6" ht="20.100000000000001" customHeight="1">
      <c r="A512" s="29">
        <v>510</v>
      </c>
      <c r="B512" s="30" t="s">
        <v>1074</v>
      </c>
      <c r="C512" s="30">
        <v>71.3</v>
      </c>
      <c r="D512" s="30" t="s">
        <v>469</v>
      </c>
      <c r="E512" s="30" t="s">
        <v>620</v>
      </c>
      <c r="F512" s="31"/>
    </row>
    <row r="513" spans="1:6" ht="20.100000000000001" customHeight="1">
      <c r="A513" s="29">
        <v>511</v>
      </c>
      <c r="B513" s="30" t="s">
        <v>1075</v>
      </c>
      <c r="C513" s="30">
        <v>71.28</v>
      </c>
      <c r="D513" s="30" t="s">
        <v>469</v>
      </c>
      <c r="E513" s="30" t="s">
        <v>620</v>
      </c>
      <c r="F513" s="31"/>
    </row>
    <row r="514" spans="1:6" ht="20.100000000000001" customHeight="1">
      <c r="A514" s="29">
        <v>512</v>
      </c>
      <c r="B514" s="30" t="s">
        <v>1076</v>
      </c>
      <c r="C514" s="30">
        <v>71.03</v>
      </c>
      <c r="D514" s="30" t="s">
        <v>469</v>
      </c>
      <c r="E514" s="30" t="s">
        <v>623</v>
      </c>
      <c r="F514" s="31"/>
    </row>
    <row r="515" spans="1:6" ht="20.100000000000001" customHeight="1">
      <c r="A515" s="29">
        <v>513</v>
      </c>
      <c r="B515" s="30" t="s">
        <v>1077</v>
      </c>
      <c r="C515" s="30">
        <v>98.34</v>
      </c>
      <c r="D515" s="30" t="s">
        <v>440</v>
      </c>
      <c r="E515" s="30" t="s">
        <v>629</v>
      </c>
      <c r="F515" s="31"/>
    </row>
    <row r="516" spans="1:6" ht="20.100000000000001" customHeight="1">
      <c r="A516" s="29">
        <v>514</v>
      </c>
      <c r="B516" s="30" t="s">
        <v>1078</v>
      </c>
      <c r="C516" s="30">
        <v>60.8</v>
      </c>
      <c r="D516" s="30" t="s">
        <v>469</v>
      </c>
      <c r="E516" s="30" t="s">
        <v>620</v>
      </c>
      <c r="F516" s="31"/>
    </row>
    <row r="517" spans="1:6" ht="20.100000000000001" customHeight="1">
      <c r="A517" s="29">
        <v>515</v>
      </c>
      <c r="B517" s="30" t="s">
        <v>1079</v>
      </c>
      <c r="C517" s="30">
        <v>60.8</v>
      </c>
      <c r="D517" s="30" t="s">
        <v>469</v>
      </c>
      <c r="E517" s="30" t="s">
        <v>626</v>
      </c>
      <c r="F517" s="31"/>
    </row>
    <row r="518" spans="1:6" ht="20.100000000000001" customHeight="1">
      <c r="A518" s="29">
        <v>516</v>
      </c>
      <c r="B518" s="30" t="s">
        <v>609</v>
      </c>
      <c r="C518" s="30">
        <v>70</v>
      </c>
      <c r="D518" s="30" t="s">
        <v>469</v>
      </c>
      <c r="E518" s="30" t="s">
        <v>623</v>
      </c>
      <c r="F518" s="31"/>
    </row>
    <row r="519" spans="1:6" ht="20.100000000000001" customHeight="1">
      <c r="A519" s="29">
        <v>517</v>
      </c>
      <c r="B519" s="30" t="s">
        <v>1080</v>
      </c>
      <c r="C519" s="30">
        <v>98.34</v>
      </c>
      <c r="D519" s="30" t="s">
        <v>440</v>
      </c>
      <c r="E519" s="30" t="s">
        <v>629</v>
      </c>
      <c r="F519" s="31"/>
    </row>
    <row r="520" spans="1:6" ht="20.100000000000001" customHeight="1">
      <c r="A520" s="29">
        <v>518</v>
      </c>
      <c r="B520" s="30" t="s">
        <v>1081</v>
      </c>
      <c r="C520" s="30">
        <v>70.56</v>
      </c>
      <c r="D520" s="30" t="s">
        <v>469</v>
      </c>
      <c r="E520" s="30" t="s">
        <v>620</v>
      </c>
      <c r="F520" s="31"/>
    </row>
    <row r="521" spans="1:6" ht="20.100000000000001" customHeight="1">
      <c r="A521" s="29">
        <v>519</v>
      </c>
      <c r="B521" s="30" t="s">
        <v>1082</v>
      </c>
      <c r="C521" s="30">
        <v>70</v>
      </c>
      <c r="D521" s="30" t="s">
        <v>469</v>
      </c>
      <c r="E521" s="30" t="s">
        <v>623</v>
      </c>
      <c r="F521" s="31"/>
    </row>
    <row r="522" spans="1:6" ht="20.100000000000001" customHeight="1">
      <c r="A522" s="29">
        <v>520</v>
      </c>
      <c r="B522" s="30" t="s">
        <v>1083</v>
      </c>
      <c r="C522" s="30">
        <v>70.569999999999993</v>
      </c>
      <c r="D522" s="30" t="s">
        <v>469</v>
      </c>
      <c r="E522" s="30" t="s">
        <v>620</v>
      </c>
      <c r="F522" s="31"/>
    </row>
    <row r="523" spans="1:6" ht="20.100000000000001" customHeight="1">
      <c r="A523" s="29">
        <v>521</v>
      </c>
      <c r="B523" s="30" t="s">
        <v>1084</v>
      </c>
      <c r="C523" s="30">
        <v>98.34</v>
      </c>
      <c r="D523" s="30" t="s">
        <v>440</v>
      </c>
      <c r="E523" s="30" t="s">
        <v>629</v>
      </c>
      <c r="F523" s="31"/>
    </row>
    <row r="524" spans="1:6" ht="20.100000000000001" customHeight="1">
      <c r="A524" s="29">
        <v>522</v>
      </c>
      <c r="B524" s="30" t="s">
        <v>1085</v>
      </c>
      <c r="C524" s="30">
        <v>60.8</v>
      </c>
      <c r="D524" s="30" t="s">
        <v>469</v>
      </c>
      <c r="E524" s="30" t="s">
        <v>620</v>
      </c>
      <c r="F524" s="31"/>
    </row>
    <row r="525" spans="1:6" ht="20.100000000000001" customHeight="1">
      <c r="A525" s="29">
        <v>523</v>
      </c>
      <c r="B525" s="30" t="s">
        <v>1086</v>
      </c>
      <c r="C525" s="30">
        <v>71.28</v>
      </c>
      <c r="D525" s="30" t="s">
        <v>469</v>
      </c>
      <c r="E525" s="30" t="s">
        <v>626</v>
      </c>
      <c r="F525" s="31"/>
    </row>
    <row r="526" spans="1:6" ht="20.100000000000001" customHeight="1">
      <c r="A526" s="29">
        <v>524</v>
      </c>
      <c r="B526" s="30" t="s">
        <v>1087</v>
      </c>
      <c r="C526" s="30">
        <v>98.34</v>
      </c>
      <c r="D526" s="30" t="s">
        <v>440</v>
      </c>
      <c r="E526" s="30" t="s">
        <v>629</v>
      </c>
      <c r="F526" s="31"/>
    </row>
    <row r="527" spans="1:6" ht="20.100000000000001" customHeight="1">
      <c r="A527" s="29">
        <v>525</v>
      </c>
      <c r="B527" s="30" t="s">
        <v>1088</v>
      </c>
      <c r="C527" s="30">
        <v>60.8</v>
      </c>
      <c r="D527" s="30" t="s">
        <v>469</v>
      </c>
      <c r="E527" s="30" t="s">
        <v>620</v>
      </c>
      <c r="F527" s="31"/>
    </row>
    <row r="528" spans="1:6" ht="20.100000000000001" customHeight="1">
      <c r="A528" s="29">
        <v>526</v>
      </c>
      <c r="B528" s="30" t="s">
        <v>514</v>
      </c>
      <c r="C528" s="30">
        <v>70.569999999999993</v>
      </c>
      <c r="D528" s="30" t="s">
        <v>469</v>
      </c>
      <c r="E528" s="30" t="s">
        <v>626</v>
      </c>
      <c r="F528" s="31"/>
    </row>
    <row r="529" spans="1:6" ht="20.100000000000001" customHeight="1">
      <c r="A529" s="29">
        <v>527</v>
      </c>
      <c r="B529" s="30" t="s">
        <v>1089</v>
      </c>
      <c r="C529" s="30">
        <v>60.82</v>
      </c>
      <c r="D529" s="30" t="s">
        <v>469</v>
      </c>
      <c r="E529" s="30" t="s">
        <v>626</v>
      </c>
      <c r="F529" s="31"/>
    </row>
    <row r="530" spans="1:6" ht="20.100000000000001" customHeight="1">
      <c r="A530" s="29">
        <v>528</v>
      </c>
      <c r="B530" s="30" t="s">
        <v>1090</v>
      </c>
      <c r="C530" s="30">
        <v>71.05</v>
      </c>
      <c r="D530" s="30" t="s">
        <v>469</v>
      </c>
      <c r="E530" s="30" t="s">
        <v>623</v>
      </c>
      <c r="F530" s="31"/>
    </row>
    <row r="531" spans="1:6" ht="20.100000000000001" customHeight="1">
      <c r="A531" s="29">
        <v>529</v>
      </c>
      <c r="B531" s="30" t="s">
        <v>1091</v>
      </c>
      <c r="C531" s="30">
        <v>71.3</v>
      </c>
      <c r="D531" s="30" t="s">
        <v>469</v>
      </c>
      <c r="E531" s="30" t="s">
        <v>626</v>
      </c>
      <c r="F531" s="31"/>
    </row>
    <row r="532" spans="1:6" ht="20.100000000000001" customHeight="1">
      <c r="A532" s="29">
        <v>530</v>
      </c>
      <c r="B532" s="30" t="s">
        <v>1092</v>
      </c>
      <c r="C532" s="30">
        <v>60.82</v>
      </c>
      <c r="D532" s="30" t="s">
        <v>469</v>
      </c>
      <c r="E532" s="30" t="s">
        <v>626</v>
      </c>
      <c r="F532" s="31"/>
    </row>
    <row r="533" spans="1:6" ht="20.100000000000001" customHeight="1">
      <c r="A533" s="29">
        <v>531</v>
      </c>
      <c r="B533" s="30" t="s">
        <v>511</v>
      </c>
      <c r="C533" s="30">
        <v>60.07</v>
      </c>
      <c r="D533" s="30" t="s">
        <v>469</v>
      </c>
      <c r="E533" s="30" t="s">
        <v>620</v>
      </c>
      <c r="F533" s="31"/>
    </row>
    <row r="534" spans="1:6" ht="20.100000000000001" customHeight="1">
      <c r="A534" s="29">
        <v>532</v>
      </c>
      <c r="B534" s="30" t="s">
        <v>501</v>
      </c>
      <c r="C534" s="30">
        <v>70.02</v>
      </c>
      <c r="D534" s="30" t="s">
        <v>469</v>
      </c>
      <c r="E534" s="30" t="s">
        <v>623</v>
      </c>
      <c r="F534" s="31"/>
    </row>
    <row r="535" spans="1:6" ht="20.100000000000001" customHeight="1">
      <c r="A535" s="29">
        <v>533</v>
      </c>
      <c r="B535" s="30" t="s">
        <v>1093</v>
      </c>
      <c r="C535" s="30">
        <v>60.82</v>
      </c>
      <c r="D535" s="30" t="s">
        <v>469</v>
      </c>
      <c r="E535" s="30" t="s">
        <v>620</v>
      </c>
      <c r="F535" s="31"/>
    </row>
    <row r="536" spans="1:6" ht="20.100000000000001" customHeight="1">
      <c r="A536" s="29">
        <v>534</v>
      </c>
      <c r="B536" s="30" t="s">
        <v>1094</v>
      </c>
      <c r="C536" s="30">
        <v>71.3</v>
      </c>
      <c r="D536" s="30" t="s">
        <v>469</v>
      </c>
      <c r="E536" s="30" t="s">
        <v>626</v>
      </c>
      <c r="F536" s="31"/>
    </row>
    <row r="537" spans="1:6" ht="20.100000000000001" customHeight="1">
      <c r="A537" s="29">
        <v>535</v>
      </c>
      <c r="B537" s="30" t="s">
        <v>535</v>
      </c>
      <c r="C537" s="30">
        <v>70.569999999999993</v>
      </c>
      <c r="D537" s="30" t="s">
        <v>469</v>
      </c>
      <c r="E537" s="30" t="s">
        <v>626</v>
      </c>
      <c r="F537" s="31"/>
    </row>
    <row r="538" spans="1:6" ht="20.100000000000001" customHeight="1">
      <c r="A538" s="29">
        <v>536</v>
      </c>
      <c r="B538" s="30" t="s">
        <v>538</v>
      </c>
      <c r="C538" s="30">
        <v>70.569999999999993</v>
      </c>
      <c r="D538" s="30" t="s">
        <v>469</v>
      </c>
      <c r="E538" s="30" t="s">
        <v>626</v>
      </c>
      <c r="F538" s="31"/>
    </row>
    <row r="539" spans="1:6" ht="20.100000000000001" customHeight="1">
      <c r="A539" s="29">
        <v>537</v>
      </c>
      <c r="B539" s="30" t="s">
        <v>1095</v>
      </c>
      <c r="C539" s="30">
        <v>60.82</v>
      </c>
      <c r="D539" s="30" t="s">
        <v>469</v>
      </c>
      <c r="E539" s="30" t="s">
        <v>626</v>
      </c>
      <c r="F539" s="31"/>
    </row>
    <row r="540" spans="1:6" ht="20.100000000000001" customHeight="1">
      <c r="A540" s="29">
        <v>538</v>
      </c>
      <c r="B540" s="30" t="s">
        <v>1096</v>
      </c>
      <c r="C540" s="30">
        <v>71.3</v>
      </c>
      <c r="D540" s="30" t="s">
        <v>469</v>
      </c>
      <c r="E540" s="30" t="s">
        <v>626</v>
      </c>
      <c r="F540" s="31"/>
    </row>
    <row r="541" spans="1:6" ht="20.100000000000001" customHeight="1">
      <c r="A541" s="29">
        <v>539</v>
      </c>
      <c r="B541" s="30" t="s">
        <v>498</v>
      </c>
      <c r="C541" s="30">
        <v>60.07</v>
      </c>
      <c r="D541" s="30" t="s">
        <v>469</v>
      </c>
      <c r="E541" s="30" t="s">
        <v>626</v>
      </c>
      <c r="F541" s="31"/>
    </row>
    <row r="542" spans="1:6" ht="20.100000000000001" customHeight="1">
      <c r="A542" s="29">
        <v>540</v>
      </c>
      <c r="B542" s="30" t="s">
        <v>1097</v>
      </c>
      <c r="C542" s="30">
        <v>71.3</v>
      </c>
      <c r="D542" s="30" t="s">
        <v>469</v>
      </c>
      <c r="E542" s="30" t="s">
        <v>626</v>
      </c>
      <c r="F542" s="31"/>
    </row>
    <row r="543" spans="1:6" ht="20.100000000000001" customHeight="1">
      <c r="A543" s="29">
        <v>541</v>
      </c>
      <c r="B543" s="30" t="s">
        <v>1098</v>
      </c>
      <c r="C543" s="30">
        <v>60.82</v>
      </c>
      <c r="D543" s="30" t="s">
        <v>469</v>
      </c>
      <c r="E543" s="30" t="s">
        <v>620</v>
      </c>
      <c r="F543" s="31"/>
    </row>
    <row r="544" spans="1:6" ht="20.100000000000001" customHeight="1">
      <c r="A544" s="29">
        <v>542</v>
      </c>
      <c r="B544" s="30" t="s">
        <v>1099</v>
      </c>
      <c r="C544" s="30">
        <v>71.05</v>
      </c>
      <c r="D544" s="30" t="s">
        <v>469</v>
      </c>
      <c r="E544" s="30" t="s">
        <v>623</v>
      </c>
      <c r="F544" s="31"/>
    </row>
    <row r="545" spans="1:6" ht="20.100000000000001" customHeight="1">
      <c r="A545" s="29">
        <v>543</v>
      </c>
      <c r="B545" s="30" t="s">
        <v>1100</v>
      </c>
      <c r="C545" s="30">
        <v>60.82</v>
      </c>
      <c r="D545" s="30" t="s">
        <v>469</v>
      </c>
      <c r="E545" s="30" t="s">
        <v>626</v>
      </c>
      <c r="F545" s="31"/>
    </row>
    <row r="546" spans="1:6" ht="20.100000000000001" customHeight="1">
      <c r="A546" s="29">
        <v>544</v>
      </c>
      <c r="B546" s="30" t="s">
        <v>503</v>
      </c>
      <c r="C546" s="30">
        <v>70.569999999999993</v>
      </c>
      <c r="D546" s="30" t="s">
        <v>469</v>
      </c>
      <c r="E546" s="30" t="s">
        <v>626</v>
      </c>
      <c r="F546" s="31"/>
    </row>
    <row r="547" spans="1:6" ht="20.100000000000001" customHeight="1">
      <c r="A547" s="29">
        <v>545</v>
      </c>
      <c r="B547" s="30" t="s">
        <v>1101</v>
      </c>
      <c r="C547" s="30">
        <v>71.3</v>
      </c>
      <c r="D547" s="30" t="s">
        <v>469</v>
      </c>
      <c r="E547" s="30" t="s">
        <v>626</v>
      </c>
      <c r="F547" s="31"/>
    </row>
    <row r="548" spans="1:6" ht="20.100000000000001" customHeight="1">
      <c r="A548" s="29">
        <v>546</v>
      </c>
      <c r="B548" s="30" t="s">
        <v>1102</v>
      </c>
      <c r="C548" s="30">
        <v>71.3</v>
      </c>
      <c r="D548" s="30" t="s">
        <v>469</v>
      </c>
      <c r="E548" s="30" t="s">
        <v>626</v>
      </c>
      <c r="F548" s="31"/>
    </row>
    <row r="549" spans="1:6" ht="20.100000000000001" customHeight="1">
      <c r="A549" s="29">
        <v>547</v>
      </c>
      <c r="B549" s="30" t="s">
        <v>521</v>
      </c>
      <c r="C549" s="30">
        <v>70.569999999999993</v>
      </c>
      <c r="D549" s="30" t="s">
        <v>469</v>
      </c>
      <c r="E549" s="30" t="s">
        <v>626</v>
      </c>
      <c r="F549" s="31"/>
    </row>
    <row r="550" spans="1:6" ht="20.100000000000001" customHeight="1">
      <c r="A550" s="29">
        <v>548</v>
      </c>
      <c r="B550" s="30" t="s">
        <v>524</v>
      </c>
      <c r="C550" s="30">
        <v>70.569999999999993</v>
      </c>
      <c r="D550" s="30" t="s">
        <v>469</v>
      </c>
      <c r="E550" s="30" t="s">
        <v>626</v>
      </c>
      <c r="F550" s="31"/>
    </row>
    <row r="551" spans="1:6" ht="20.100000000000001" customHeight="1">
      <c r="A551" s="29">
        <v>549</v>
      </c>
      <c r="B551" s="30" t="s">
        <v>1103</v>
      </c>
      <c r="C551" s="30">
        <v>71.3</v>
      </c>
      <c r="D551" s="30" t="s">
        <v>469</v>
      </c>
      <c r="E551" s="30" t="s">
        <v>626</v>
      </c>
      <c r="F551" s="31"/>
    </row>
    <row r="552" spans="1:6" ht="20.100000000000001" customHeight="1">
      <c r="A552" s="29">
        <v>550</v>
      </c>
      <c r="B552" s="30" t="s">
        <v>526</v>
      </c>
      <c r="C552" s="30">
        <v>70.569999999999993</v>
      </c>
      <c r="D552" s="30" t="s">
        <v>469</v>
      </c>
      <c r="E552" s="30" t="s">
        <v>626</v>
      </c>
      <c r="F552" s="31"/>
    </row>
    <row r="553" spans="1:6" ht="20.100000000000001" customHeight="1">
      <c r="A553" s="29">
        <v>551</v>
      </c>
      <c r="B553" s="30" t="s">
        <v>1104</v>
      </c>
      <c r="C553" s="30">
        <v>131.02000000000001</v>
      </c>
      <c r="D553" s="30" t="s">
        <v>444</v>
      </c>
      <c r="E553" s="30" t="s">
        <v>619</v>
      </c>
      <c r="F553" s="31"/>
    </row>
    <row r="554" spans="1:6" ht="20.100000000000001" customHeight="1">
      <c r="A554" s="29">
        <v>552</v>
      </c>
      <c r="B554" s="30" t="s">
        <v>1105</v>
      </c>
      <c r="C554" s="30">
        <v>131.02000000000001</v>
      </c>
      <c r="D554" s="30" t="s">
        <v>444</v>
      </c>
      <c r="E554" s="30" t="s">
        <v>619</v>
      </c>
      <c r="F554" s="31"/>
    </row>
    <row r="555" spans="1:6" ht="20.100000000000001" customHeight="1">
      <c r="A555" s="29">
        <v>553</v>
      </c>
      <c r="B555" s="30" t="s">
        <v>1106</v>
      </c>
      <c r="C555" s="30">
        <v>131.02000000000001</v>
      </c>
      <c r="D555" s="30" t="s">
        <v>444</v>
      </c>
      <c r="E555" s="30" t="s">
        <v>619</v>
      </c>
      <c r="F555" s="31"/>
    </row>
    <row r="556" spans="1:6" ht="20.100000000000001" customHeight="1">
      <c r="A556" s="29">
        <v>554</v>
      </c>
      <c r="B556" s="30" t="s">
        <v>1107</v>
      </c>
      <c r="C556" s="30">
        <v>131.02000000000001</v>
      </c>
      <c r="D556" s="30" t="s">
        <v>444</v>
      </c>
      <c r="E556" s="30" t="s">
        <v>619</v>
      </c>
      <c r="F556" s="31"/>
    </row>
    <row r="557" spans="1:6" ht="20.100000000000001" customHeight="1">
      <c r="A557" s="29">
        <v>555</v>
      </c>
      <c r="B557" s="30" t="s">
        <v>1108</v>
      </c>
      <c r="C557" s="30">
        <v>131.02000000000001</v>
      </c>
      <c r="D557" s="30" t="s">
        <v>444</v>
      </c>
      <c r="E557" s="30" t="s">
        <v>619</v>
      </c>
      <c r="F557" s="31"/>
    </row>
    <row r="558" spans="1:6" ht="20.100000000000001" customHeight="1">
      <c r="A558" s="29">
        <v>556</v>
      </c>
      <c r="B558" s="30" t="s">
        <v>1109</v>
      </c>
      <c r="C558" s="30">
        <v>131.02000000000001</v>
      </c>
      <c r="D558" s="30" t="s">
        <v>444</v>
      </c>
      <c r="E558" s="30" t="s">
        <v>619</v>
      </c>
      <c r="F558" s="31"/>
    </row>
    <row r="559" spans="1:6" ht="20.100000000000001" customHeight="1">
      <c r="A559" s="29">
        <v>557</v>
      </c>
      <c r="B559" s="30" t="s">
        <v>1110</v>
      </c>
      <c r="C559" s="30">
        <v>131.02000000000001</v>
      </c>
      <c r="D559" s="30" t="s">
        <v>444</v>
      </c>
      <c r="E559" s="30" t="s">
        <v>619</v>
      </c>
      <c r="F559" s="31"/>
    </row>
    <row r="560" spans="1:6" ht="20.100000000000001" customHeight="1">
      <c r="A560" s="29">
        <v>558</v>
      </c>
      <c r="B560" s="30" t="s">
        <v>1111</v>
      </c>
      <c r="C560" s="30">
        <v>131.02000000000001</v>
      </c>
      <c r="D560" s="30" t="s">
        <v>444</v>
      </c>
      <c r="E560" s="30" t="s">
        <v>619</v>
      </c>
      <c r="F560" s="31"/>
    </row>
    <row r="561" spans="1:6" ht="20.100000000000001" customHeight="1">
      <c r="A561" s="29">
        <v>559</v>
      </c>
      <c r="B561" s="30" t="s">
        <v>1112</v>
      </c>
      <c r="C561" s="30">
        <v>131.02000000000001</v>
      </c>
      <c r="D561" s="30" t="s">
        <v>444</v>
      </c>
      <c r="E561" s="30" t="s">
        <v>619</v>
      </c>
      <c r="F561" s="31"/>
    </row>
    <row r="562" spans="1:6" ht="20.100000000000001" customHeight="1">
      <c r="A562" s="29">
        <v>560</v>
      </c>
      <c r="B562" s="30" t="s">
        <v>1113</v>
      </c>
      <c r="C562" s="30">
        <v>131.02000000000001</v>
      </c>
      <c r="D562" s="30" t="s">
        <v>444</v>
      </c>
      <c r="E562" s="30" t="s">
        <v>619</v>
      </c>
      <c r="F562" s="31"/>
    </row>
    <row r="563" spans="1:6" ht="20.100000000000001" customHeight="1">
      <c r="A563" s="29">
        <v>561</v>
      </c>
      <c r="B563" s="30" t="s">
        <v>1114</v>
      </c>
      <c r="C563" s="30">
        <v>131.02000000000001</v>
      </c>
      <c r="D563" s="30" t="s">
        <v>444</v>
      </c>
      <c r="E563" s="30" t="s">
        <v>619</v>
      </c>
      <c r="F563" s="31"/>
    </row>
    <row r="564" spans="1:6" ht="20.100000000000001" customHeight="1">
      <c r="A564" s="29">
        <v>562</v>
      </c>
      <c r="B564" s="30" t="s">
        <v>1115</v>
      </c>
      <c r="C564" s="30">
        <v>131.02000000000001</v>
      </c>
      <c r="D564" s="30" t="s">
        <v>444</v>
      </c>
      <c r="E564" s="30" t="s">
        <v>619</v>
      </c>
      <c r="F564" s="31"/>
    </row>
    <row r="565" spans="1:6" ht="20.100000000000001" customHeight="1">
      <c r="A565" s="29">
        <v>563</v>
      </c>
      <c r="B565" s="30" t="s">
        <v>1116</v>
      </c>
      <c r="C565" s="30">
        <v>131.02000000000001</v>
      </c>
      <c r="D565" s="30" t="s">
        <v>444</v>
      </c>
      <c r="E565" s="30" t="s">
        <v>619</v>
      </c>
      <c r="F565" s="31"/>
    </row>
    <row r="566" spans="1:6" ht="20.100000000000001" customHeight="1">
      <c r="A566" s="29">
        <v>564</v>
      </c>
      <c r="B566" s="30" t="s">
        <v>1117</v>
      </c>
      <c r="C566" s="30">
        <v>131.02000000000001</v>
      </c>
      <c r="D566" s="30" t="s">
        <v>444</v>
      </c>
      <c r="E566" s="30" t="s">
        <v>619</v>
      </c>
      <c r="F566" s="31"/>
    </row>
    <row r="567" spans="1:6" ht="20.100000000000001" customHeight="1">
      <c r="A567" s="29">
        <v>565</v>
      </c>
      <c r="B567" s="30" t="s">
        <v>1118</v>
      </c>
      <c r="C567" s="30">
        <v>131.02000000000001</v>
      </c>
      <c r="D567" s="30" t="s">
        <v>444</v>
      </c>
      <c r="E567" s="30" t="s">
        <v>619</v>
      </c>
      <c r="F567" s="31"/>
    </row>
    <row r="568" spans="1:6" ht="20.100000000000001" customHeight="1">
      <c r="A568" s="29">
        <v>566</v>
      </c>
      <c r="B568" s="30" t="s">
        <v>1119</v>
      </c>
      <c r="C568" s="30">
        <v>131.02000000000001</v>
      </c>
      <c r="D568" s="30" t="s">
        <v>444</v>
      </c>
      <c r="E568" s="30" t="s">
        <v>619</v>
      </c>
      <c r="F568" s="31"/>
    </row>
    <row r="569" spans="1:6" ht="20.100000000000001" customHeight="1">
      <c r="A569" s="29">
        <v>567</v>
      </c>
      <c r="B569" s="30" t="s">
        <v>1120</v>
      </c>
      <c r="C569" s="30">
        <v>131.02000000000001</v>
      </c>
      <c r="D569" s="30" t="s">
        <v>444</v>
      </c>
      <c r="E569" s="30" t="s">
        <v>619</v>
      </c>
      <c r="F569" s="31"/>
    </row>
    <row r="570" spans="1:6" ht="20.100000000000001" customHeight="1">
      <c r="A570" s="29">
        <v>568</v>
      </c>
      <c r="B570" s="30" t="s">
        <v>1121</v>
      </c>
      <c r="C570" s="30">
        <v>131.02000000000001</v>
      </c>
      <c r="D570" s="30" t="s">
        <v>444</v>
      </c>
      <c r="E570" s="30" t="s">
        <v>619</v>
      </c>
      <c r="F570" s="31"/>
    </row>
    <row r="571" spans="1:6" ht="20.100000000000001" customHeight="1">
      <c r="A571" s="29">
        <v>569</v>
      </c>
      <c r="B571" s="30" t="s">
        <v>1122</v>
      </c>
      <c r="C571" s="30">
        <v>131.02000000000001</v>
      </c>
      <c r="D571" s="30" t="s">
        <v>444</v>
      </c>
      <c r="E571" s="30" t="s">
        <v>619</v>
      </c>
      <c r="F571" s="31"/>
    </row>
    <row r="572" spans="1:6" ht="20.100000000000001" customHeight="1">
      <c r="A572" s="29">
        <v>570</v>
      </c>
      <c r="B572" s="30" t="s">
        <v>1123</v>
      </c>
      <c r="C572" s="30">
        <v>131.02000000000001</v>
      </c>
      <c r="D572" s="30" t="s">
        <v>444</v>
      </c>
      <c r="E572" s="30" t="s">
        <v>619</v>
      </c>
      <c r="F572" s="31"/>
    </row>
    <row r="573" spans="1:6" ht="20.100000000000001" customHeight="1">
      <c r="A573" s="29">
        <v>571</v>
      </c>
      <c r="B573" s="30" t="s">
        <v>1124</v>
      </c>
      <c r="C573" s="30">
        <v>131.02000000000001</v>
      </c>
      <c r="D573" s="30" t="s">
        <v>444</v>
      </c>
      <c r="E573" s="30" t="s">
        <v>619</v>
      </c>
      <c r="F573" s="31"/>
    </row>
    <row r="574" spans="1:6" ht="20.100000000000001" customHeight="1">
      <c r="A574" s="29">
        <v>572</v>
      </c>
      <c r="B574" s="30" t="s">
        <v>1125</v>
      </c>
      <c r="C574" s="30">
        <v>131.02000000000001</v>
      </c>
      <c r="D574" s="30" t="s">
        <v>444</v>
      </c>
      <c r="E574" s="30" t="s">
        <v>619</v>
      </c>
      <c r="F574" s="31"/>
    </row>
    <row r="575" spans="1:6" ht="20.100000000000001" customHeight="1">
      <c r="A575" s="29">
        <v>573</v>
      </c>
      <c r="B575" s="30" t="s">
        <v>1126</v>
      </c>
      <c r="C575" s="30">
        <v>131.02000000000001</v>
      </c>
      <c r="D575" s="30" t="s">
        <v>444</v>
      </c>
      <c r="E575" s="30" t="s">
        <v>619</v>
      </c>
      <c r="F575" s="31"/>
    </row>
    <row r="576" spans="1:6" ht="20.100000000000001" customHeight="1">
      <c r="A576" s="29">
        <v>574</v>
      </c>
      <c r="B576" s="30" t="s">
        <v>1127</v>
      </c>
      <c r="C576" s="30">
        <v>131.02000000000001</v>
      </c>
      <c r="D576" s="30" t="s">
        <v>444</v>
      </c>
      <c r="E576" s="30" t="s">
        <v>619</v>
      </c>
      <c r="F576" s="31"/>
    </row>
    <row r="577" spans="1:6" ht="20.100000000000001" customHeight="1">
      <c r="A577" s="29">
        <v>575</v>
      </c>
      <c r="B577" s="30" t="s">
        <v>1128</v>
      </c>
      <c r="C577" s="30">
        <v>131.02000000000001</v>
      </c>
      <c r="D577" s="30" t="s">
        <v>444</v>
      </c>
      <c r="E577" s="30" t="s">
        <v>619</v>
      </c>
      <c r="F577" s="31"/>
    </row>
    <row r="578" spans="1:6" ht="20.100000000000001" customHeight="1">
      <c r="A578" s="29">
        <v>576</v>
      </c>
      <c r="B578" s="30" t="s">
        <v>1129</v>
      </c>
      <c r="C578" s="30">
        <v>131.02000000000001</v>
      </c>
      <c r="D578" s="30" t="s">
        <v>444</v>
      </c>
      <c r="E578" s="30" t="s">
        <v>619</v>
      </c>
      <c r="F578" s="31"/>
    </row>
    <row r="579" spans="1:6" ht="20.100000000000001" customHeight="1">
      <c r="A579" s="29">
        <v>577</v>
      </c>
      <c r="B579" s="30" t="s">
        <v>1130</v>
      </c>
      <c r="C579" s="30">
        <v>131.02000000000001</v>
      </c>
      <c r="D579" s="30" t="s">
        <v>444</v>
      </c>
      <c r="E579" s="30" t="s">
        <v>619</v>
      </c>
      <c r="F579" s="31"/>
    </row>
    <row r="580" spans="1:6" ht="20.100000000000001" customHeight="1">
      <c r="A580" s="29">
        <v>578</v>
      </c>
      <c r="B580" s="30" t="s">
        <v>1131</v>
      </c>
      <c r="C580" s="30">
        <v>131.02000000000001</v>
      </c>
      <c r="D580" s="30" t="s">
        <v>444</v>
      </c>
      <c r="E580" s="30" t="s">
        <v>619</v>
      </c>
      <c r="F580" s="31"/>
    </row>
    <row r="581" spans="1:6" ht="20.100000000000001" customHeight="1">
      <c r="A581" s="29">
        <v>579</v>
      </c>
      <c r="B581" s="30" t="s">
        <v>1132</v>
      </c>
      <c r="C581" s="30">
        <v>131.02000000000001</v>
      </c>
      <c r="D581" s="30" t="s">
        <v>444</v>
      </c>
      <c r="E581" s="30" t="s">
        <v>619</v>
      </c>
      <c r="F581" s="31"/>
    </row>
    <row r="582" spans="1:6" ht="20.100000000000001" customHeight="1">
      <c r="A582" s="29">
        <v>580</v>
      </c>
      <c r="B582" s="30" t="s">
        <v>1133</v>
      </c>
      <c r="C582" s="30">
        <v>131.02000000000001</v>
      </c>
      <c r="D582" s="30" t="s">
        <v>444</v>
      </c>
      <c r="E582" s="30" t="s">
        <v>619</v>
      </c>
      <c r="F582" s="31"/>
    </row>
    <row r="583" spans="1:6" ht="20.100000000000001" customHeight="1">
      <c r="A583" s="29">
        <v>581</v>
      </c>
      <c r="B583" s="30" t="s">
        <v>1134</v>
      </c>
      <c r="C583" s="30">
        <v>131.02000000000001</v>
      </c>
      <c r="D583" s="30" t="s">
        <v>444</v>
      </c>
      <c r="E583" s="30" t="s">
        <v>619</v>
      </c>
      <c r="F583" s="31"/>
    </row>
    <row r="584" spans="1:6" ht="20.100000000000001" customHeight="1">
      <c r="A584" s="29">
        <v>582</v>
      </c>
      <c r="B584" s="30" t="s">
        <v>1135</v>
      </c>
      <c r="C584" s="30">
        <v>131.02000000000001</v>
      </c>
      <c r="D584" s="30" t="s">
        <v>444</v>
      </c>
      <c r="E584" s="30" t="s">
        <v>619</v>
      </c>
      <c r="F584" s="31"/>
    </row>
    <row r="585" spans="1:6" ht="20.100000000000001" customHeight="1">
      <c r="A585" s="29">
        <v>583</v>
      </c>
      <c r="B585" s="30" t="s">
        <v>1136</v>
      </c>
      <c r="C585" s="30">
        <v>131.02000000000001</v>
      </c>
      <c r="D585" s="30" t="s">
        <v>444</v>
      </c>
      <c r="E585" s="30" t="s">
        <v>619</v>
      </c>
      <c r="F585" s="31"/>
    </row>
    <row r="586" spans="1:6" ht="20.100000000000001" customHeight="1">
      <c r="A586" s="29">
        <v>584</v>
      </c>
      <c r="B586" s="30" t="s">
        <v>1137</v>
      </c>
      <c r="C586" s="30">
        <v>131.02000000000001</v>
      </c>
      <c r="D586" s="30" t="s">
        <v>444</v>
      </c>
      <c r="E586" s="30" t="s">
        <v>619</v>
      </c>
      <c r="F586" s="31"/>
    </row>
    <row r="587" spans="1:6" ht="20.100000000000001" customHeight="1">
      <c r="A587" s="29">
        <v>585</v>
      </c>
      <c r="B587" s="30" t="s">
        <v>1138</v>
      </c>
      <c r="C587" s="30">
        <v>131.02000000000001</v>
      </c>
      <c r="D587" s="30" t="s">
        <v>444</v>
      </c>
      <c r="E587" s="30" t="s">
        <v>619</v>
      </c>
      <c r="F587" s="31"/>
    </row>
    <row r="588" spans="1:6" ht="20.100000000000001" customHeight="1">
      <c r="A588" s="29">
        <v>586</v>
      </c>
      <c r="B588" s="30" t="s">
        <v>1139</v>
      </c>
      <c r="C588" s="30">
        <v>131.02000000000001</v>
      </c>
      <c r="D588" s="30" t="s">
        <v>444</v>
      </c>
      <c r="E588" s="30" t="s">
        <v>619</v>
      </c>
      <c r="F588" s="31"/>
    </row>
    <row r="589" spans="1:6" ht="20.100000000000001" customHeight="1">
      <c r="A589" s="29">
        <v>587</v>
      </c>
      <c r="B589" s="30" t="s">
        <v>1140</v>
      </c>
      <c r="C589" s="30">
        <v>131.02000000000001</v>
      </c>
      <c r="D589" s="30" t="s">
        <v>444</v>
      </c>
      <c r="E589" s="30" t="s">
        <v>619</v>
      </c>
      <c r="F589" s="31"/>
    </row>
    <row r="590" spans="1:6" ht="20.100000000000001" customHeight="1">
      <c r="A590" s="29">
        <v>588</v>
      </c>
      <c r="B590" s="30" t="s">
        <v>1141</v>
      </c>
      <c r="C590" s="30">
        <v>131.02000000000001</v>
      </c>
      <c r="D590" s="30" t="s">
        <v>444</v>
      </c>
      <c r="E590" s="30" t="s">
        <v>619</v>
      </c>
      <c r="F590" s="31"/>
    </row>
    <row r="591" spans="1:6" ht="20.100000000000001" customHeight="1">
      <c r="A591" s="29">
        <v>589</v>
      </c>
      <c r="B591" s="30" t="s">
        <v>1142</v>
      </c>
      <c r="C591" s="30">
        <v>131.02000000000001</v>
      </c>
      <c r="D591" s="30" t="s">
        <v>444</v>
      </c>
      <c r="E591" s="30" t="s">
        <v>619</v>
      </c>
      <c r="F591" s="31"/>
    </row>
    <row r="592" spans="1:6" ht="20.100000000000001" customHeight="1">
      <c r="A592" s="29">
        <v>590</v>
      </c>
      <c r="B592" s="30" t="s">
        <v>1143</v>
      </c>
      <c r="C592" s="30">
        <v>131.02000000000001</v>
      </c>
      <c r="D592" s="30" t="s">
        <v>444</v>
      </c>
      <c r="E592" s="30" t="s">
        <v>619</v>
      </c>
      <c r="F592" s="31"/>
    </row>
    <row r="593" spans="1:6" ht="20.100000000000001" customHeight="1">
      <c r="A593" s="29">
        <v>591</v>
      </c>
      <c r="B593" s="30" t="s">
        <v>1144</v>
      </c>
      <c r="C593" s="30">
        <v>131.02000000000001</v>
      </c>
      <c r="D593" s="30" t="s">
        <v>444</v>
      </c>
      <c r="E593" s="30" t="s">
        <v>619</v>
      </c>
      <c r="F593" s="31"/>
    </row>
    <row r="594" spans="1:6" ht="20.100000000000001" customHeight="1">
      <c r="A594" s="29">
        <v>592</v>
      </c>
      <c r="B594" s="30" t="s">
        <v>1145</v>
      </c>
      <c r="C594" s="30">
        <v>131.02000000000001</v>
      </c>
      <c r="D594" s="30" t="s">
        <v>444</v>
      </c>
      <c r="E594" s="30" t="s">
        <v>619</v>
      </c>
      <c r="F594" s="31"/>
    </row>
    <row r="595" spans="1:6" ht="20.100000000000001" customHeight="1">
      <c r="A595" s="29">
        <v>593</v>
      </c>
      <c r="B595" s="30" t="s">
        <v>1146</v>
      </c>
      <c r="C595" s="30">
        <v>131.02000000000001</v>
      </c>
      <c r="D595" s="30" t="s">
        <v>444</v>
      </c>
      <c r="E595" s="30" t="s">
        <v>619</v>
      </c>
      <c r="F595" s="31"/>
    </row>
    <row r="596" spans="1:6" ht="20.100000000000001" customHeight="1">
      <c r="A596" s="29">
        <v>594</v>
      </c>
      <c r="B596" s="30" t="s">
        <v>1147</v>
      </c>
      <c r="C596" s="30">
        <v>131.02000000000001</v>
      </c>
      <c r="D596" s="30" t="s">
        <v>444</v>
      </c>
      <c r="E596" s="30" t="s">
        <v>619</v>
      </c>
      <c r="F596" s="31"/>
    </row>
    <row r="597" spans="1:6" ht="20.100000000000001" customHeight="1">
      <c r="A597" s="29">
        <v>595</v>
      </c>
      <c r="B597" s="30" t="s">
        <v>1148</v>
      </c>
      <c r="C597" s="30">
        <v>131.02000000000001</v>
      </c>
      <c r="D597" s="30" t="s">
        <v>444</v>
      </c>
      <c r="E597" s="30" t="s">
        <v>619</v>
      </c>
      <c r="F597" s="31"/>
    </row>
    <row r="598" spans="1:6" ht="20.100000000000001" customHeight="1">
      <c r="A598" s="29">
        <v>596</v>
      </c>
      <c r="B598" s="30" t="s">
        <v>1149</v>
      </c>
      <c r="C598" s="30">
        <v>131.02000000000001</v>
      </c>
      <c r="D598" s="30" t="s">
        <v>444</v>
      </c>
      <c r="E598" s="30" t="s">
        <v>619</v>
      </c>
      <c r="F598" s="31"/>
    </row>
    <row r="599" spans="1:6" ht="20.100000000000001" customHeight="1">
      <c r="A599" s="29">
        <v>597</v>
      </c>
      <c r="B599" s="30" t="s">
        <v>1150</v>
      </c>
      <c r="C599" s="30">
        <v>131.02000000000001</v>
      </c>
      <c r="D599" s="30" t="s">
        <v>444</v>
      </c>
      <c r="E599" s="30" t="s">
        <v>619</v>
      </c>
      <c r="F599" s="31"/>
    </row>
    <row r="600" spans="1:6" ht="20.100000000000001" customHeight="1">
      <c r="A600" s="29">
        <v>598</v>
      </c>
      <c r="B600" s="30" t="s">
        <v>1151</v>
      </c>
      <c r="C600" s="30">
        <v>131.57</v>
      </c>
      <c r="D600" s="30" t="s">
        <v>444</v>
      </c>
      <c r="E600" s="30" t="s">
        <v>619</v>
      </c>
      <c r="F600" s="31"/>
    </row>
    <row r="601" spans="1:6" ht="20.100000000000001" customHeight="1">
      <c r="A601" s="29">
        <v>599</v>
      </c>
      <c r="B601" s="30" t="s">
        <v>1152</v>
      </c>
      <c r="C601" s="30">
        <v>131.57</v>
      </c>
      <c r="D601" s="30" t="s">
        <v>444</v>
      </c>
      <c r="E601" s="30" t="s">
        <v>619</v>
      </c>
      <c r="F601" s="31"/>
    </row>
    <row r="602" spans="1:6" ht="20.100000000000001" customHeight="1">
      <c r="A602" s="29">
        <v>600</v>
      </c>
      <c r="B602" s="30" t="s">
        <v>1153</v>
      </c>
      <c r="C602" s="30">
        <v>131.57</v>
      </c>
      <c r="D602" s="30" t="s">
        <v>444</v>
      </c>
      <c r="E602" s="30" t="s">
        <v>619</v>
      </c>
      <c r="F602" s="31"/>
    </row>
    <row r="603" spans="1:6" ht="20.100000000000001" customHeight="1">
      <c r="A603" s="29">
        <v>601</v>
      </c>
      <c r="B603" s="30" t="s">
        <v>1154</v>
      </c>
      <c r="C603" s="30">
        <v>131.57</v>
      </c>
      <c r="D603" s="30" t="s">
        <v>444</v>
      </c>
      <c r="E603" s="30" t="s">
        <v>619</v>
      </c>
      <c r="F603" s="31"/>
    </row>
    <row r="604" spans="1:6" ht="20.100000000000001" customHeight="1">
      <c r="A604" s="29">
        <v>602</v>
      </c>
      <c r="B604" s="30" t="s">
        <v>1155</v>
      </c>
      <c r="C604" s="30">
        <v>131.57</v>
      </c>
      <c r="D604" s="30" t="s">
        <v>444</v>
      </c>
      <c r="E604" s="30" t="s">
        <v>619</v>
      </c>
      <c r="F604" s="31"/>
    </row>
    <row r="605" spans="1:6" ht="20.100000000000001" customHeight="1">
      <c r="A605" s="29">
        <v>603</v>
      </c>
      <c r="B605" s="30" t="s">
        <v>1156</v>
      </c>
      <c r="C605" s="30">
        <v>131.57</v>
      </c>
      <c r="D605" s="30" t="s">
        <v>444</v>
      </c>
      <c r="E605" s="30" t="s">
        <v>619</v>
      </c>
      <c r="F605" s="31"/>
    </row>
    <row r="606" spans="1:6" ht="20.100000000000001" customHeight="1">
      <c r="A606" s="29">
        <v>604</v>
      </c>
      <c r="B606" s="30" t="s">
        <v>1157</v>
      </c>
      <c r="C606" s="30">
        <v>131.57</v>
      </c>
      <c r="D606" s="30" t="s">
        <v>444</v>
      </c>
      <c r="E606" s="30" t="s">
        <v>619</v>
      </c>
      <c r="F606" s="31"/>
    </row>
    <row r="607" spans="1:6" ht="20.100000000000001" customHeight="1">
      <c r="A607" s="29">
        <v>605</v>
      </c>
      <c r="B607" s="30" t="s">
        <v>1158</v>
      </c>
      <c r="C607" s="30">
        <v>131.57</v>
      </c>
      <c r="D607" s="30" t="s">
        <v>444</v>
      </c>
      <c r="E607" s="30" t="s">
        <v>619</v>
      </c>
      <c r="F607" s="31"/>
    </row>
    <row r="608" spans="1:6" ht="20.100000000000001" customHeight="1">
      <c r="A608" s="29">
        <v>606</v>
      </c>
      <c r="B608" s="30" t="s">
        <v>1159</v>
      </c>
      <c r="C608" s="30">
        <v>131.57</v>
      </c>
      <c r="D608" s="30" t="s">
        <v>444</v>
      </c>
      <c r="E608" s="30" t="s">
        <v>619</v>
      </c>
      <c r="F608" s="31"/>
    </row>
    <row r="609" spans="1:6" ht="20.100000000000001" customHeight="1">
      <c r="A609" s="29">
        <v>607</v>
      </c>
      <c r="B609" s="30" t="s">
        <v>1160</v>
      </c>
      <c r="C609" s="30">
        <v>131.57</v>
      </c>
      <c r="D609" s="30" t="s">
        <v>444</v>
      </c>
      <c r="E609" s="30" t="s">
        <v>619</v>
      </c>
      <c r="F609" s="31"/>
    </row>
    <row r="610" spans="1:6" ht="20.100000000000001" customHeight="1">
      <c r="A610" s="29">
        <v>608</v>
      </c>
      <c r="B610" s="30" t="s">
        <v>1161</v>
      </c>
      <c r="C610" s="30">
        <v>131.57</v>
      </c>
      <c r="D610" s="30" t="s">
        <v>444</v>
      </c>
      <c r="E610" s="30" t="s">
        <v>619</v>
      </c>
      <c r="F610" s="31"/>
    </row>
    <row r="611" spans="1:6" ht="20.100000000000001" customHeight="1">
      <c r="A611" s="29">
        <v>609</v>
      </c>
      <c r="B611" s="30" t="s">
        <v>1162</v>
      </c>
      <c r="C611" s="30">
        <v>131.57</v>
      </c>
      <c r="D611" s="30" t="s">
        <v>444</v>
      </c>
      <c r="E611" s="30" t="s">
        <v>619</v>
      </c>
      <c r="F611" s="31"/>
    </row>
    <row r="612" spans="1:6" ht="20.100000000000001" customHeight="1">
      <c r="A612" s="29">
        <v>610</v>
      </c>
      <c r="B612" s="30" t="s">
        <v>1163</v>
      </c>
      <c r="C612" s="30">
        <v>131.57</v>
      </c>
      <c r="D612" s="30" t="s">
        <v>444</v>
      </c>
      <c r="E612" s="30" t="s">
        <v>619</v>
      </c>
      <c r="F612" s="31"/>
    </row>
    <row r="613" spans="1:6" ht="20.100000000000001" customHeight="1">
      <c r="A613" s="29">
        <v>611</v>
      </c>
      <c r="B613" s="30" t="s">
        <v>1164</v>
      </c>
      <c r="C613" s="30">
        <v>131.57</v>
      </c>
      <c r="D613" s="30" t="s">
        <v>444</v>
      </c>
      <c r="E613" s="30" t="s">
        <v>619</v>
      </c>
      <c r="F613" s="31"/>
    </row>
    <row r="614" spans="1:6" ht="20.100000000000001" customHeight="1">
      <c r="A614" s="29">
        <v>612</v>
      </c>
      <c r="B614" s="30" t="s">
        <v>1165</v>
      </c>
      <c r="C614" s="30">
        <v>131.57</v>
      </c>
      <c r="D614" s="30" t="s">
        <v>444</v>
      </c>
      <c r="E614" s="30" t="s">
        <v>619</v>
      </c>
      <c r="F614" s="31"/>
    </row>
    <row r="615" spans="1:6" ht="20.100000000000001" customHeight="1">
      <c r="A615" s="29">
        <v>613</v>
      </c>
      <c r="B615" s="30" t="s">
        <v>1166</v>
      </c>
      <c r="C615" s="30">
        <v>131.57</v>
      </c>
      <c r="D615" s="30" t="s">
        <v>444</v>
      </c>
      <c r="E615" s="30" t="s">
        <v>619</v>
      </c>
      <c r="F615" s="31"/>
    </row>
    <row r="616" spans="1:6" ht="20.100000000000001" customHeight="1">
      <c r="A616" s="29">
        <v>614</v>
      </c>
      <c r="B616" s="30" t="s">
        <v>1167</v>
      </c>
      <c r="C616" s="30">
        <v>131.57</v>
      </c>
      <c r="D616" s="30" t="s">
        <v>444</v>
      </c>
      <c r="E616" s="30" t="s">
        <v>619</v>
      </c>
      <c r="F616" s="31"/>
    </row>
    <row r="617" spans="1:6" ht="20.100000000000001" customHeight="1">
      <c r="A617" s="29">
        <v>615</v>
      </c>
      <c r="B617" s="30" t="s">
        <v>1168</v>
      </c>
      <c r="C617" s="30">
        <v>131.57</v>
      </c>
      <c r="D617" s="30" t="s">
        <v>444</v>
      </c>
      <c r="E617" s="30" t="s">
        <v>619</v>
      </c>
      <c r="F617" s="31"/>
    </row>
    <row r="618" spans="1:6" ht="20.100000000000001" customHeight="1">
      <c r="A618" s="29">
        <v>616</v>
      </c>
      <c r="B618" s="30" t="s">
        <v>1169</v>
      </c>
      <c r="C618" s="30">
        <v>131.57</v>
      </c>
      <c r="D618" s="30" t="s">
        <v>444</v>
      </c>
      <c r="E618" s="30" t="s">
        <v>619</v>
      </c>
      <c r="F618" s="31"/>
    </row>
    <row r="619" spans="1:6" ht="20.100000000000001" customHeight="1">
      <c r="A619" s="29">
        <v>617</v>
      </c>
      <c r="B619" s="30" t="s">
        <v>1170</v>
      </c>
      <c r="C619" s="30">
        <v>131.57</v>
      </c>
      <c r="D619" s="30" t="s">
        <v>444</v>
      </c>
      <c r="E619" s="30" t="s">
        <v>619</v>
      </c>
      <c r="F619" s="31"/>
    </row>
    <row r="620" spans="1:6" ht="20.100000000000001" customHeight="1">
      <c r="A620" s="29">
        <v>618</v>
      </c>
      <c r="B620" s="30" t="s">
        <v>1171</v>
      </c>
      <c r="C620" s="30">
        <v>131.57</v>
      </c>
      <c r="D620" s="30" t="s">
        <v>444</v>
      </c>
      <c r="E620" s="30" t="s">
        <v>619</v>
      </c>
      <c r="F620" s="31"/>
    </row>
    <row r="621" spans="1:6" ht="20.100000000000001" customHeight="1">
      <c r="A621" s="29">
        <v>619</v>
      </c>
      <c r="B621" s="30" t="s">
        <v>1172</v>
      </c>
      <c r="C621" s="30">
        <v>131.57</v>
      </c>
      <c r="D621" s="30" t="s">
        <v>444</v>
      </c>
      <c r="E621" s="30" t="s">
        <v>619</v>
      </c>
      <c r="F621" s="31"/>
    </row>
    <row r="622" spans="1:6" ht="20.100000000000001" customHeight="1">
      <c r="A622" s="29">
        <v>620</v>
      </c>
      <c r="B622" s="30" t="s">
        <v>1173</v>
      </c>
      <c r="C622" s="30">
        <v>131.57</v>
      </c>
      <c r="D622" s="30" t="s">
        <v>444</v>
      </c>
      <c r="E622" s="30" t="s">
        <v>619</v>
      </c>
      <c r="F622" s="31"/>
    </row>
    <row r="623" spans="1:6" ht="20.100000000000001" customHeight="1">
      <c r="A623" s="29">
        <v>621</v>
      </c>
      <c r="B623" s="30" t="s">
        <v>1174</v>
      </c>
      <c r="C623" s="30">
        <v>131.57</v>
      </c>
      <c r="D623" s="30" t="s">
        <v>444</v>
      </c>
      <c r="E623" s="30" t="s">
        <v>619</v>
      </c>
      <c r="F623" s="31"/>
    </row>
    <row r="624" spans="1:6" ht="20.100000000000001" customHeight="1">
      <c r="A624" s="29">
        <v>622</v>
      </c>
      <c r="B624" s="30" t="s">
        <v>1175</v>
      </c>
      <c r="C624" s="30">
        <v>131.57</v>
      </c>
      <c r="D624" s="30" t="s">
        <v>444</v>
      </c>
      <c r="E624" s="30" t="s">
        <v>619</v>
      </c>
      <c r="F624" s="31"/>
    </row>
    <row r="625" spans="1:6" ht="20.100000000000001" customHeight="1">
      <c r="A625" s="29">
        <v>623</v>
      </c>
      <c r="B625" s="30" t="s">
        <v>1176</v>
      </c>
      <c r="C625" s="30">
        <v>131.57</v>
      </c>
      <c r="D625" s="30" t="s">
        <v>444</v>
      </c>
      <c r="E625" s="30" t="s">
        <v>619</v>
      </c>
      <c r="F625" s="31"/>
    </row>
    <row r="626" spans="1:6" ht="20.100000000000001" customHeight="1">
      <c r="A626" s="29">
        <v>624</v>
      </c>
      <c r="B626" s="30" t="s">
        <v>1177</v>
      </c>
      <c r="C626" s="30">
        <v>131.57</v>
      </c>
      <c r="D626" s="30" t="s">
        <v>444</v>
      </c>
      <c r="E626" s="30" t="s">
        <v>619</v>
      </c>
      <c r="F626" s="31"/>
    </row>
    <row r="627" spans="1:6" ht="20.100000000000001" customHeight="1">
      <c r="A627" s="29">
        <v>625</v>
      </c>
      <c r="B627" s="30" t="s">
        <v>1178</v>
      </c>
      <c r="C627" s="30">
        <v>131.57</v>
      </c>
      <c r="D627" s="30" t="s">
        <v>444</v>
      </c>
      <c r="E627" s="30" t="s">
        <v>619</v>
      </c>
      <c r="F627" s="31"/>
    </row>
    <row r="628" spans="1:6" ht="20.100000000000001" customHeight="1">
      <c r="A628" s="29">
        <v>626</v>
      </c>
      <c r="B628" s="30" t="s">
        <v>1179</v>
      </c>
      <c r="C628" s="30">
        <v>131.02000000000001</v>
      </c>
      <c r="D628" s="30" t="s">
        <v>444</v>
      </c>
      <c r="E628" s="30" t="s">
        <v>619</v>
      </c>
      <c r="F628" s="31"/>
    </row>
    <row r="629" spans="1:6" ht="20.100000000000001" customHeight="1">
      <c r="A629" s="29">
        <v>627</v>
      </c>
      <c r="B629" s="30" t="s">
        <v>1180</v>
      </c>
      <c r="C629" s="30">
        <v>131.02000000000001</v>
      </c>
      <c r="D629" s="30" t="s">
        <v>444</v>
      </c>
      <c r="E629" s="30" t="s">
        <v>619</v>
      </c>
      <c r="F629" s="31"/>
    </row>
    <row r="630" spans="1:6" ht="20.100000000000001" customHeight="1">
      <c r="A630" s="29">
        <v>628</v>
      </c>
      <c r="B630" s="30" t="s">
        <v>1181</v>
      </c>
      <c r="C630" s="30">
        <v>131.02000000000001</v>
      </c>
      <c r="D630" s="30" t="s">
        <v>444</v>
      </c>
      <c r="E630" s="30" t="s">
        <v>619</v>
      </c>
      <c r="F630" s="31"/>
    </row>
    <row r="631" spans="1:6" ht="20.100000000000001" customHeight="1">
      <c r="A631" s="29">
        <v>629</v>
      </c>
      <c r="B631" s="30" t="s">
        <v>1182</v>
      </c>
      <c r="C631" s="30">
        <v>131.02000000000001</v>
      </c>
      <c r="D631" s="30" t="s">
        <v>444</v>
      </c>
      <c r="E631" s="30" t="s">
        <v>619</v>
      </c>
      <c r="F631" s="31"/>
    </row>
    <row r="632" spans="1:6" ht="20.100000000000001" customHeight="1">
      <c r="A632" s="29">
        <v>630</v>
      </c>
      <c r="B632" s="30" t="s">
        <v>1183</v>
      </c>
      <c r="C632" s="30">
        <v>131.02000000000001</v>
      </c>
      <c r="D632" s="30" t="s">
        <v>444</v>
      </c>
      <c r="E632" s="30" t="s">
        <v>619</v>
      </c>
      <c r="F632" s="31"/>
    </row>
    <row r="633" spans="1:6" ht="20.100000000000001" customHeight="1">
      <c r="A633" s="29">
        <v>631</v>
      </c>
      <c r="B633" s="30" t="s">
        <v>1184</v>
      </c>
      <c r="C633" s="30">
        <v>131.02000000000001</v>
      </c>
      <c r="D633" s="30" t="s">
        <v>444</v>
      </c>
      <c r="E633" s="30" t="s">
        <v>619</v>
      </c>
      <c r="F633" s="31"/>
    </row>
    <row r="634" spans="1:6" ht="20.100000000000001" customHeight="1">
      <c r="A634" s="29">
        <v>632</v>
      </c>
      <c r="B634" s="30" t="s">
        <v>1185</v>
      </c>
      <c r="C634" s="30">
        <v>131.02000000000001</v>
      </c>
      <c r="D634" s="30" t="s">
        <v>444</v>
      </c>
      <c r="E634" s="30" t="s">
        <v>619</v>
      </c>
      <c r="F634" s="31"/>
    </row>
    <row r="635" spans="1:6" ht="20.100000000000001" customHeight="1">
      <c r="A635" s="29">
        <v>633</v>
      </c>
      <c r="B635" s="30" t="s">
        <v>1186</v>
      </c>
      <c r="C635" s="30">
        <v>131.02000000000001</v>
      </c>
      <c r="D635" s="30" t="s">
        <v>444</v>
      </c>
      <c r="E635" s="30" t="s">
        <v>619</v>
      </c>
      <c r="F635" s="31"/>
    </row>
    <row r="636" spans="1:6" ht="20.100000000000001" customHeight="1">
      <c r="A636" s="29">
        <v>634</v>
      </c>
      <c r="B636" s="30" t="s">
        <v>1187</v>
      </c>
      <c r="C636" s="30">
        <v>131.02000000000001</v>
      </c>
      <c r="D636" s="30" t="s">
        <v>444</v>
      </c>
      <c r="E636" s="30" t="s">
        <v>619</v>
      </c>
      <c r="F636" s="31"/>
    </row>
    <row r="637" spans="1:6" ht="20.100000000000001" customHeight="1">
      <c r="A637" s="29">
        <v>635</v>
      </c>
      <c r="B637" s="30" t="s">
        <v>1188</v>
      </c>
      <c r="C637" s="30">
        <v>131.02000000000001</v>
      </c>
      <c r="D637" s="30" t="s">
        <v>444</v>
      </c>
      <c r="E637" s="30" t="s">
        <v>619</v>
      </c>
      <c r="F637" s="31"/>
    </row>
    <row r="638" spans="1:6" ht="20.100000000000001" customHeight="1">
      <c r="A638" s="29">
        <v>636</v>
      </c>
      <c r="B638" s="30" t="s">
        <v>1189</v>
      </c>
      <c r="C638" s="30">
        <v>131.02000000000001</v>
      </c>
      <c r="D638" s="30" t="s">
        <v>444</v>
      </c>
      <c r="E638" s="30" t="s">
        <v>619</v>
      </c>
      <c r="F638" s="31"/>
    </row>
    <row r="639" spans="1:6" ht="20.100000000000001" customHeight="1">
      <c r="A639" s="29">
        <v>637</v>
      </c>
      <c r="B639" s="30" t="s">
        <v>1190</v>
      </c>
      <c r="C639" s="30">
        <v>131.02000000000001</v>
      </c>
      <c r="D639" s="30" t="s">
        <v>444</v>
      </c>
      <c r="E639" s="30" t="s">
        <v>619</v>
      </c>
      <c r="F639" s="31"/>
    </row>
    <row r="640" spans="1:6" ht="20.100000000000001" customHeight="1">
      <c r="A640" s="29">
        <v>638</v>
      </c>
      <c r="B640" s="30" t="s">
        <v>1191</v>
      </c>
      <c r="C640" s="30">
        <v>131.02000000000001</v>
      </c>
      <c r="D640" s="30" t="s">
        <v>444</v>
      </c>
      <c r="E640" s="30" t="s">
        <v>619</v>
      </c>
      <c r="F640" s="31"/>
    </row>
    <row r="641" spans="1:6" ht="20.100000000000001" customHeight="1">
      <c r="A641" s="29">
        <v>639</v>
      </c>
      <c r="B641" s="30" t="s">
        <v>1192</v>
      </c>
      <c r="C641" s="30">
        <v>131.02000000000001</v>
      </c>
      <c r="D641" s="30" t="s">
        <v>444</v>
      </c>
      <c r="E641" s="30" t="s">
        <v>619</v>
      </c>
      <c r="F641" s="31"/>
    </row>
    <row r="642" spans="1:6" ht="20.100000000000001" customHeight="1">
      <c r="A642" s="29">
        <v>640</v>
      </c>
      <c r="B642" s="30" t="s">
        <v>1193</v>
      </c>
      <c r="C642" s="30">
        <v>131.02000000000001</v>
      </c>
      <c r="D642" s="30" t="s">
        <v>444</v>
      </c>
      <c r="E642" s="30" t="s">
        <v>619</v>
      </c>
      <c r="F642" s="31"/>
    </row>
    <row r="643" spans="1:6" ht="20.100000000000001" customHeight="1">
      <c r="A643" s="29">
        <v>641</v>
      </c>
      <c r="B643" s="30" t="s">
        <v>1194</v>
      </c>
      <c r="C643" s="30">
        <v>131.02000000000001</v>
      </c>
      <c r="D643" s="30" t="s">
        <v>444</v>
      </c>
      <c r="E643" s="30" t="s">
        <v>619</v>
      </c>
      <c r="F643" s="31"/>
    </row>
    <row r="644" spans="1:6" ht="20.100000000000001" customHeight="1">
      <c r="A644" s="29">
        <v>642</v>
      </c>
      <c r="B644" s="30" t="s">
        <v>1195</v>
      </c>
      <c r="C644" s="30">
        <v>131.02000000000001</v>
      </c>
      <c r="D644" s="30" t="s">
        <v>444</v>
      </c>
      <c r="E644" s="30" t="s">
        <v>619</v>
      </c>
      <c r="F644" s="31"/>
    </row>
    <row r="645" spans="1:6" ht="20.100000000000001" customHeight="1">
      <c r="A645" s="29">
        <v>643</v>
      </c>
      <c r="B645" s="30" t="s">
        <v>1196</v>
      </c>
      <c r="C645" s="30">
        <v>131.02000000000001</v>
      </c>
      <c r="D645" s="30" t="s">
        <v>444</v>
      </c>
      <c r="E645" s="30" t="s">
        <v>619</v>
      </c>
      <c r="F645" s="31"/>
    </row>
    <row r="646" spans="1:6" ht="20.100000000000001" customHeight="1">
      <c r="A646" s="29">
        <v>644</v>
      </c>
      <c r="B646" s="30" t="s">
        <v>1197</v>
      </c>
      <c r="C646" s="30">
        <v>131.02000000000001</v>
      </c>
      <c r="D646" s="30" t="s">
        <v>444</v>
      </c>
      <c r="E646" s="30" t="s">
        <v>619</v>
      </c>
      <c r="F646" s="31"/>
    </row>
    <row r="647" spans="1:6" ht="20.100000000000001" customHeight="1">
      <c r="A647" s="29">
        <v>645</v>
      </c>
      <c r="B647" s="30" t="s">
        <v>1198</v>
      </c>
      <c r="C647" s="30">
        <v>131.02000000000001</v>
      </c>
      <c r="D647" s="30" t="s">
        <v>444</v>
      </c>
      <c r="E647" s="30" t="s">
        <v>619</v>
      </c>
      <c r="F647" s="31"/>
    </row>
    <row r="648" spans="1:6" ht="20.100000000000001" customHeight="1">
      <c r="A648" s="29">
        <v>646</v>
      </c>
      <c r="B648" s="30" t="s">
        <v>1199</v>
      </c>
      <c r="C648" s="30">
        <v>131.02000000000001</v>
      </c>
      <c r="D648" s="30" t="s">
        <v>444</v>
      </c>
      <c r="E648" s="30" t="s">
        <v>619</v>
      </c>
      <c r="F648" s="31"/>
    </row>
    <row r="649" spans="1:6" ht="20.100000000000001" customHeight="1">
      <c r="A649" s="29">
        <v>647</v>
      </c>
      <c r="B649" s="30" t="s">
        <v>1200</v>
      </c>
      <c r="C649" s="30">
        <v>131.02000000000001</v>
      </c>
      <c r="D649" s="30" t="s">
        <v>444</v>
      </c>
      <c r="E649" s="30" t="s">
        <v>619</v>
      </c>
      <c r="F649" s="31"/>
    </row>
    <row r="650" spans="1:6" ht="20.100000000000001" customHeight="1">
      <c r="A650" s="29">
        <v>648</v>
      </c>
      <c r="B650" s="30" t="s">
        <v>1201</v>
      </c>
      <c r="C650" s="30">
        <v>131.02000000000001</v>
      </c>
      <c r="D650" s="30" t="s">
        <v>444</v>
      </c>
      <c r="E650" s="30" t="s">
        <v>619</v>
      </c>
      <c r="F650" s="31"/>
    </row>
    <row r="651" spans="1:6" ht="20.100000000000001" customHeight="1">
      <c r="A651" s="29">
        <v>649</v>
      </c>
      <c r="B651" s="30" t="s">
        <v>1202</v>
      </c>
      <c r="C651" s="30">
        <v>131.02000000000001</v>
      </c>
      <c r="D651" s="30" t="s">
        <v>444</v>
      </c>
      <c r="E651" s="30" t="s">
        <v>619</v>
      </c>
      <c r="F651" s="31"/>
    </row>
    <row r="652" spans="1:6" ht="20.100000000000001" customHeight="1">
      <c r="A652" s="29">
        <v>650</v>
      </c>
      <c r="B652" s="30" t="s">
        <v>1203</v>
      </c>
      <c r="C652" s="30">
        <v>131.02000000000001</v>
      </c>
      <c r="D652" s="30" t="s">
        <v>444</v>
      </c>
      <c r="E652" s="30" t="s">
        <v>619</v>
      </c>
      <c r="F652" s="31"/>
    </row>
    <row r="653" spans="1:6" ht="20.100000000000001" customHeight="1">
      <c r="A653" s="29">
        <v>651</v>
      </c>
      <c r="B653" s="30" t="s">
        <v>1204</v>
      </c>
      <c r="C653" s="30">
        <v>131.02000000000001</v>
      </c>
      <c r="D653" s="30" t="s">
        <v>444</v>
      </c>
      <c r="E653" s="30" t="s">
        <v>619</v>
      </c>
      <c r="F653" s="31"/>
    </row>
    <row r="654" spans="1:6" ht="20.100000000000001" customHeight="1">
      <c r="A654" s="29">
        <v>652</v>
      </c>
      <c r="B654" s="30" t="s">
        <v>1205</v>
      </c>
      <c r="C654" s="30">
        <v>131.02000000000001</v>
      </c>
      <c r="D654" s="30" t="s">
        <v>444</v>
      </c>
      <c r="E654" s="30" t="s">
        <v>619</v>
      </c>
      <c r="F654" s="31"/>
    </row>
    <row r="655" spans="1:6" ht="20.100000000000001" customHeight="1">
      <c r="A655" s="29">
        <v>653</v>
      </c>
      <c r="B655" s="30" t="s">
        <v>1206</v>
      </c>
      <c r="C655" s="30">
        <v>131.02000000000001</v>
      </c>
      <c r="D655" s="30" t="s">
        <v>444</v>
      </c>
      <c r="E655" s="30" t="s">
        <v>619</v>
      </c>
      <c r="F655" s="31"/>
    </row>
    <row r="656" spans="1:6" ht="20.100000000000001" customHeight="1">
      <c r="A656" s="29">
        <v>654</v>
      </c>
      <c r="B656" s="30" t="s">
        <v>1207</v>
      </c>
      <c r="C656" s="30">
        <v>131.02000000000001</v>
      </c>
      <c r="D656" s="30" t="s">
        <v>444</v>
      </c>
      <c r="E656" s="30" t="s">
        <v>619</v>
      </c>
      <c r="F656" s="31"/>
    </row>
    <row r="657" spans="1:6" ht="20.100000000000001" customHeight="1">
      <c r="A657" s="29">
        <v>655</v>
      </c>
      <c r="B657" s="30" t="s">
        <v>1208</v>
      </c>
      <c r="C657" s="30">
        <v>131.02000000000001</v>
      </c>
      <c r="D657" s="30" t="s">
        <v>444</v>
      </c>
      <c r="E657" s="30" t="s">
        <v>619</v>
      </c>
      <c r="F657" s="31"/>
    </row>
    <row r="658" spans="1:6" ht="20.100000000000001" customHeight="1">
      <c r="A658" s="29">
        <v>656</v>
      </c>
      <c r="B658" s="30" t="s">
        <v>1209</v>
      </c>
      <c r="C658" s="30">
        <v>131.02000000000001</v>
      </c>
      <c r="D658" s="30" t="s">
        <v>444</v>
      </c>
      <c r="E658" s="30" t="s">
        <v>619</v>
      </c>
      <c r="F658" s="31"/>
    </row>
    <row r="659" spans="1:6" ht="20.100000000000001" customHeight="1">
      <c r="A659" s="29">
        <v>657</v>
      </c>
      <c r="B659" s="30" t="s">
        <v>1210</v>
      </c>
      <c r="C659" s="30">
        <v>131.02000000000001</v>
      </c>
      <c r="D659" s="30" t="s">
        <v>444</v>
      </c>
      <c r="E659" s="30" t="s">
        <v>619</v>
      </c>
      <c r="F659" s="31"/>
    </row>
    <row r="660" spans="1:6" ht="20.100000000000001" customHeight="1">
      <c r="A660" s="29">
        <v>658</v>
      </c>
      <c r="B660" s="30" t="s">
        <v>1211</v>
      </c>
      <c r="C660" s="30">
        <v>131.02000000000001</v>
      </c>
      <c r="D660" s="30" t="s">
        <v>444</v>
      </c>
      <c r="E660" s="30" t="s">
        <v>619</v>
      </c>
      <c r="F660" s="31"/>
    </row>
    <row r="661" spans="1:6" ht="20.100000000000001" customHeight="1">
      <c r="A661" s="29">
        <v>659</v>
      </c>
      <c r="B661" s="30" t="s">
        <v>1212</v>
      </c>
      <c r="C661" s="30">
        <v>131.02000000000001</v>
      </c>
      <c r="D661" s="30" t="s">
        <v>444</v>
      </c>
      <c r="E661" s="30" t="s">
        <v>619</v>
      </c>
      <c r="F661" s="31"/>
    </row>
    <row r="662" spans="1:6" ht="20.100000000000001" customHeight="1">
      <c r="A662" s="29">
        <v>660</v>
      </c>
      <c r="B662" s="30" t="s">
        <v>1213</v>
      </c>
      <c r="C662" s="30">
        <v>131.02000000000001</v>
      </c>
      <c r="D662" s="30" t="s">
        <v>444</v>
      </c>
      <c r="E662" s="30" t="s">
        <v>619</v>
      </c>
      <c r="F662" s="31"/>
    </row>
    <row r="663" spans="1:6" ht="20.100000000000001" customHeight="1">
      <c r="A663" s="29">
        <v>661</v>
      </c>
      <c r="B663" s="30" t="s">
        <v>1214</v>
      </c>
      <c r="C663" s="30">
        <v>131.02000000000001</v>
      </c>
      <c r="D663" s="30" t="s">
        <v>444</v>
      </c>
      <c r="E663" s="30" t="s">
        <v>619</v>
      </c>
      <c r="F663" s="31"/>
    </row>
    <row r="664" spans="1:6" ht="20.100000000000001" customHeight="1">
      <c r="A664" s="29">
        <v>662</v>
      </c>
      <c r="B664" s="30" t="s">
        <v>1215</v>
      </c>
      <c r="C664" s="30">
        <v>131.02000000000001</v>
      </c>
      <c r="D664" s="30" t="s">
        <v>444</v>
      </c>
      <c r="E664" s="30" t="s">
        <v>619</v>
      </c>
      <c r="F664" s="31"/>
    </row>
    <row r="665" spans="1:6" ht="20.100000000000001" customHeight="1">
      <c r="A665" s="29">
        <v>663</v>
      </c>
      <c r="B665" s="30" t="s">
        <v>1216</v>
      </c>
      <c r="C665" s="30">
        <v>131.02000000000001</v>
      </c>
      <c r="D665" s="30" t="s">
        <v>444</v>
      </c>
      <c r="E665" s="30" t="s">
        <v>619</v>
      </c>
      <c r="F665" s="31"/>
    </row>
    <row r="666" spans="1:6" ht="20.100000000000001" customHeight="1">
      <c r="A666" s="29">
        <v>664</v>
      </c>
      <c r="B666" s="30" t="s">
        <v>1217</v>
      </c>
      <c r="C666" s="30">
        <v>131.02000000000001</v>
      </c>
      <c r="D666" s="30" t="s">
        <v>444</v>
      </c>
      <c r="E666" s="30" t="s">
        <v>619</v>
      </c>
      <c r="F666" s="31"/>
    </row>
    <row r="667" spans="1:6" ht="20.100000000000001" customHeight="1">
      <c r="A667" s="29">
        <v>665</v>
      </c>
      <c r="B667" s="30" t="s">
        <v>1218</v>
      </c>
      <c r="C667" s="30">
        <v>131.02000000000001</v>
      </c>
      <c r="D667" s="30" t="s">
        <v>444</v>
      </c>
      <c r="E667" s="30" t="s">
        <v>619</v>
      </c>
      <c r="F667" s="31"/>
    </row>
    <row r="668" spans="1:6" ht="20.100000000000001" customHeight="1">
      <c r="A668" s="29">
        <v>666</v>
      </c>
      <c r="B668" s="30" t="s">
        <v>1219</v>
      </c>
      <c r="C668" s="30">
        <v>131.02000000000001</v>
      </c>
      <c r="D668" s="30" t="s">
        <v>444</v>
      </c>
      <c r="E668" s="30" t="s">
        <v>619</v>
      </c>
      <c r="F668" s="31"/>
    </row>
    <row r="669" spans="1:6" ht="20.100000000000001" customHeight="1">
      <c r="A669" s="29">
        <v>667</v>
      </c>
      <c r="B669" s="30" t="s">
        <v>1220</v>
      </c>
      <c r="C669" s="30">
        <v>131.02000000000001</v>
      </c>
      <c r="D669" s="30" t="s">
        <v>444</v>
      </c>
      <c r="E669" s="30" t="s">
        <v>619</v>
      </c>
      <c r="F669" s="31"/>
    </row>
    <row r="670" spans="1:6" ht="20.100000000000001" customHeight="1">
      <c r="A670" s="29">
        <v>668</v>
      </c>
      <c r="B670" s="30" t="s">
        <v>1221</v>
      </c>
      <c r="C670" s="30">
        <v>131.02000000000001</v>
      </c>
      <c r="D670" s="30" t="s">
        <v>444</v>
      </c>
      <c r="E670" s="30" t="s">
        <v>619</v>
      </c>
      <c r="F670" s="31"/>
    </row>
    <row r="671" spans="1:6" ht="20.100000000000001" customHeight="1">
      <c r="A671" s="29">
        <v>669</v>
      </c>
      <c r="B671" s="30" t="s">
        <v>1222</v>
      </c>
      <c r="C671" s="30">
        <v>131.02000000000001</v>
      </c>
      <c r="D671" s="30" t="s">
        <v>444</v>
      </c>
      <c r="E671" s="30" t="s">
        <v>619</v>
      </c>
      <c r="F671" s="31"/>
    </row>
    <row r="672" spans="1:6" ht="20.100000000000001" customHeight="1">
      <c r="A672" s="29">
        <v>670</v>
      </c>
      <c r="B672" s="30" t="s">
        <v>1223</v>
      </c>
      <c r="C672" s="30">
        <v>131.02000000000001</v>
      </c>
      <c r="D672" s="30" t="s">
        <v>444</v>
      </c>
      <c r="E672" s="30" t="s">
        <v>619</v>
      </c>
      <c r="F672" s="31"/>
    </row>
    <row r="673" spans="1:6" ht="20.100000000000001" customHeight="1">
      <c r="A673" s="29">
        <v>671</v>
      </c>
      <c r="B673" s="30" t="s">
        <v>1224</v>
      </c>
      <c r="C673" s="30">
        <v>131.02000000000001</v>
      </c>
      <c r="D673" s="30" t="s">
        <v>444</v>
      </c>
      <c r="E673" s="30" t="s">
        <v>619</v>
      </c>
      <c r="F673" s="31"/>
    </row>
    <row r="674" spans="1:6" ht="20.100000000000001" customHeight="1">
      <c r="A674" s="29">
        <v>672</v>
      </c>
      <c r="B674" s="30" t="s">
        <v>1225</v>
      </c>
      <c r="C674" s="30">
        <v>131.02000000000001</v>
      </c>
      <c r="D674" s="30" t="s">
        <v>444</v>
      </c>
      <c r="E674" s="30" t="s">
        <v>619</v>
      </c>
      <c r="F674" s="31"/>
    </row>
    <row r="675" spans="1:6" ht="20.100000000000001" customHeight="1">
      <c r="A675" s="29">
        <v>673</v>
      </c>
      <c r="B675" s="30" t="s">
        <v>1226</v>
      </c>
      <c r="C675" s="30">
        <v>131.02000000000001</v>
      </c>
      <c r="D675" s="30" t="s">
        <v>444</v>
      </c>
      <c r="E675" s="30" t="s">
        <v>619</v>
      </c>
      <c r="F675" s="31"/>
    </row>
    <row r="676" spans="1:6" ht="20.100000000000001" customHeight="1">
      <c r="A676" s="29">
        <v>674</v>
      </c>
      <c r="B676" s="30" t="s">
        <v>1227</v>
      </c>
      <c r="C676" s="30">
        <v>131.02000000000001</v>
      </c>
      <c r="D676" s="30" t="s">
        <v>444</v>
      </c>
      <c r="E676" s="30" t="s">
        <v>619</v>
      </c>
      <c r="F676" s="31"/>
    </row>
    <row r="677" spans="1:6" ht="20.100000000000001" customHeight="1">
      <c r="A677" s="29">
        <v>675</v>
      </c>
      <c r="B677" s="30" t="s">
        <v>1228</v>
      </c>
      <c r="C677" s="30">
        <v>131.02000000000001</v>
      </c>
      <c r="D677" s="30" t="s">
        <v>444</v>
      </c>
      <c r="E677" s="30" t="s">
        <v>619</v>
      </c>
      <c r="F677" s="31"/>
    </row>
    <row r="678" spans="1:6" ht="20.100000000000001" customHeight="1">
      <c r="A678" s="29">
        <v>676</v>
      </c>
      <c r="B678" s="30" t="s">
        <v>1229</v>
      </c>
      <c r="C678" s="30">
        <v>131.02000000000001</v>
      </c>
      <c r="D678" s="30" t="s">
        <v>444</v>
      </c>
      <c r="E678" s="30" t="s">
        <v>619</v>
      </c>
      <c r="F678" s="31"/>
    </row>
    <row r="679" spans="1:6" ht="20.100000000000001" customHeight="1">
      <c r="A679" s="29">
        <v>677</v>
      </c>
      <c r="B679" s="30" t="s">
        <v>1230</v>
      </c>
      <c r="C679" s="30">
        <v>131.02000000000001</v>
      </c>
      <c r="D679" s="30" t="s">
        <v>444</v>
      </c>
      <c r="E679" s="30" t="s">
        <v>619</v>
      </c>
      <c r="F679" s="31"/>
    </row>
    <row r="680" spans="1:6" ht="20.100000000000001" customHeight="1">
      <c r="A680" s="29">
        <v>678</v>
      </c>
      <c r="B680" s="30" t="s">
        <v>1231</v>
      </c>
      <c r="C680" s="30">
        <v>131.02000000000001</v>
      </c>
      <c r="D680" s="30" t="s">
        <v>444</v>
      </c>
      <c r="E680" s="30" t="s">
        <v>619</v>
      </c>
      <c r="F680" s="31"/>
    </row>
    <row r="681" spans="1:6" ht="20.100000000000001" customHeight="1">
      <c r="A681" s="29">
        <v>679</v>
      </c>
      <c r="B681" s="30" t="s">
        <v>1232</v>
      </c>
      <c r="C681" s="30">
        <v>131.02000000000001</v>
      </c>
      <c r="D681" s="30" t="s">
        <v>444</v>
      </c>
      <c r="E681" s="30" t="s">
        <v>619</v>
      </c>
      <c r="F681" s="31"/>
    </row>
    <row r="682" spans="1:6" ht="20.100000000000001" customHeight="1">
      <c r="A682" s="29">
        <v>680</v>
      </c>
      <c r="B682" s="30" t="s">
        <v>1233</v>
      </c>
      <c r="C682" s="30">
        <v>131.02000000000001</v>
      </c>
      <c r="D682" s="30" t="s">
        <v>444</v>
      </c>
      <c r="E682" s="30" t="s">
        <v>619</v>
      </c>
      <c r="F682" s="31"/>
    </row>
    <row r="683" spans="1:6" ht="20.100000000000001" customHeight="1">
      <c r="A683" s="29">
        <v>681</v>
      </c>
      <c r="B683" s="30" t="s">
        <v>1234</v>
      </c>
      <c r="C683" s="30">
        <v>71.3</v>
      </c>
      <c r="D683" s="30" t="s">
        <v>469</v>
      </c>
      <c r="E683" s="30" t="s">
        <v>620</v>
      </c>
      <c r="F683" s="31"/>
    </row>
    <row r="684" spans="1:6" ht="20.100000000000001" customHeight="1">
      <c r="A684" s="29">
        <v>682</v>
      </c>
      <c r="B684" s="30" t="s">
        <v>1235</v>
      </c>
      <c r="C684" s="30">
        <v>71.3</v>
      </c>
      <c r="D684" s="30" t="s">
        <v>469</v>
      </c>
      <c r="E684" s="30" t="s">
        <v>620</v>
      </c>
      <c r="F684" s="31"/>
    </row>
    <row r="685" spans="1:6" ht="20.100000000000001" customHeight="1">
      <c r="A685" s="29">
        <v>683</v>
      </c>
      <c r="B685" s="30" t="s">
        <v>1236</v>
      </c>
      <c r="C685" s="30">
        <v>110.57</v>
      </c>
      <c r="D685" s="30" t="s">
        <v>440</v>
      </c>
      <c r="E685" s="30" t="s">
        <v>619</v>
      </c>
      <c r="F685" s="31"/>
    </row>
    <row r="686" spans="1:6" ht="20.100000000000001" customHeight="1">
      <c r="A686" s="29">
        <v>684</v>
      </c>
      <c r="B686" s="30" t="s">
        <v>1237</v>
      </c>
      <c r="C686" s="30">
        <v>110.57</v>
      </c>
      <c r="D686" s="30" t="s">
        <v>440</v>
      </c>
      <c r="E686" s="30" t="s">
        <v>619</v>
      </c>
      <c r="F686" s="31"/>
    </row>
    <row r="687" spans="1:6" ht="20.100000000000001" customHeight="1">
      <c r="A687" s="29">
        <v>685</v>
      </c>
      <c r="B687" s="30" t="s">
        <v>1238</v>
      </c>
      <c r="C687" s="30">
        <v>109.77</v>
      </c>
      <c r="D687" s="30" t="s">
        <v>440</v>
      </c>
      <c r="E687" s="30" t="s">
        <v>619</v>
      </c>
      <c r="F687" s="31"/>
    </row>
    <row r="688" spans="1:6" ht="20.100000000000001" customHeight="1">
      <c r="A688" s="29">
        <v>686</v>
      </c>
      <c r="B688" s="30" t="s">
        <v>1239</v>
      </c>
      <c r="C688" s="30">
        <v>109.77</v>
      </c>
      <c r="D688" s="30" t="s">
        <v>440</v>
      </c>
      <c r="E688" s="30" t="s">
        <v>619</v>
      </c>
      <c r="F688" s="31"/>
    </row>
    <row r="689" spans="1:6" ht="20.100000000000001" customHeight="1">
      <c r="A689" s="29">
        <v>687</v>
      </c>
      <c r="B689" s="30" t="s">
        <v>1240</v>
      </c>
      <c r="C689" s="30">
        <v>109.77</v>
      </c>
      <c r="D689" s="30" t="s">
        <v>440</v>
      </c>
      <c r="E689" s="30" t="s">
        <v>619</v>
      </c>
      <c r="F689" s="31"/>
    </row>
    <row r="690" spans="1:6" ht="20.100000000000001" customHeight="1">
      <c r="A690" s="29">
        <v>688</v>
      </c>
      <c r="B690" s="30" t="s">
        <v>1241</v>
      </c>
      <c r="C690" s="30">
        <v>109.77</v>
      </c>
      <c r="D690" s="30" t="s">
        <v>440</v>
      </c>
      <c r="E690" s="30" t="s">
        <v>619</v>
      </c>
      <c r="F690" s="31"/>
    </row>
    <row r="691" spans="1:6" ht="20.100000000000001" customHeight="1">
      <c r="A691" s="29">
        <v>689</v>
      </c>
      <c r="B691" s="30" t="s">
        <v>1242</v>
      </c>
      <c r="C691" s="30">
        <v>109.77</v>
      </c>
      <c r="D691" s="30" t="s">
        <v>440</v>
      </c>
      <c r="E691" s="30" t="s">
        <v>619</v>
      </c>
      <c r="F691" s="31"/>
    </row>
    <row r="692" spans="1:6" ht="20.100000000000001" customHeight="1">
      <c r="A692" s="29">
        <v>690</v>
      </c>
      <c r="B692" s="30" t="s">
        <v>1243</v>
      </c>
      <c r="C692" s="30">
        <v>109.77</v>
      </c>
      <c r="D692" s="30" t="s">
        <v>440</v>
      </c>
      <c r="E692" s="30" t="s">
        <v>619</v>
      </c>
      <c r="F692" s="31"/>
    </row>
    <row r="693" spans="1:6" ht="20.100000000000001" customHeight="1">
      <c r="A693" s="29">
        <v>691</v>
      </c>
      <c r="B693" s="30" t="s">
        <v>1244</v>
      </c>
      <c r="C693" s="30">
        <v>109.77</v>
      </c>
      <c r="D693" s="30" t="s">
        <v>440</v>
      </c>
      <c r="E693" s="30" t="s">
        <v>619</v>
      </c>
      <c r="F693" s="31"/>
    </row>
    <row r="694" spans="1:6" ht="20.100000000000001" customHeight="1">
      <c r="A694" s="29">
        <v>692</v>
      </c>
      <c r="B694" s="30" t="s">
        <v>1245</v>
      </c>
      <c r="C694" s="30">
        <v>109.77</v>
      </c>
      <c r="D694" s="30" t="s">
        <v>440</v>
      </c>
      <c r="E694" s="30" t="s">
        <v>619</v>
      </c>
      <c r="F694" s="31"/>
    </row>
    <row r="695" spans="1:6" ht="20.100000000000001" customHeight="1">
      <c r="A695" s="29">
        <v>693</v>
      </c>
      <c r="B695" s="30" t="s">
        <v>1246</v>
      </c>
      <c r="C695" s="30">
        <v>109.19</v>
      </c>
      <c r="D695" s="30" t="s">
        <v>440</v>
      </c>
      <c r="E695" s="30" t="s">
        <v>619</v>
      </c>
      <c r="F695" s="31"/>
    </row>
    <row r="696" spans="1:6" ht="20.100000000000001" customHeight="1">
      <c r="A696" s="29">
        <v>694</v>
      </c>
      <c r="B696" s="30" t="s">
        <v>1247</v>
      </c>
      <c r="C696" s="30">
        <v>109.19</v>
      </c>
      <c r="D696" s="30" t="s">
        <v>440</v>
      </c>
      <c r="E696" s="30" t="s">
        <v>619</v>
      </c>
      <c r="F696" s="31"/>
    </row>
    <row r="697" spans="1:6" ht="20.100000000000001" customHeight="1">
      <c r="A697" s="29">
        <v>695</v>
      </c>
      <c r="B697" s="30" t="s">
        <v>1248</v>
      </c>
      <c r="C697" s="30">
        <v>109.19</v>
      </c>
      <c r="D697" s="30" t="s">
        <v>440</v>
      </c>
      <c r="E697" s="30" t="s">
        <v>619</v>
      </c>
      <c r="F697" s="31"/>
    </row>
    <row r="698" spans="1:6" ht="20.100000000000001" customHeight="1">
      <c r="A698" s="29">
        <v>696</v>
      </c>
      <c r="B698" s="30" t="s">
        <v>1249</v>
      </c>
      <c r="C698" s="30">
        <v>109.19</v>
      </c>
      <c r="D698" s="30" t="s">
        <v>440</v>
      </c>
      <c r="E698" s="30" t="s">
        <v>619</v>
      </c>
      <c r="F698" s="31"/>
    </row>
    <row r="699" spans="1:6" ht="20.100000000000001" customHeight="1">
      <c r="A699" s="29">
        <v>697</v>
      </c>
      <c r="B699" s="30" t="s">
        <v>1250</v>
      </c>
      <c r="C699" s="30">
        <v>109.19</v>
      </c>
      <c r="D699" s="30" t="s">
        <v>440</v>
      </c>
      <c r="E699" s="30" t="s">
        <v>619</v>
      </c>
      <c r="F699" s="31"/>
    </row>
    <row r="700" spans="1:6" ht="20.100000000000001" customHeight="1">
      <c r="A700" s="29">
        <v>698</v>
      </c>
      <c r="B700" s="30" t="s">
        <v>1251</v>
      </c>
      <c r="C700" s="30">
        <v>109.19</v>
      </c>
      <c r="D700" s="30" t="s">
        <v>440</v>
      </c>
      <c r="E700" s="30" t="s">
        <v>619</v>
      </c>
      <c r="F700" s="31"/>
    </row>
    <row r="701" spans="1:6" ht="20.100000000000001" customHeight="1">
      <c r="A701" s="29">
        <v>699</v>
      </c>
      <c r="B701" s="30" t="s">
        <v>1252</v>
      </c>
      <c r="C701" s="30">
        <v>109.19</v>
      </c>
      <c r="D701" s="30" t="s">
        <v>440</v>
      </c>
      <c r="E701" s="30" t="s">
        <v>619</v>
      </c>
      <c r="F701" s="31"/>
    </row>
    <row r="702" spans="1:6" ht="20.100000000000001" customHeight="1">
      <c r="A702" s="29">
        <v>700</v>
      </c>
      <c r="B702" s="30" t="s">
        <v>1253</v>
      </c>
      <c r="C702" s="30">
        <v>109.19</v>
      </c>
      <c r="D702" s="30" t="s">
        <v>440</v>
      </c>
      <c r="E702" s="30" t="s">
        <v>619</v>
      </c>
      <c r="F702" s="31"/>
    </row>
    <row r="703" spans="1:6" ht="20.100000000000001" customHeight="1">
      <c r="A703" s="29">
        <v>701</v>
      </c>
      <c r="B703" s="30" t="s">
        <v>1254</v>
      </c>
      <c r="C703" s="30">
        <v>109.19</v>
      </c>
      <c r="D703" s="30" t="s">
        <v>440</v>
      </c>
      <c r="E703" s="30" t="s">
        <v>619</v>
      </c>
      <c r="F703" s="31"/>
    </row>
    <row r="704" spans="1:6" ht="20.100000000000001" customHeight="1">
      <c r="A704" s="29">
        <v>702</v>
      </c>
      <c r="B704" s="30" t="s">
        <v>1255</v>
      </c>
      <c r="C704" s="30">
        <v>109.19</v>
      </c>
      <c r="D704" s="30" t="s">
        <v>440</v>
      </c>
      <c r="E704" s="30" t="s">
        <v>619</v>
      </c>
      <c r="F704" s="31"/>
    </row>
    <row r="705" spans="1:6" ht="20.100000000000001" customHeight="1">
      <c r="A705" s="29">
        <v>703</v>
      </c>
      <c r="B705" s="30" t="s">
        <v>1256</v>
      </c>
      <c r="C705" s="30">
        <v>109.19</v>
      </c>
      <c r="D705" s="30" t="s">
        <v>440</v>
      </c>
      <c r="E705" s="30" t="s">
        <v>619</v>
      </c>
      <c r="F705" s="31"/>
    </row>
    <row r="706" spans="1:6" ht="20.100000000000001" customHeight="1">
      <c r="A706" s="29">
        <v>704</v>
      </c>
      <c r="B706" s="30" t="s">
        <v>1257</v>
      </c>
      <c r="C706" s="30">
        <v>109.19</v>
      </c>
      <c r="D706" s="30" t="s">
        <v>440</v>
      </c>
      <c r="E706" s="30" t="s">
        <v>619</v>
      </c>
      <c r="F706" s="31"/>
    </row>
    <row r="707" spans="1:6" ht="20.100000000000001" customHeight="1">
      <c r="A707" s="29">
        <v>705</v>
      </c>
      <c r="B707" s="30" t="s">
        <v>1258</v>
      </c>
      <c r="C707" s="30">
        <v>109.77</v>
      </c>
      <c r="D707" s="30" t="s">
        <v>440</v>
      </c>
      <c r="E707" s="30" t="s">
        <v>619</v>
      </c>
      <c r="F707" s="31"/>
    </row>
    <row r="708" spans="1:6" ht="20.100000000000001" customHeight="1">
      <c r="A708" s="29">
        <v>706</v>
      </c>
      <c r="B708" s="30" t="s">
        <v>1259</v>
      </c>
      <c r="C708" s="30">
        <v>109.19</v>
      </c>
      <c r="D708" s="30" t="s">
        <v>440</v>
      </c>
      <c r="E708" s="30" t="s">
        <v>619</v>
      </c>
      <c r="F708" s="31"/>
    </row>
    <row r="709" spans="1:6" ht="20.100000000000001" customHeight="1">
      <c r="A709" s="29">
        <v>707</v>
      </c>
      <c r="B709" s="30" t="s">
        <v>1260</v>
      </c>
      <c r="C709" s="30">
        <v>109.19</v>
      </c>
      <c r="D709" s="30" t="s">
        <v>440</v>
      </c>
      <c r="E709" s="30" t="s">
        <v>619</v>
      </c>
      <c r="F709" s="31"/>
    </row>
    <row r="710" spans="1:6" ht="20.100000000000001" customHeight="1">
      <c r="A710" s="29">
        <v>708</v>
      </c>
      <c r="B710" s="30" t="s">
        <v>560</v>
      </c>
      <c r="C710" s="30">
        <v>94.39</v>
      </c>
      <c r="D710" s="30" t="s">
        <v>440</v>
      </c>
      <c r="E710" s="30" t="s">
        <v>619</v>
      </c>
      <c r="F710" s="31"/>
    </row>
    <row r="711" spans="1:6" ht="20.100000000000001" customHeight="1">
      <c r="A711" s="29">
        <v>709</v>
      </c>
      <c r="B711" s="30" t="s">
        <v>561</v>
      </c>
      <c r="C711" s="30">
        <v>92.52</v>
      </c>
      <c r="D711" s="30" t="s">
        <v>440</v>
      </c>
      <c r="E711" s="30" t="s">
        <v>623</v>
      </c>
      <c r="F711" s="31"/>
    </row>
    <row r="712" spans="1:6" ht="20.100000000000001" customHeight="1">
      <c r="A712" s="29">
        <v>710</v>
      </c>
      <c r="B712" s="30" t="s">
        <v>562</v>
      </c>
      <c r="C712" s="30">
        <v>94.39</v>
      </c>
      <c r="D712" s="30" t="s">
        <v>440</v>
      </c>
      <c r="E712" s="30" t="s">
        <v>619</v>
      </c>
      <c r="F712" s="31"/>
    </row>
    <row r="713" spans="1:6" ht="20.100000000000001" customHeight="1">
      <c r="A713" s="29">
        <v>711</v>
      </c>
      <c r="B713" s="30" t="s">
        <v>563</v>
      </c>
      <c r="C713" s="30">
        <v>92.52</v>
      </c>
      <c r="D713" s="30" t="s">
        <v>440</v>
      </c>
      <c r="E713" s="30" t="s">
        <v>623</v>
      </c>
      <c r="F713" s="31"/>
    </row>
    <row r="714" spans="1:6" ht="20.100000000000001" customHeight="1">
      <c r="A714" s="29">
        <v>712</v>
      </c>
      <c r="B714" s="30" t="s">
        <v>564</v>
      </c>
      <c r="C714" s="30">
        <v>94.39</v>
      </c>
      <c r="D714" s="30" t="s">
        <v>440</v>
      </c>
      <c r="E714" s="30" t="s">
        <v>619</v>
      </c>
      <c r="F714" s="31"/>
    </row>
    <row r="715" spans="1:6" ht="20.100000000000001" customHeight="1">
      <c r="A715" s="29">
        <v>713</v>
      </c>
      <c r="B715" s="30" t="s">
        <v>565</v>
      </c>
      <c r="C715" s="30">
        <v>94.39</v>
      </c>
      <c r="D715" s="30" t="s">
        <v>440</v>
      </c>
      <c r="E715" s="30" t="s">
        <v>619</v>
      </c>
      <c r="F715" s="31"/>
    </row>
    <row r="716" spans="1:6" ht="20.100000000000001" customHeight="1">
      <c r="A716" s="29">
        <v>714</v>
      </c>
      <c r="B716" s="30" t="s">
        <v>566</v>
      </c>
      <c r="C716" s="30">
        <v>94.77</v>
      </c>
      <c r="D716" s="30" t="s">
        <v>440</v>
      </c>
      <c r="E716" s="30" t="s">
        <v>619</v>
      </c>
      <c r="F716" s="31"/>
    </row>
    <row r="717" spans="1:6" ht="20.100000000000001" customHeight="1">
      <c r="A717" s="29">
        <v>715</v>
      </c>
      <c r="B717" s="30" t="s">
        <v>567</v>
      </c>
      <c r="C717" s="30">
        <v>94.39</v>
      </c>
      <c r="D717" s="30" t="s">
        <v>440</v>
      </c>
      <c r="E717" s="30" t="s">
        <v>619</v>
      </c>
      <c r="F717" s="31"/>
    </row>
    <row r="718" spans="1:6" ht="20.100000000000001" customHeight="1">
      <c r="A718" s="29">
        <v>716</v>
      </c>
      <c r="B718" s="30" t="s">
        <v>568</v>
      </c>
      <c r="C718" s="30">
        <v>92.52</v>
      </c>
      <c r="D718" s="30" t="s">
        <v>440</v>
      </c>
      <c r="E718" s="30" t="s">
        <v>623</v>
      </c>
      <c r="F718" s="31"/>
    </row>
    <row r="719" spans="1:6" ht="20.100000000000001" customHeight="1">
      <c r="A719" s="29">
        <v>717</v>
      </c>
      <c r="B719" s="30" t="s">
        <v>569</v>
      </c>
      <c r="C719" s="30">
        <v>94.39</v>
      </c>
      <c r="D719" s="30" t="s">
        <v>440</v>
      </c>
      <c r="E719" s="30" t="s">
        <v>619</v>
      </c>
      <c r="F719" s="31"/>
    </row>
    <row r="720" spans="1:6" ht="20.100000000000001" customHeight="1">
      <c r="A720" s="29">
        <v>718</v>
      </c>
      <c r="B720" s="30" t="s">
        <v>553</v>
      </c>
      <c r="C720" s="30">
        <v>94.77</v>
      </c>
      <c r="D720" s="30" t="s">
        <v>440</v>
      </c>
      <c r="E720" s="30" t="s">
        <v>619</v>
      </c>
      <c r="F720" s="31"/>
    </row>
    <row r="721" spans="1:6" ht="20.100000000000001" customHeight="1">
      <c r="A721" s="29">
        <v>719</v>
      </c>
      <c r="B721" s="30" t="s">
        <v>554</v>
      </c>
      <c r="C721" s="30">
        <v>94.39</v>
      </c>
      <c r="D721" s="30" t="s">
        <v>440</v>
      </c>
      <c r="E721" s="30" t="s">
        <v>619</v>
      </c>
      <c r="F721" s="31"/>
    </row>
    <row r="722" spans="1:6" ht="20.100000000000001" customHeight="1">
      <c r="A722" s="29">
        <v>720</v>
      </c>
      <c r="B722" s="30" t="s">
        <v>555</v>
      </c>
      <c r="C722" s="30">
        <v>94.39</v>
      </c>
      <c r="D722" s="30" t="s">
        <v>440</v>
      </c>
      <c r="E722" s="30" t="s">
        <v>619</v>
      </c>
      <c r="F722" s="31"/>
    </row>
    <row r="723" spans="1:6" ht="20.100000000000001" customHeight="1">
      <c r="A723" s="29">
        <v>721</v>
      </c>
      <c r="B723" s="30" t="s">
        <v>556</v>
      </c>
      <c r="C723" s="30">
        <v>94.77</v>
      </c>
      <c r="D723" s="30" t="s">
        <v>440</v>
      </c>
      <c r="E723" s="30" t="s">
        <v>619</v>
      </c>
      <c r="F723" s="31"/>
    </row>
    <row r="724" spans="1:6" ht="20.100000000000001" customHeight="1">
      <c r="A724" s="29">
        <v>722</v>
      </c>
      <c r="B724" s="30" t="s">
        <v>557</v>
      </c>
      <c r="C724" s="30">
        <v>94.39</v>
      </c>
      <c r="D724" s="30" t="s">
        <v>440</v>
      </c>
      <c r="E724" s="30" t="s">
        <v>619</v>
      </c>
      <c r="F724" s="31"/>
    </row>
    <row r="725" spans="1:6" ht="20.100000000000001" customHeight="1">
      <c r="A725" s="29">
        <v>723</v>
      </c>
      <c r="B725" s="30" t="s">
        <v>558</v>
      </c>
      <c r="C725" s="30">
        <v>94.39</v>
      </c>
      <c r="D725" s="30" t="s">
        <v>440</v>
      </c>
      <c r="E725" s="30" t="s">
        <v>619</v>
      </c>
      <c r="F725" s="31"/>
    </row>
    <row r="726" spans="1:6" ht="20.100000000000001" customHeight="1">
      <c r="A726" s="29">
        <v>724</v>
      </c>
      <c r="B726" s="30" t="s">
        <v>559</v>
      </c>
      <c r="C726" s="30">
        <v>94.39</v>
      </c>
      <c r="D726" s="30" t="s">
        <v>440</v>
      </c>
      <c r="E726" s="30" t="s">
        <v>619</v>
      </c>
      <c r="F726" s="31"/>
    </row>
    <row r="727" spans="1:6" ht="20.100000000000001" customHeight="1">
      <c r="A727" s="29">
        <v>725</v>
      </c>
      <c r="B727" s="30" t="s">
        <v>586</v>
      </c>
      <c r="C727" s="30">
        <v>94.77</v>
      </c>
      <c r="D727" s="30" t="s">
        <v>440</v>
      </c>
      <c r="E727" s="30" t="s">
        <v>619</v>
      </c>
      <c r="F727" s="31"/>
    </row>
    <row r="728" spans="1:6" ht="20.100000000000001" customHeight="1">
      <c r="A728" s="29">
        <v>726</v>
      </c>
      <c r="B728" s="30" t="s">
        <v>588</v>
      </c>
      <c r="C728" s="30">
        <v>94.77</v>
      </c>
      <c r="D728" s="30" t="s">
        <v>440</v>
      </c>
      <c r="E728" s="30" t="s">
        <v>619</v>
      </c>
      <c r="F728" s="31"/>
    </row>
    <row r="729" spans="1:6" ht="20.100000000000001" customHeight="1">
      <c r="A729" s="29">
        <v>727</v>
      </c>
      <c r="B729" s="30" t="s">
        <v>1261</v>
      </c>
      <c r="C729" s="30">
        <v>94.77</v>
      </c>
      <c r="D729" s="30" t="s">
        <v>440</v>
      </c>
      <c r="E729" s="30" t="s">
        <v>619</v>
      </c>
      <c r="F729" s="31"/>
    </row>
    <row r="730" spans="1:6" ht="20.100000000000001" customHeight="1">
      <c r="A730" s="29">
        <v>728</v>
      </c>
      <c r="B730" s="30" t="s">
        <v>1262</v>
      </c>
      <c r="C730" s="30">
        <v>94.77</v>
      </c>
      <c r="D730" s="30" t="s">
        <v>440</v>
      </c>
      <c r="E730" s="30" t="s">
        <v>619</v>
      </c>
      <c r="F730" s="31"/>
    </row>
    <row r="731" spans="1:6" ht="20.100000000000001" customHeight="1">
      <c r="A731" s="29">
        <v>729</v>
      </c>
      <c r="B731" s="30" t="s">
        <v>1263</v>
      </c>
      <c r="C731" s="30">
        <v>94.77</v>
      </c>
      <c r="D731" s="30" t="s">
        <v>440</v>
      </c>
      <c r="E731" s="30" t="s">
        <v>619</v>
      </c>
      <c r="F731" s="31"/>
    </row>
    <row r="732" spans="1:6" ht="20.100000000000001" customHeight="1">
      <c r="A732" s="29">
        <v>730</v>
      </c>
      <c r="B732" s="30" t="s">
        <v>1264</v>
      </c>
      <c r="C732" s="30">
        <v>92.52</v>
      </c>
      <c r="D732" s="30" t="s">
        <v>440</v>
      </c>
      <c r="E732" s="30" t="s">
        <v>623</v>
      </c>
      <c r="F732" s="31"/>
    </row>
    <row r="733" spans="1:6" ht="20.100000000000001" customHeight="1">
      <c r="A733" s="29">
        <v>731</v>
      </c>
      <c r="B733" s="30" t="s">
        <v>1265</v>
      </c>
      <c r="C733" s="30">
        <v>92.52</v>
      </c>
      <c r="D733" s="30" t="s">
        <v>440</v>
      </c>
      <c r="E733" s="30" t="s">
        <v>623</v>
      </c>
      <c r="F733" s="31"/>
    </row>
    <row r="734" spans="1:6" ht="20.100000000000001" customHeight="1">
      <c r="A734" s="29">
        <v>732</v>
      </c>
      <c r="B734" s="30" t="s">
        <v>572</v>
      </c>
      <c r="C734" s="30">
        <v>94.77</v>
      </c>
      <c r="D734" s="30" t="s">
        <v>440</v>
      </c>
      <c r="E734" s="30" t="s">
        <v>619</v>
      </c>
      <c r="F734" s="31"/>
    </row>
    <row r="735" spans="1:6" ht="20.100000000000001" customHeight="1">
      <c r="A735" s="29">
        <v>733</v>
      </c>
      <c r="B735" s="30" t="s">
        <v>573</v>
      </c>
      <c r="C735" s="30">
        <v>92.52</v>
      </c>
      <c r="D735" s="30" t="s">
        <v>440</v>
      </c>
      <c r="E735" s="30" t="s">
        <v>623</v>
      </c>
      <c r="F735" s="31"/>
    </row>
    <row r="736" spans="1:6" ht="20.100000000000001" customHeight="1">
      <c r="A736" s="29">
        <v>734</v>
      </c>
      <c r="B736" s="30" t="s">
        <v>578</v>
      </c>
      <c r="C736" s="30">
        <v>94.77</v>
      </c>
      <c r="D736" s="30" t="s">
        <v>440</v>
      </c>
      <c r="E736" s="30" t="s">
        <v>619</v>
      </c>
      <c r="F736" s="31"/>
    </row>
    <row r="737" spans="1:6" ht="20.100000000000001" customHeight="1">
      <c r="A737" s="29">
        <v>735</v>
      </c>
      <c r="B737" s="30" t="s">
        <v>1266</v>
      </c>
      <c r="C737" s="30">
        <v>94.77</v>
      </c>
      <c r="D737" s="30" t="s">
        <v>440</v>
      </c>
      <c r="E737" s="30" t="s">
        <v>619</v>
      </c>
      <c r="F737" s="31"/>
    </row>
    <row r="738" spans="1:6" ht="20.100000000000001" customHeight="1">
      <c r="A738" s="29">
        <v>736</v>
      </c>
      <c r="B738" s="30" t="s">
        <v>1267</v>
      </c>
      <c r="C738" s="30">
        <v>94.77</v>
      </c>
      <c r="D738" s="30" t="s">
        <v>440</v>
      </c>
      <c r="E738" s="30" t="s">
        <v>619</v>
      </c>
      <c r="F738" s="31"/>
    </row>
    <row r="739" spans="1:6" ht="20.100000000000001" customHeight="1">
      <c r="A739" s="29">
        <v>737</v>
      </c>
      <c r="B739" s="30" t="s">
        <v>1268</v>
      </c>
      <c r="C739" s="30">
        <v>94.77</v>
      </c>
      <c r="D739" s="30" t="s">
        <v>440</v>
      </c>
      <c r="E739" s="30" t="s">
        <v>619</v>
      </c>
      <c r="F739" s="31"/>
    </row>
    <row r="740" spans="1:6" ht="20.100000000000001" customHeight="1">
      <c r="A740" s="29">
        <v>738</v>
      </c>
      <c r="B740" s="30" t="s">
        <v>1269</v>
      </c>
      <c r="C740" s="30">
        <v>92.52</v>
      </c>
      <c r="D740" s="30" t="s">
        <v>440</v>
      </c>
      <c r="E740" s="30" t="s">
        <v>623</v>
      </c>
      <c r="F740" s="31"/>
    </row>
    <row r="741" spans="1:6" ht="20.100000000000001" customHeight="1">
      <c r="A741" s="29">
        <v>739</v>
      </c>
      <c r="B741" s="30" t="s">
        <v>1270</v>
      </c>
      <c r="C741" s="30">
        <v>94.77</v>
      </c>
      <c r="D741" s="30" t="s">
        <v>440</v>
      </c>
      <c r="E741" s="30" t="s">
        <v>619</v>
      </c>
      <c r="F741" s="31"/>
    </row>
    <row r="742" spans="1:6" ht="20.100000000000001" customHeight="1">
      <c r="A742" s="29">
        <v>740</v>
      </c>
      <c r="B742" s="30" t="s">
        <v>1271</v>
      </c>
      <c r="C742" s="30">
        <v>94.77</v>
      </c>
      <c r="D742" s="30" t="s">
        <v>440</v>
      </c>
      <c r="E742" s="30" t="s">
        <v>619</v>
      </c>
      <c r="F742" s="31"/>
    </row>
    <row r="743" spans="1:6" ht="20.100000000000001" customHeight="1">
      <c r="A743" s="29">
        <v>741</v>
      </c>
      <c r="B743" s="30" t="s">
        <v>1272</v>
      </c>
      <c r="C743" s="30">
        <v>92.52</v>
      </c>
      <c r="D743" s="30" t="s">
        <v>440</v>
      </c>
      <c r="E743" s="30" t="s">
        <v>623</v>
      </c>
      <c r="F743" s="31"/>
    </row>
    <row r="744" spans="1:6" ht="20.100000000000001" customHeight="1">
      <c r="A744" s="29">
        <v>742</v>
      </c>
      <c r="B744" s="30" t="s">
        <v>1273</v>
      </c>
      <c r="C744" s="30">
        <v>92.52</v>
      </c>
      <c r="D744" s="30" t="s">
        <v>440</v>
      </c>
      <c r="E744" s="30" t="s">
        <v>623</v>
      </c>
      <c r="F744" s="31"/>
    </row>
    <row r="745" spans="1:6" ht="20.100000000000001" customHeight="1">
      <c r="A745" s="29">
        <v>743</v>
      </c>
      <c r="B745" s="30" t="s">
        <v>1274</v>
      </c>
      <c r="C745" s="30">
        <v>94.77</v>
      </c>
      <c r="D745" s="30" t="s">
        <v>440</v>
      </c>
      <c r="E745" s="30" t="s">
        <v>619</v>
      </c>
      <c r="F745" s="31"/>
    </row>
    <row r="746" spans="1:6" ht="20.100000000000001" customHeight="1">
      <c r="A746" s="29">
        <v>744</v>
      </c>
      <c r="B746" s="30" t="s">
        <v>1275</v>
      </c>
      <c r="C746" s="30">
        <v>94.77</v>
      </c>
      <c r="D746" s="30" t="s">
        <v>440</v>
      </c>
      <c r="E746" s="30" t="s">
        <v>619</v>
      </c>
      <c r="F746" s="31"/>
    </row>
    <row r="747" spans="1:6" ht="20.100000000000001" customHeight="1">
      <c r="A747" s="29">
        <v>745</v>
      </c>
      <c r="B747" s="30" t="s">
        <v>1276</v>
      </c>
      <c r="C747" s="30">
        <v>94.77</v>
      </c>
      <c r="D747" s="30" t="s">
        <v>440</v>
      </c>
      <c r="E747" s="30" t="s">
        <v>619</v>
      </c>
      <c r="F747" s="31"/>
    </row>
    <row r="748" spans="1:6" ht="20.100000000000001" customHeight="1">
      <c r="A748" s="29">
        <v>746</v>
      </c>
      <c r="B748" s="30" t="s">
        <v>1277</v>
      </c>
      <c r="C748" s="30">
        <v>94.77</v>
      </c>
      <c r="D748" s="30" t="s">
        <v>440</v>
      </c>
      <c r="E748" s="30" t="s">
        <v>619</v>
      </c>
      <c r="F748" s="31"/>
    </row>
    <row r="749" spans="1:6" ht="20.100000000000001" customHeight="1">
      <c r="A749" s="29">
        <v>747</v>
      </c>
      <c r="B749" s="30" t="s">
        <v>1278</v>
      </c>
      <c r="C749" s="30">
        <v>94.77</v>
      </c>
      <c r="D749" s="30" t="s">
        <v>440</v>
      </c>
      <c r="E749" s="30" t="s">
        <v>619</v>
      </c>
      <c r="F749" s="31"/>
    </row>
    <row r="750" spans="1:6" ht="20.100000000000001" customHeight="1">
      <c r="A750" s="29">
        <v>748</v>
      </c>
      <c r="B750" s="30" t="s">
        <v>1279</v>
      </c>
      <c r="C750" s="30">
        <v>109.98</v>
      </c>
      <c r="D750" s="30" t="s">
        <v>440</v>
      </c>
      <c r="E750" s="30" t="s">
        <v>619</v>
      </c>
      <c r="F750" s="31"/>
    </row>
    <row r="751" spans="1:6" ht="20.100000000000001" customHeight="1">
      <c r="A751" s="29">
        <v>749</v>
      </c>
      <c r="B751" s="30" t="s">
        <v>1280</v>
      </c>
      <c r="C751" s="30">
        <v>109.98</v>
      </c>
      <c r="D751" s="30" t="s">
        <v>440</v>
      </c>
      <c r="E751" s="30" t="s">
        <v>619</v>
      </c>
      <c r="F751" s="31"/>
    </row>
    <row r="752" spans="1:6" ht="20.100000000000001" customHeight="1">
      <c r="A752" s="29">
        <v>750</v>
      </c>
      <c r="B752" s="30" t="s">
        <v>1281</v>
      </c>
      <c r="C752" s="30">
        <v>109.98</v>
      </c>
      <c r="D752" s="30" t="s">
        <v>440</v>
      </c>
      <c r="E752" s="30" t="s">
        <v>619</v>
      </c>
      <c r="F752" s="31"/>
    </row>
    <row r="753" spans="1:6" ht="20.100000000000001" customHeight="1">
      <c r="A753" s="29">
        <v>751</v>
      </c>
      <c r="B753" s="30" t="s">
        <v>1282</v>
      </c>
      <c r="C753" s="30">
        <v>109.98</v>
      </c>
      <c r="D753" s="30" t="s">
        <v>440</v>
      </c>
      <c r="E753" s="30" t="s">
        <v>619</v>
      </c>
      <c r="F753" s="31"/>
    </row>
    <row r="754" spans="1:6" ht="20.100000000000001" customHeight="1">
      <c r="A754" s="29">
        <v>752</v>
      </c>
      <c r="B754" s="30" t="s">
        <v>1283</v>
      </c>
      <c r="C754" s="30">
        <v>109.98</v>
      </c>
      <c r="D754" s="30" t="s">
        <v>440</v>
      </c>
      <c r="E754" s="30" t="s">
        <v>619</v>
      </c>
      <c r="F754" s="31"/>
    </row>
    <row r="755" spans="1:6" ht="20.100000000000001" customHeight="1">
      <c r="A755" s="29">
        <v>753</v>
      </c>
      <c r="B755" s="30" t="s">
        <v>1284</v>
      </c>
      <c r="C755" s="30">
        <v>109.98</v>
      </c>
      <c r="D755" s="30" t="s">
        <v>440</v>
      </c>
      <c r="E755" s="30" t="s">
        <v>619</v>
      </c>
      <c r="F755" s="31"/>
    </row>
    <row r="756" spans="1:6" ht="20.100000000000001" customHeight="1">
      <c r="A756" s="29">
        <v>754</v>
      </c>
      <c r="B756" s="30" t="s">
        <v>1285</v>
      </c>
      <c r="C756" s="30">
        <v>109.98</v>
      </c>
      <c r="D756" s="30" t="s">
        <v>440</v>
      </c>
      <c r="E756" s="30" t="s">
        <v>619</v>
      </c>
      <c r="F756" s="31"/>
    </row>
    <row r="757" spans="1:6" ht="20.100000000000001" customHeight="1">
      <c r="A757" s="29">
        <v>755</v>
      </c>
      <c r="B757" s="30" t="s">
        <v>1286</v>
      </c>
      <c r="C757" s="30">
        <v>109.98</v>
      </c>
      <c r="D757" s="30" t="s">
        <v>440</v>
      </c>
      <c r="E757" s="30" t="s">
        <v>619</v>
      </c>
      <c r="F757" s="31"/>
    </row>
    <row r="758" spans="1:6" ht="20.100000000000001" customHeight="1">
      <c r="A758" s="29">
        <v>756</v>
      </c>
      <c r="B758" s="30" t="s">
        <v>1287</v>
      </c>
      <c r="C758" s="30">
        <v>109.98</v>
      </c>
      <c r="D758" s="30" t="s">
        <v>440</v>
      </c>
      <c r="E758" s="30" t="s">
        <v>619</v>
      </c>
      <c r="F758" s="31"/>
    </row>
    <row r="759" spans="1:6" ht="20.100000000000001" customHeight="1">
      <c r="A759" s="29">
        <v>757</v>
      </c>
      <c r="B759" s="30" t="s">
        <v>1288</v>
      </c>
      <c r="C759" s="30">
        <v>109.98</v>
      </c>
      <c r="D759" s="30" t="s">
        <v>440</v>
      </c>
      <c r="E759" s="30" t="s">
        <v>619</v>
      </c>
      <c r="F759" s="31"/>
    </row>
    <row r="760" spans="1:6" ht="20.100000000000001" customHeight="1">
      <c r="A760" s="29">
        <v>758</v>
      </c>
      <c r="B760" s="30" t="s">
        <v>1289</v>
      </c>
      <c r="C760" s="30">
        <v>109.98</v>
      </c>
      <c r="D760" s="30" t="s">
        <v>440</v>
      </c>
      <c r="E760" s="30" t="s">
        <v>619</v>
      </c>
      <c r="F760" s="31"/>
    </row>
    <row r="761" spans="1:6" ht="20.100000000000001" customHeight="1">
      <c r="A761" s="29">
        <v>759</v>
      </c>
      <c r="B761" s="30" t="s">
        <v>1290</v>
      </c>
      <c r="C761" s="30">
        <v>109.19</v>
      </c>
      <c r="D761" s="30" t="s">
        <v>440</v>
      </c>
      <c r="E761" s="30" t="s">
        <v>619</v>
      </c>
      <c r="F761" s="31"/>
    </row>
    <row r="762" spans="1:6" ht="20.100000000000001" customHeight="1">
      <c r="A762" s="29">
        <v>760</v>
      </c>
      <c r="B762" s="30" t="s">
        <v>1291</v>
      </c>
      <c r="C762" s="30">
        <v>109.19</v>
      </c>
      <c r="D762" s="30" t="s">
        <v>440</v>
      </c>
      <c r="E762" s="30" t="s">
        <v>619</v>
      </c>
      <c r="F762" s="31"/>
    </row>
    <row r="763" spans="1:6" ht="20.100000000000001" customHeight="1">
      <c r="A763" s="29">
        <v>761</v>
      </c>
      <c r="B763" s="30" t="s">
        <v>1292</v>
      </c>
      <c r="C763" s="30">
        <v>109.19</v>
      </c>
      <c r="D763" s="30" t="s">
        <v>440</v>
      </c>
      <c r="E763" s="30" t="s">
        <v>619</v>
      </c>
      <c r="F763" s="31"/>
    </row>
    <row r="764" spans="1:6" ht="20.100000000000001" customHeight="1">
      <c r="A764" s="29">
        <v>762</v>
      </c>
      <c r="B764" s="30" t="s">
        <v>1293</v>
      </c>
      <c r="C764" s="30">
        <v>109.19</v>
      </c>
      <c r="D764" s="30" t="s">
        <v>440</v>
      </c>
      <c r="E764" s="30" t="s">
        <v>619</v>
      </c>
      <c r="F764" s="31"/>
    </row>
    <row r="765" spans="1:6" ht="20.100000000000001" customHeight="1">
      <c r="A765" s="29">
        <v>763</v>
      </c>
      <c r="B765" s="30" t="s">
        <v>1294</v>
      </c>
      <c r="C765" s="30">
        <v>109.19</v>
      </c>
      <c r="D765" s="30" t="s">
        <v>440</v>
      </c>
      <c r="E765" s="30" t="s">
        <v>619</v>
      </c>
      <c r="F765" s="31"/>
    </row>
    <row r="766" spans="1:6" ht="20.100000000000001" customHeight="1">
      <c r="A766" s="29">
        <v>764</v>
      </c>
      <c r="B766" s="30" t="s">
        <v>1295</v>
      </c>
      <c r="C766" s="30">
        <v>109.19</v>
      </c>
      <c r="D766" s="30" t="s">
        <v>440</v>
      </c>
      <c r="E766" s="30" t="s">
        <v>619</v>
      </c>
      <c r="F766" s="31"/>
    </row>
    <row r="767" spans="1:6" ht="20.100000000000001" customHeight="1">
      <c r="A767" s="29">
        <v>765</v>
      </c>
      <c r="B767" s="30" t="s">
        <v>1296</v>
      </c>
      <c r="C767" s="30">
        <v>109.19</v>
      </c>
      <c r="D767" s="30" t="s">
        <v>440</v>
      </c>
      <c r="E767" s="30" t="s">
        <v>619</v>
      </c>
      <c r="F767" s="31"/>
    </row>
    <row r="768" spans="1:6" ht="20.100000000000001" customHeight="1">
      <c r="A768" s="29">
        <v>766</v>
      </c>
      <c r="B768" s="30" t="s">
        <v>1297</v>
      </c>
      <c r="C768" s="30">
        <v>109.19</v>
      </c>
      <c r="D768" s="30" t="s">
        <v>440</v>
      </c>
      <c r="E768" s="30" t="s">
        <v>619</v>
      </c>
      <c r="F768" s="31"/>
    </row>
    <row r="769" spans="1:6" ht="20.100000000000001" customHeight="1">
      <c r="A769" s="29">
        <v>767</v>
      </c>
      <c r="B769" s="30" t="s">
        <v>1298</v>
      </c>
      <c r="C769" s="30">
        <v>109.19</v>
      </c>
      <c r="D769" s="30" t="s">
        <v>440</v>
      </c>
      <c r="E769" s="30" t="s">
        <v>619</v>
      </c>
      <c r="F769" s="31"/>
    </row>
    <row r="770" spans="1:6" ht="20.100000000000001" customHeight="1">
      <c r="A770" s="29">
        <v>768</v>
      </c>
      <c r="B770" s="30" t="s">
        <v>1299</v>
      </c>
      <c r="C770" s="30">
        <v>109.19</v>
      </c>
      <c r="D770" s="30" t="s">
        <v>440</v>
      </c>
      <c r="E770" s="30" t="s">
        <v>619</v>
      </c>
      <c r="F770" s="31"/>
    </row>
    <row r="771" spans="1:6" ht="20.100000000000001" customHeight="1">
      <c r="A771" s="29">
        <v>769</v>
      </c>
      <c r="B771" s="30" t="s">
        <v>1300</v>
      </c>
      <c r="C771" s="30">
        <v>109.19</v>
      </c>
      <c r="D771" s="30" t="s">
        <v>440</v>
      </c>
      <c r="E771" s="30" t="s">
        <v>619</v>
      </c>
      <c r="F771" s="31"/>
    </row>
    <row r="772" spans="1:6" ht="20.100000000000001" customHeight="1">
      <c r="A772" s="29">
        <v>770</v>
      </c>
      <c r="B772" s="30" t="s">
        <v>1301</v>
      </c>
      <c r="C772" s="30">
        <v>109.19</v>
      </c>
      <c r="D772" s="30" t="s">
        <v>440</v>
      </c>
      <c r="E772" s="30" t="s">
        <v>619</v>
      </c>
      <c r="F772" s="31"/>
    </row>
    <row r="773" spans="1:6" ht="20.100000000000001" customHeight="1">
      <c r="A773" s="29">
        <v>771</v>
      </c>
      <c r="B773" s="30" t="s">
        <v>1302</v>
      </c>
      <c r="C773" s="30">
        <v>109.19</v>
      </c>
      <c r="D773" s="30" t="s">
        <v>440</v>
      </c>
      <c r="E773" s="30" t="s">
        <v>619</v>
      </c>
      <c r="F773" s="31"/>
    </row>
    <row r="774" spans="1:6" ht="20.100000000000001" customHeight="1">
      <c r="A774" s="29">
        <v>772</v>
      </c>
      <c r="B774" s="30" t="s">
        <v>1303</v>
      </c>
      <c r="C774" s="30">
        <v>109.19</v>
      </c>
      <c r="D774" s="30" t="s">
        <v>440</v>
      </c>
      <c r="E774" s="30" t="s">
        <v>619</v>
      </c>
      <c r="F774" s="31"/>
    </row>
    <row r="775" spans="1:6" ht="20.100000000000001" customHeight="1">
      <c r="A775" s="29">
        <v>773</v>
      </c>
      <c r="B775" s="30" t="s">
        <v>1304</v>
      </c>
      <c r="C775" s="30">
        <v>109.19</v>
      </c>
      <c r="D775" s="30" t="s">
        <v>440</v>
      </c>
      <c r="E775" s="30" t="s">
        <v>619</v>
      </c>
      <c r="F775" s="31"/>
    </row>
    <row r="776" spans="1:6" ht="20.100000000000001" customHeight="1">
      <c r="A776" s="29">
        <v>774</v>
      </c>
      <c r="B776" s="30" t="s">
        <v>1305</v>
      </c>
      <c r="C776" s="30">
        <v>109.19</v>
      </c>
      <c r="D776" s="30" t="s">
        <v>440</v>
      </c>
      <c r="E776" s="30" t="s">
        <v>619</v>
      </c>
      <c r="F776" s="31"/>
    </row>
    <row r="777" spans="1:6" ht="20.100000000000001" customHeight="1">
      <c r="A777" s="29">
        <v>775</v>
      </c>
      <c r="B777" s="30" t="s">
        <v>1306</v>
      </c>
      <c r="C777" s="30">
        <v>109.19</v>
      </c>
      <c r="D777" s="30" t="s">
        <v>440</v>
      </c>
      <c r="E777" s="30" t="s">
        <v>619</v>
      </c>
      <c r="F777" s="31"/>
    </row>
    <row r="778" spans="1:6" ht="20.100000000000001" customHeight="1">
      <c r="A778" s="29">
        <v>776</v>
      </c>
      <c r="B778" s="30" t="s">
        <v>1307</v>
      </c>
      <c r="C778" s="30">
        <v>109.19</v>
      </c>
      <c r="D778" s="30" t="s">
        <v>440</v>
      </c>
      <c r="E778" s="30" t="s">
        <v>619</v>
      </c>
      <c r="F778" s="31"/>
    </row>
    <row r="779" spans="1:6" ht="20.100000000000001" customHeight="1">
      <c r="A779" s="29">
        <v>777</v>
      </c>
      <c r="B779" s="30" t="s">
        <v>1308</v>
      </c>
      <c r="C779" s="30">
        <v>109.19</v>
      </c>
      <c r="D779" s="30" t="s">
        <v>440</v>
      </c>
      <c r="E779" s="30" t="s">
        <v>619</v>
      </c>
      <c r="F779" s="31"/>
    </row>
    <row r="780" spans="1:6" ht="20.100000000000001" customHeight="1">
      <c r="A780" s="29">
        <v>778</v>
      </c>
      <c r="B780" s="30" t="s">
        <v>1309</v>
      </c>
      <c r="C780" s="30">
        <v>109.19</v>
      </c>
      <c r="D780" s="30" t="s">
        <v>440</v>
      </c>
      <c r="E780" s="30" t="s">
        <v>619</v>
      </c>
      <c r="F780" s="31"/>
    </row>
    <row r="781" spans="1:6" ht="20.100000000000001" customHeight="1">
      <c r="A781" s="29">
        <v>779</v>
      </c>
      <c r="B781" s="30" t="s">
        <v>1310</v>
      </c>
      <c r="C781" s="30">
        <v>109.19</v>
      </c>
      <c r="D781" s="30" t="s">
        <v>440</v>
      </c>
      <c r="E781" s="30" t="s">
        <v>619</v>
      </c>
      <c r="F781" s="31"/>
    </row>
    <row r="782" spans="1:6" ht="20.100000000000001" customHeight="1">
      <c r="A782" s="29">
        <v>780</v>
      </c>
      <c r="B782" s="30" t="s">
        <v>1311</v>
      </c>
      <c r="C782" s="30">
        <v>109.19</v>
      </c>
      <c r="D782" s="30" t="s">
        <v>440</v>
      </c>
      <c r="E782" s="30" t="s">
        <v>619</v>
      </c>
      <c r="F782" s="31"/>
    </row>
    <row r="783" spans="1:6" ht="20.100000000000001" customHeight="1">
      <c r="A783" s="29">
        <v>781</v>
      </c>
      <c r="B783" s="30" t="s">
        <v>1312</v>
      </c>
      <c r="C783" s="30">
        <v>109.19</v>
      </c>
      <c r="D783" s="30" t="s">
        <v>440</v>
      </c>
      <c r="E783" s="30" t="s">
        <v>619</v>
      </c>
      <c r="F783" s="31"/>
    </row>
    <row r="784" spans="1:6" ht="20.100000000000001" customHeight="1">
      <c r="A784" s="29">
        <v>782</v>
      </c>
      <c r="B784" s="30" t="s">
        <v>1313</v>
      </c>
      <c r="C784" s="30">
        <v>109.19</v>
      </c>
      <c r="D784" s="30" t="s">
        <v>440</v>
      </c>
      <c r="E784" s="30" t="s">
        <v>619</v>
      </c>
      <c r="F784" s="31"/>
    </row>
    <row r="785" spans="1:6" ht="20.100000000000001" customHeight="1">
      <c r="A785" s="29">
        <v>783</v>
      </c>
      <c r="B785" s="30" t="s">
        <v>1314</v>
      </c>
      <c r="C785" s="30">
        <v>109.19</v>
      </c>
      <c r="D785" s="30" t="s">
        <v>440</v>
      </c>
      <c r="E785" s="30" t="s">
        <v>619</v>
      </c>
      <c r="F785" s="31"/>
    </row>
    <row r="786" spans="1:6" ht="20.100000000000001" customHeight="1">
      <c r="A786" s="29">
        <v>784</v>
      </c>
      <c r="B786" s="30" t="s">
        <v>1315</v>
      </c>
      <c r="C786" s="30">
        <v>109.19</v>
      </c>
      <c r="D786" s="30" t="s">
        <v>440</v>
      </c>
      <c r="E786" s="30" t="s">
        <v>619</v>
      </c>
      <c r="F786" s="31"/>
    </row>
    <row r="787" spans="1:6" ht="20.100000000000001" customHeight="1">
      <c r="A787" s="29">
        <v>785</v>
      </c>
      <c r="B787" s="30" t="s">
        <v>1316</v>
      </c>
      <c r="C787" s="30">
        <v>109.19</v>
      </c>
      <c r="D787" s="30" t="s">
        <v>440</v>
      </c>
      <c r="E787" s="30" t="s">
        <v>619</v>
      </c>
      <c r="F787" s="31"/>
    </row>
    <row r="788" spans="1:6" ht="20.100000000000001" customHeight="1">
      <c r="A788" s="29">
        <v>786</v>
      </c>
      <c r="B788" s="30" t="s">
        <v>1317</v>
      </c>
      <c r="C788" s="30">
        <v>109.98</v>
      </c>
      <c r="D788" s="30" t="s">
        <v>440</v>
      </c>
      <c r="E788" s="30" t="s">
        <v>619</v>
      </c>
      <c r="F788" s="31"/>
    </row>
    <row r="789" spans="1:6" ht="20.100000000000001" customHeight="1">
      <c r="A789" s="29">
        <v>787</v>
      </c>
      <c r="B789" s="30" t="s">
        <v>1318</v>
      </c>
      <c r="C789" s="30">
        <v>109.98</v>
      </c>
      <c r="D789" s="30" t="s">
        <v>440</v>
      </c>
      <c r="E789" s="30" t="s">
        <v>619</v>
      </c>
      <c r="F789" s="31"/>
    </row>
    <row r="790" spans="1:6" ht="20.100000000000001" customHeight="1">
      <c r="A790" s="29">
        <v>788</v>
      </c>
      <c r="B790" s="30" t="s">
        <v>1319</v>
      </c>
      <c r="C790" s="30">
        <v>109.19</v>
      </c>
      <c r="D790" s="30" t="s">
        <v>440</v>
      </c>
      <c r="E790" s="30" t="s">
        <v>619</v>
      </c>
      <c r="F790" s="31"/>
    </row>
    <row r="791" spans="1:6" ht="20.100000000000001" customHeight="1">
      <c r="A791" s="29">
        <v>789</v>
      </c>
      <c r="B791" s="30" t="s">
        <v>1320</v>
      </c>
      <c r="C791" s="30">
        <v>109.19</v>
      </c>
      <c r="D791" s="30" t="s">
        <v>440</v>
      </c>
      <c r="E791" s="30" t="s">
        <v>619</v>
      </c>
      <c r="F791" s="31"/>
    </row>
    <row r="792" spans="1:6" ht="20.100000000000001" customHeight="1">
      <c r="A792" s="29">
        <v>790</v>
      </c>
      <c r="B792" s="30" t="s">
        <v>1321</v>
      </c>
      <c r="C792" s="30">
        <v>109.19</v>
      </c>
      <c r="D792" s="30" t="s">
        <v>440</v>
      </c>
      <c r="E792" s="30" t="s">
        <v>619</v>
      </c>
      <c r="F792" s="31"/>
    </row>
    <row r="793" spans="1:6" ht="20.100000000000001" customHeight="1">
      <c r="A793" s="29">
        <v>791</v>
      </c>
      <c r="B793" s="30" t="s">
        <v>1322</v>
      </c>
      <c r="C793" s="30">
        <v>109.19</v>
      </c>
      <c r="D793" s="30" t="s">
        <v>440</v>
      </c>
      <c r="E793" s="30" t="s">
        <v>619</v>
      </c>
      <c r="F793" s="31"/>
    </row>
    <row r="794" spans="1:6" ht="20.100000000000001" customHeight="1">
      <c r="A794" s="29">
        <v>792</v>
      </c>
      <c r="B794" s="30" t="s">
        <v>1323</v>
      </c>
      <c r="C794" s="30">
        <v>109.98</v>
      </c>
      <c r="D794" s="30" t="s">
        <v>440</v>
      </c>
      <c r="E794" s="30" t="s">
        <v>619</v>
      </c>
      <c r="F794" s="31"/>
    </row>
    <row r="795" spans="1:6" ht="20.100000000000001" customHeight="1">
      <c r="A795" s="29">
        <v>793</v>
      </c>
      <c r="B795" s="30" t="s">
        <v>1324</v>
      </c>
      <c r="C795" s="30">
        <v>109.98</v>
      </c>
      <c r="D795" s="30" t="s">
        <v>440</v>
      </c>
      <c r="E795" s="30" t="s">
        <v>619</v>
      </c>
      <c r="F795" s="31"/>
    </row>
    <row r="796" spans="1:6" ht="20.100000000000001" customHeight="1">
      <c r="A796" s="29">
        <v>794</v>
      </c>
      <c r="B796" s="30" t="s">
        <v>1325</v>
      </c>
      <c r="C796" s="30">
        <v>109.98</v>
      </c>
      <c r="D796" s="30" t="s">
        <v>440</v>
      </c>
      <c r="E796" s="30" t="s">
        <v>619</v>
      </c>
      <c r="F796" s="31"/>
    </row>
    <row r="797" spans="1:6" ht="20.100000000000001" customHeight="1">
      <c r="A797" s="29">
        <v>795</v>
      </c>
      <c r="B797" s="30" t="s">
        <v>1326</v>
      </c>
      <c r="C797" s="30">
        <v>109.98</v>
      </c>
      <c r="D797" s="30" t="s">
        <v>440</v>
      </c>
      <c r="E797" s="30" t="s">
        <v>619</v>
      </c>
      <c r="F797" s="31"/>
    </row>
    <row r="798" spans="1:6" ht="20.100000000000001" customHeight="1">
      <c r="A798" s="29">
        <v>796</v>
      </c>
      <c r="B798" s="30" t="s">
        <v>1327</v>
      </c>
      <c r="C798" s="30">
        <v>109.98</v>
      </c>
      <c r="D798" s="30" t="s">
        <v>440</v>
      </c>
      <c r="E798" s="30" t="s">
        <v>619</v>
      </c>
      <c r="F798" s="31"/>
    </row>
    <row r="799" spans="1:6" ht="20.100000000000001" customHeight="1">
      <c r="A799" s="29">
        <v>797</v>
      </c>
      <c r="B799" s="30" t="s">
        <v>1328</v>
      </c>
      <c r="C799" s="30">
        <v>109.98</v>
      </c>
      <c r="D799" s="30" t="s">
        <v>440</v>
      </c>
      <c r="E799" s="30" t="s">
        <v>619</v>
      </c>
      <c r="F799" s="31"/>
    </row>
    <row r="800" spans="1:6" ht="20.100000000000001" customHeight="1">
      <c r="A800" s="29">
        <v>798</v>
      </c>
      <c r="B800" s="30" t="s">
        <v>1329</v>
      </c>
      <c r="C800" s="30">
        <v>109.98</v>
      </c>
      <c r="D800" s="30" t="s">
        <v>440</v>
      </c>
      <c r="E800" s="30" t="s">
        <v>619</v>
      </c>
      <c r="F800" s="31"/>
    </row>
    <row r="801" spans="1:6" ht="20.100000000000001" customHeight="1">
      <c r="A801" s="29">
        <v>799</v>
      </c>
      <c r="B801" s="30" t="s">
        <v>1330</v>
      </c>
      <c r="C801" s="30">
        <v>109.98</v>
      </c>
      <c r="D801" s="30" t="s">
        <v>440</v>
      </c>
      <c r="E801" s="30" t="s">
        <v>619</v>
      </c>
      <c r="F801" s="31"/>
    </row>
    <row r="802" spans="1:6" ht="20.100000000000001" customHeight="1">
      <c r="A802" s="29">
        <v>800</v>
      </c>
      <c r="B802" s="30" t="s">
        <v>1331</v>
      </c>
      <c r="C802" s="30">
        <v>109.98</v>
      </c>
      <c r="D802" s="30" t="s">
        <v>440</v>
      </c>
      <c r="E802" s="30" t="s">
        <v>619</v>
      </c>
      <c r="F802" s="31"/>
    </row>
    <row r="803" spans="1:6" ht="20.100000000000001" customHeight="1">
      <c r="A803" s="29">
        <v>801</v>
      </c>
      <c r="B803" s="30" t="s">
        <v>1332</v>
      </c>
      <c r="C803" s="30">
        <v>109.98</v>
      </c>
      <c r="D803" s="30" t="s">
        <v>440</v>
      </c>
      <c r="E803" s="30" t="s">
        <v>619</v>
      </c>
      <c r="F803" s="31"/>
    </row>
    <row r="804" spans="1:6" ht="20.100000000000001" customHeight="1">
      <c r="A804" s="29">
        <v>802</v>
      </c>
      <c r="B804" s="30" t="s">
        <v>1333</v>
      </c>
      <c r="C804" s="30">
        <v>109.98</v>
      </c>
      <c r="D804" s="30" t="s">
        <v>440</v>
      </c>
      <c r="E804" s="30" t="s">
        <v>619</v>
      </c>
      <c r="F804" s="31"/>
    </row>
    <row r="805" spans="1:6" ht="20.100000000000001" customHeight="1">
      <c r="A805" s="29">
        <v>803</v>
      </c>
      <c r="B805" s="30" t="s">
        <v>1334</v>
      </c>
      <c r="C805" s="30">
        <v>109.98</v>
      </c>
      <c r="D805" s="30" t="s">
        <v>440</v>
      </c>
      <c r="E805" s="30" t="s">
        <v>619</v>
      </c>
      <c r="F805" s="31"/>
    </row>
    <row r="806" spans="1:6" ht="20.100000000000001" customHeight="1">
      <c r="A806" s="29">
        <v>804</v>
      </c>
      <c r="B806" s="30" t="s">
        <v>1335</v>
      </c>
      <c r="C806" s="30">
        <v>109.98</v>
      </c>
      <c r="D806" s="30" t="s">
        <v>440</v>
      </c>
      <c r="E806" s="30" t="s">
        <v>619</v>
      </c>
      <c r="F806" s="31"/>
    </row>
    <row r="807" spans="1:6" ht="20.100000000000001" customHeight="1">
      <c r="A807" s="29">
        <v>805</v>
      </c>
      <c r="B807" s="30" t="s">
        <v>1336</v>
      </c>
      <c r="C807" s="30">
        <v>109.98</v>
      </c>
      <c r="D807" s="30" t="s">
        <v>440</v>
      </c>
      <c r="E807" s="30" t="s">
        <v>619</v>
      </c>
      <c r="F807" s="31"/>
    </row>
    <row r="808" spans="1:6" ht="20.100000000000001" customHeight="1">
      <c r="A808" s="29">
        <v>806</v>
      </c>
      <c r="B808" s="30" t="s">
        <v>1337</v>
      </c>
      <c r="C808" s="30">
        <v>109.98</v>
      </c>
      <c r="D808" s="30" t="s">
        <v>440</v>
      </c>
      <c r="E808" s="30" t="s">
        <v>619</v>
      </c>
      <c r="F808" s="31"/>
    </row>
    <row r="809" spans="1:6" ht="20.100000000000001" customHeight="1">
      <c r="A809" s="29">
        <v>807</v>
      </c>
      <c r="B809" s="30" t="s">
        <v>1338</v>
      </c>
      <c r="C809" s="30">
        <v>110.57</v>
      </c>
      <c r="D809" s="30" t="s">
        <v>440</v>
      </c>
      <c r="E809" s="30" t="s">
        <v>619</v>
      </c>
      <c r="F809" s="31"/>
    </row>
    <row r="810" spans="1:6" ht="20.100000000000001" customHeight="1">
      <c r="A810" s="29">
        <v>808</v>
      </c>
      <c r="B810" s="30" t="s">
        <v>1339</v>
      </c>
      <c r="C810" s="30">
        <v>110.57</v>
      </c>
      <c r="D810" s="30" t="s">
        <v>440</v>
      </c>
      <c r="E810" s="30" t="s">
        <v>619</v>
      </c>
      <c r="F810" s="31"/>
    </row>
    <row r="811" spans="1:6" ht="20.100000000000001" customHeight="1">
      <c r="A811" s="29">
        <v>809</v>
      </c>
      <c r="B811" s="30" t="s">
        <v>1340</v>
      </c>
      <c r="C811" s="30">
        <v>110.57</v>
      </c>
      <c r="D811" s="30" t="s">
        <v>440</v>
      </c>
      <c r="E811" s="30" t="s">
        <v>619</v>
      </c>
      <c r="F811" s="31"/>
    </row>
    <row r="812" spans="1:6" ht="20.100000000000001" customHeight="1">
      <c r="A812" s="29">
        <v>810</v>
      </c>
      <c r="B812" s="30" t="s">
        <v>1341</v>
      </c>
      <c r="C812" s="30">
        <v>109.98</v>
      </c>
      <c r="D812" s="30" t="s">
        <v>440</v>
      </c>
      <c r="E812" s="30" t="s">
        <v>619</v>
      </c>
      <c r="F812" s="31"/>
    </row>
    <row r="813" spans="1:6" ht="20.100000000000001" customHeight="1">
      <c r="A813" s="29">
        <v>811</v>
      </c>
      <c r="B813" s="30" t="s">
        <v>1342</v>
      </c>
      <c r="C813" s="30">
        <v>110.57</v>
      </c>
      <c r="D813" s="30" t="s">
        <v>440</v>
      </c>
      <c r="E813" s="30" t="s">
        <v>619</v>
      </c>
      <c r="F813" s="31"/>
    </row>
    <row r="814" spans="1:6" ht="20.100000000000001" customHeight="1">
      <c r="A814" s="29">
        <v>812</v>
      </c>
      <c r="B814" s="30" t="s">
        <v>1343</v>
      </c>
      <c r="C814" s="30">
        <v>110.57</v>
      </c>
      <c r="D814" s="30" t="s">
        <v>440</v>
      </c>
      <c r="E814" s="30" t="s">
        <v>619</v>
      </c>
      <c r="F814" s="31"/>
    </row>
    <row r="815" spans="1:6" ht="20.100000000000001" customHeight="1">
      <c r="A815" s="29">
        <v>813</v>
      </c>
      <c r="B815" s="30" t="s">
        <v>1344</v>
      </c>
      <c r="C815" s="30">
        <v>109.77</v>
      </c>
      <c r="D815" s="30" t="s">
        <v>440</v>
      </c>
      <c r="E815" s="30" t="s">
        <v>619</v>
      </c>
      <c r="F815" s="31"/>
    </row>
    <row r="816" spans="1:6" ht="20.100000000000001" customHeight="1">
      <c r="A816" s="29">
        <v>814</v>
      </c>
      <c r="B816" s="30" t="s">
        <v>1345</v>
      </c>
      <c r="C816" s="30">
        <v>109.77</v>
      </c>
      <c r="D816" s="30" t="s">
        <v>440</v>
      </c>
      <c r="E816" s="30" t="s">
        <v>619</v>
      </c>
      <c r="F816" s="31"/>
    </row>
    <row r="817" spans="1:6" ht="20.100000000000001" customHeight="1">
      <c r="A817" s="29">
        <v>815</v>
      </c>
      <c r="B817" s="30" t="s">
        <v>1346</v>
      </c>
      <c r="C817" s="30">
        <v>109.77</v>
      </c>
      <c r="D817" s="30" t="s">
        <v>440</v>
      </c>
      <c r="E817" s="30" t="s">
        <v>619</v>
      </c>
      <c r="F817" s="31"/>
    </row>
    <row r="818" spans="1:6" ht="20.100000000000001" customHeight="1">
      <c r="A818" s="29">
        <v>816</v>
      </c>
      <c r="B818" s="30" t="s">
        <v>1347</v>
      </c>
      <c r="C818" s="30">
        <v>109.77</v>
      </c>
      <c r="D818" s="30" t="s">
        <v>440</v>
      </c>
      <c r="E818" s="30" t="s">
        <v>619</v>
      </c>
      <c r="F818" s="31"/>
    </row>
    <row r="819" spans="1:6" ht="20.100000000000001" customHeight="1">
      <c r="A819" s="29">
        <v>817</v>
      </c>
      <c r="B819" s="30" t="s">
        <v>1348</v>
      </c>
      <c r="C819" s="30">
        <v>109.77</v>
      </c>
      <c r="D819" s="30" t="s">
        <v>440</v>
      </c>
      <c r="E819" s="30" t="s">
        <v>619</v>
      </c>
      <c r="F819" s="31"/>
    </row>
    <row r="820" spans="1:6" ht="20.100000000000001" customHeight="1">
      <c r="A820" s="29">
        <v>818</v>
      </c>
      <c r="B820" s="30" t="s">
        <v>1349</v>
      </c>
      <c r="C820" s="30">
        <v>109.77</v>
      </c>
      <c r="D820" s="30" t="s">
        <v>440</v>
      </c>
      <c r="E820" s="30" t="s">
        <v>619</v>
      </c>
      <c r="F820" s="31"/>
    </row>
    <row r="821" spans="1:6" ht="20.100000000000001" customHeight="1">
      <c r="A821" s="29">
        <v>819</v>
      </c>
      <c r="B821" s="30" t="s">
        <v>1350</v>
      </c>
      <c r="C821" s="30">
        <v>109.77</v>
      </c>
      <c r="D821" s="30" t="s">
        <v>440</v>
      </c>
      <c r="E821" s="30" t="s">
        <v>619</v>
      </c>
      <c r="F821" s="31"/>
    </row>
    <row r="822" spans="1:6" ht="20.100000000000001" customHeight="1">
      <c r="A822" s="29">
        <v>820</v>
      </c>
      <c r="B822" s="30" t="s">
        <v>1351</v>
      </c>
      <c r="C822" s="30">
        <v>109.77</v>
      </c>
      <c r="D822" s="30" t="s">
        <v>440</v>
      </c>
      <c r="E822" s="30" t="s">
        <v>619</v>
      </c>
      <c r="F822" s="31"/>
    </row>
    <row r="823" spans="1:6" ht="20.100000000000001" customHeight="1">
      <c r="A823" s="29">
        <v>821</v>
      </c>
      <c r="B823" s="30" t="s">
        <v>1352</v>
      </c>
      <c r="C823" s="30">
        <v>109.77</v>
      </c>
      <c r="D823" s="30" t="s">
        <v>440</v>
      </c>
      <c r="E823" s="30" t="s">
        <v>619</v>
      </c>
      <c r="F823" s="31"/>
    </row>
    <row r="824" spans="1:6" ht="20.100000000000001" customHeight="1">
      <c r="A824" s="29">
        <v>822</v>
      </c>
      <c r="B824" s="30" t="s">
        <v>1353</v>
      </c>
      <c r="C824" s="30">
        <v>109.77</v>
      </c>
      <c r="D824" s="30" t="s">
        <v>440</v>
      </c>
      <c r="E824" s="30" t="s">
        <v>619</v>
      </c>
      <c r="F824" s="31"/>
    </row>
    <row r="825" spans="1:6" ht="20.100000000000001" customHeight="1">
      <c r="A825" s="29">
        <v>823</v>
      </c>
      <c r="B825" s="30" t="s">
        <v>1354</v>
      </c>
      <c r="C825" s="30">
        <v>109.77</v>
      </c>
      <c r="D825" s="30" t="s">
        <v>440</v>
      </c>
      <c r="E825" s="30" t="s">
        <v>619</v>
      </c>
      <c r="F825" s="31"/>
    </row>
    <row r="826" spans="1:6" ht="20.100000000000001" customHeight="1">
      <c r="A826" s="29">
        <v>824</v>
      </c>
      <c r="B826" s="30" t="s">
        <v>1355</v>
      </c>
      <c r="C826" s="30">
        <v>109.77</v>
      </c>
      <c r="D826" s="30" t="s">
        <v>440</v>
      </c>
      <c r="E826" s="30" t="s">
        <v>619</v>
      </c>
      <c r="F826" s="31"/>
    </row>
    <row r="827" spans="1:6" ht="20.100000000000001" customHeight="1">
      <c r="A827" s="29">
        <v>825</v>
      </c>
      <c r="B827" s="30" t="s">
        <v>1356</v>
      </c>
      <c r="C827" s="30">
        <v>109.77</v>
      </c>
      <c r="D827" s="30" t="s">
        <v>440</v>
      </c>
      <c r="E827" s="30" t="s">
        <v>619</v>
      </c>
      <c r="F827" s="31"/>
    </row>
    <row r="828" spans="1:6" ht="20.100000000000001" customHeight="1">
      <c r="A828" s="29">
        <v>826</v>
      </c>
      <c r="B828" s="30" t="s">
        <v>1357</v>
      </c>
      <c r="C828" s="30">
        <v>109.77</v>
      </c>
      <c r="D828" s="30" t="s">
        <v>440</v>
      </c>
      <c r="E828" s="30" t="s">
        <v>619</v>
      </c>
      <c r="F828" s="31"/>
    </row>
    <row r="829" spans="1:6" ht="20.100000000000001" customHeight="1">
      <c r="A829" s="29">
        <v>827</v>
      </c>
      <c r="B829" s="30" t="s">
        <v>1358</v>
      </c>
      <c r="C829" s="30">
        <v>109.77</v>
      </c>
      <c r="D829" s="30" t="s">
        <v>440</v>
      </c>
      <c r="E829" s="30" t="s">
        <v>619</v>
      </c>
      <c r="F829" s="31"/>
    </row>
    <row r="830" spans="1:6" ht="20.100000000000001" customHeight="1">
      <c r="A830" s="29">
        <v>828</v>
      </c>
      <c r="B830" s="30" t="s">
        <v>1359</v>
      </c>
      <c r="C830" s="30">
        <v>109.77</v>
      </c>
      <c r="D830" s="30" t="s">
        <v>440</v>
      </c>
      <c r="E830" s="30" t="s">
        <v>619</v>
      </c>
      <c r="F830" s="31"/>
    </row>
    <row r="831" spans="1:6" ht="20.100000000000001" customHeight="1">
      <c r="A831" s="29">
        <v>829</v>
      </c>
      <c r="B831" s="30" t="s">
        <v>1360</v>
      </c>
      <c r="C831" s="30">
        <v>109.77</v>
      </c>
      <c r="D831" s="30" t="s">
        <v>440</v>
      </c>
      <c r="E831" s="30" t="s">
        <v>619</v>
      </c>
      <c r="F831" s="31"/>
    </row>
    <row r="832" spans="1:6" ht="20.100000000000001" customHeight="1">
      <c r="A832" s="29">
        <v>830</v>
      </c>
      <c r="B832" s="30" t="s">
        <v>1361</v>
      </c>
      <c r="C832" s="30">
        <v>109.77</v>
      </c>
      <c r="D832" s="30" t="s">
        <v>440</v>
      </c>
      <c r="E832" s="30" t="s">
        <v>619</v>
      </c>
      <c r="F832" s="31"/>
    </row>
    <row r="833" spans="1:6" ht="20.100000000000001" customHeight="1">
      <c r="A833" s="29">
        <v>831</v>
      </c>
      <c r="B833" s="30" t="s">
        <v>1362</v>
      </c>
      <c r="C833" s="30">
        <v>109.77</v>
      </c>
      <c r="D833" s="30" t="s">
        <v>440</v>
      </c>
      <c r="E833" s="30" t="s">
        <v>619</v>
      </c>
      <c r="F833" s="31"/>
    </row>
    <row r="834" spans="1:6" ht="20.100000000000001" customHeight="1">
      <c r="A834" s="29">
        <v>832</v>
      </c>
      <c r="B834" s="30" t="s">
        <v>1363</v>
      </c>
      <c r="C834" s="30">
        <v>109.77</v>
      </c>
      <c r="D834" s="30" t="s">
        <v>440</v>
      </c>
      <c r="E834" s="30" t="s">
        <v>619</v>
      </c>
      <c r="F834" s="31"/>
    </row>
    <row r="835" spans="1:6" ht="20.100000000000001" customHeight="1">
      <c r="A835" s="29">
        <v>833</v>
      </c>
      <c r="B835" s="30" t="s">
        <v>1364</v>
      </c>
      <c r="C835" s="30">
        <v>109.77</v>
      </c>
      <c r="D835" s="30" t="s">
        <v>440</v>
      </c>
      <c r="E835" s="30" t="s">
        <v>619</v>
      </c>
      <c r="F835" s="31"/>
    </row>
    <row r="836" spans="1:6" ht="20.100000000000001" customHeight="1">
      <c r="A836" s="29">
        <v>834</v>
      </c>
      <c r="B836" s="30" t="s">
        <v>1365</v>
      </c>
      <c r="C836" s="30">
        <v>109.77</v>
      </c>
      <c r="D836" s="30" t="s">
        <v>440</v>
      </c>
      <c r="E836" s="30" t="s">
        <v>619</v>
      </c>
      <c r="F836" s="31"/>
    </row>
    <row r="837" spans="1:6" ht="20.100000000000001" customHeight="1">
      <c r="A837" s="29">
        <v>835</v>
      </c>
      <c r="B837" s="30" t="s">
        <v>1366</v>
      </c>
      <c r="C837" s="30">
        <v>109.77</v>
      </c>
      <c r="D837" s="30" t="s">
        <v>440</v>
      </c>
      <c r="E837" s="30" t="s">
        <v>619</v>
      </c>
      <c r="F837" s="31"/>
    </row>
    <row r="838" spans="1:6" ht="20.100000000000001" customHeight="1">
      <c r="A838" s="29">
        <v>836</v>
      </c>
      <c r="B838" s="30" t="s">
        <v>1367</v>
      </c>
      <c r="C838" s="30">
        <v>110.57</v>
      </c>
      <c r="D838" s="30" t="s">
        <v>440</v>
      </c>
      <c r="E838" s="30" t="s">
        <v>619</v>
      </c>
      <c r="F838" s="31"/>
    </row>
    <row r="839" spans="1:6" ht="20.100000000000001" customHeight="1">
      <c r="A839" s="29">
        <v>837</v>
      </c>
      <c r="B839" s="30" t="s">
        <v>1368</v>
      </c>
      <c r="C839" s="30">
        <v>110.57</v>
      </c>
      <c r="D839" s="30" t="s">
        <v>440</v>
      </c>
      <c r="E839" s="30" t="s">
        <v>619</v>
      </c>
      <c r="F839" s="31"/>
    </row>
    <row r="840" spans="1:6" ht="20.100000000000001" customHeight="1">
      <c r="A840" s="29">
        <v>838</v>
      </c>
      <c r="B840" s="30" t="s">
        <v>1369</v>
      </c>
      <c r="C840" s="30">
        <v>109.77</v>
      </c>
      <c r="D840" s="30" t="s">
        <v>440</v>
      </c>
      <c r="E840" s="30" t="s">
        <v>619</v>
      </c>
      <c r="F840" s="31"/>
    </row>
    <row r="841" spans="1:6" ht="20.100000000000001" customHeight="1">
      <c r="A841" s="29">
        <v>839</v>
      </c>
      <c r="B841" s="30" t="s">
        <v>1370</v>
      </c>
      <c r="C841" s="30">
        <v>109.77</v>
      </c>
      <c r="D841" s="30" t="s">
        <v>440</v>
      </c>
      <c r="E841" s="30" t="s">
        <v>619</v>
      </c>
      <c r="F841" s="31"/>
    </row>
    <row r="842" spans="1:6" ht="20.100000000000001" customHeight="1">
      <c r="A842" s="29">
        <v>840</v>
      </c>
      <c r="B842" s="30" t="s">
        <v>1371</v>
      </c>
      <c r="C842" s="30">
        <v>110.57</v>
      </c>
      <c r="D842" s="30" t="s">
        <v>440</v>
      </c>
      <c r="E842" s="30" t="s">
        <v>619</v>
      </c>
      <c r="F842" s="31"/>
    </row>
    <row r="843" spans="1:6" ht="20.100000000000001" customHeight="1">
      <c r="A843" s="29">
        <v>841</v>
      </c>
      <c r="B843" s="30" t="s">
        <v>1372</v>
      </c>
      <c r="C843" s="30">
        <v>110.57</v>
      </c>
      <c r="D843" s="30" t="s">
        <v>440</v>
      </c>
      <c r="E843" s="30" t="s">
        <v>619</v>
      </c>
      <c r="F843" s="31"/>
    </row>
    <row r="844" spans="1:6" ht="20.100000000000001" customHeight="1">
      <c r="A844" s="29">
        <v>842</v>
      </c>
      <c r="B844" s="30" t="s">
        <v>1373</v>
      </c>
      <c r="C844" s="30">
        <v>110.57</v>
      </c>
      <c r="D844" s="30" t="s">
        <v>440</v>
      </c>
      <c r="E844" s="30" t="s">
        <v>619</v>
      </c>
      <c r="F844" s="31"/>
    </row>
    <row r="845" spans="1:6" ht="20.100000000000001" customHeight="1">
      <c r="A845" s="29">
        <v>843</v>
      </c>
      <c r="B845" s="30" t="s">
        <v>1374</v>
      </c>
      <c r="C845" s="30">
        <v>110.57</v>
      </c>
      <c r="D845" s="30" t="s">
        <v>440</v>
      </c>
      <c r="E845" s="30" t="s">
        <v>619</v>
      </c>
      <c r="F845" s="31"/>
    </row>
    <row r="846" spans="1:6" ht="20.100000000000001" customHeight="1">
      <c r="A846" s="29">
        <v>844</v>
      </c>
      <c r="B846" s="30" t="s">
        <v>1375</v>
      </c>
      <c r="C846" s="30">
        <v>110.57</v>
      </c>
      <c r="D846" s="30" t="s">
        <v>440</v>
      </c>
      <c r="E846" s="30" t="s">
        <v>619</v>
      </c>
      <c r="F846" s="31"/>
    </row>
    <row r="847" spans="1:6" ht="20.100000000000001" customHeight="1">
      <c r="A847" s="29">
        <v>845</v>
      </c>
      <c r="B847" s="30" t="s">
        <v>1376</v>
      </c>
      <c r="C847" s="30">
        <v>110.57</v>
      </c>
      <c r="D847" s="30" t="s">
        <v>440</v>
      </c>
      <c r="E847" s="30" t="s">
        <v>619</v>
      </c>
      <c r="F847" s="31"/>
    </row>
    <row r="848" spans="1:6" ht="20.100000000000001" customHeight="1">
      <c r="A848" s="29">
        <v>846</v>
      </c>
      <c r="B848" s="30" t="s">
        <v>1377</v>
      </c>
      <c r="C848" s="30">
        <v>110.57</v>
      </c>
      <c r="D848" s="30" t="s">
        <v>440</v>
      </c>
      <c r="E848" s="30" t="s">
        <v>619</v>
      </c>
      <c r="F848" s="31"/>
    </row>
    <row r="849" spans="1:6" ht="20.100000000000001" customHeight="1">
      <c r="A849" s="29">
        <v>847</v>
      </c>
      <c r="B849" s="30" t="s">
        <v>1378</v>
      </c>
      <c r="C849" s="30">
        <v>110.57</v>
      </c>
      <c r="D849" s="30" t="s">
        <v>440</v>
      </c>
      <c r="E849" s="30" t="s">
        <v>619</v>
      </c>
      <c r="F849" s="31"/>
    </row>
    <row r="850" spans="1:6" ht="20.100000000000001" customHeight="1">
      <c r="A850" s="29">
        <v>848</v>
      </c>
      <c r="B850" s="30" t="s">
        <v>1379</v>
      </c>
      <c r="C850" s="30">
        <v>110.57</v>
      </c>
      <c r="D850" s="30" t="s">
        <v>440</v>
      </c>
      <c r="E850" s="30" t="s">
        <v>619</v>
      </c>
      <c r="F850" s="31"/>
    </row>
    <row r="851" spans="1:6" ht="20.100000000000001" customHeight="1">
      <c r="A851" s="29">
        <v>849</v>
      </c>
      <c r="B851" s="30" t="s">
        <v>1380</v>
      </c>
      <c r="C851" s="30">
        <v>110.57</v>
      </c>
      <c r="D851" s="30" t="s">
        <v>440</v>
      </c>
      <c r="E851" s="30" t="s">
        <v>619</v>
      </c>
      <c r="F851" s="31"/>
    </row>
    <row r="852" spans="1:6" ht="20.100000000000001" customHeight="1">
      <c r="A852" s="29">
        <v>850</v>
      </c>
      <c r="B852" s="30" t="s">
        <v>1381</v>
      </c>
      <c r="C852" s="30">
        <v>110.57</v>
      </c>
      <c r="D852" s="30" t="s">
        <v>440</v>
      </c>
      <c r="E852" s="30" t="s">
        <v>619</v>
      </c>
      <c r="F852" s="31"/>
    </row>
    <row r="853" spans="1:6" ht="20.100000000000001" customHeight="1">
      <c r="A853" s="29">
        <v>851</v>
      </c>
      <c r="B853" s="30" t="s">
        <v>1382</v>
      </c>
      <c r="C853" s="30">
        <v>110.57</v>
      </c>
      <c r="D853" s="30" t="s">
        <v>440</v>
      </c>
      <c r="E853" s="30" t="s">
        <v>619</v>
      </c>
      <c r="F853" s="31"/>
    </row>
    <row r="854" spans="1:6" ht="20.100000000000001" customHeight="1">
      <c r="A854" s="29">
        <v>852</v>
      </c>
      <c r="B854" s="30" t="s">
        <v>1383</v>
      </c>
      <c r="C854" s="30">
        <v>110.57</v>
      </c>
      <c r="D854" s="30" t="s">
        <v>440</v>
      </c>
      <c r="E854" s="30" t="s">
        <v>619</v>
      </c>
      <c r="F854" s="31"/>
    </row>
    <row r="855" spans="1:6" ht="20.100000000000001" customHeight="1">
      <c r="A855" s="29">
        <v>853</v>
      </c>
      <c r="B855" s="30" t="s">
        <v>1384</v>
      </c>
      <c r="C855" s="30">
        <v>110.57</v>
      </c>
      <c r="D855" s="30" t="s">
        <v>440</v>
      </c>
      <c r="E855" s="30" t="s">
        <v>619</v>
      </c>
      <c r="F855" s="31"/>
    </row>
    <row r="856" spans="1:6" ht="20.100000000000001" customHeight="1">
      <c r="A856" s="29">
        <v>854</v>
      </c>
      <c r="B856" s="30" t="s">
        <v>1385</v>
      </c>
      <c r="C856" s="30">
        <v>110.57</v>
      </c>
      <c r="D856" s="30" t="s">
        <v>440</v>
      </c>
      <c r="E856" s="30" t="s">
        <v>619</v>
      </c>
      <c r="F856" s="31"/>
    </row>
    <row r="857" spans="1:6" ht="20.100000000000001" customHeight="1">
      <c r="A857" s="29">
        <v>855</v>
      </c>
      <c r="B857" s="30" t="s">
        <v>1386</v>
      </c>
      <c r="C857" s="30">
        <v>110.57</v>
      </c>
      <c r="D857" s="30" t="s">
        <v>440</v>
      </c>
      <c r="E857" s="30" t="s">
        <v>619</v>
      </c>
      <c r="F857" s="31"/>
    </row>
    <row r="858" spans="1:6" ht="20.100000000000001" customHeight="1">
      <c r="A858" s="29">
        <v>856</v>
      </c>
      <c r="B858" s="30" t="s">
        <v>1387</v>
      </c>
      <c r="C858" s="30">
        <v>110.57</v>
      </c>
      <c r="D858" s="30" t="s">
        <v>440</v>
      </c>
      <c r="E858" s="30" t="s">
        <v>619</v>
      </c>
      <c r="F858" s="31"/>
    </row>
    <row r="859" spans="1:6" ht="20.100000000000001" customHeight="1">
      <c r="A859" s="29">
        <v>857</v>
      </c>
      <c r="B859" s="30" t="s">
        <v>1388</v>
      </c>
      <c r="C859" s="30">
        <v>110.57</v>
      </c>
      <c r="D859" s="30" t="s">
        <v>440</v>
      </c>
      <c r="E859" s="30" t="s">
        <v>619</v>
      </c>
      <c r="F859" s="31"/>
    </row>
    <row r="860" spans="1:6" ht="20.100000000000001" customHeight="1">
      <c r="A860" s="29">
        <v>858</v>
      </c>
      <c r="B860" s="30" t="s">
        <v>1389</v>
      </c>
      <c r="C860" s="30">
        <v>110.57</v>
      </c>
      <c r="D860" s="30" t="s">
        <v>440</v>
      </c>
      <c r="E860" s="30" t="s">
        <v>619</v>
      </c>
      <c r="F860" s="31"/>
    </row>
    <row r="861" spans="1:6" ht="20.100000000000001" customHeight="1">
      <c r="A861" s="29">
        <v>859</v>
      </c>
      <c r="B861" s="30" t="s">
        <v>1390</v>
      </c>
      <c r="C861" s="30">
        <v>110.57</v>
      </c>
      <c r="D861" s="30" t="s">
        <v>440</v>
      </c>
      <c r="E861" s="30" t="s">
        <v>619</v>
      </c>
      <c r="F861" s="31"/>
    </row>
    <row r="862" spans="1:6" ht="20.100000000000001" customHeight="1">
      <c r="A862" s="29">
        <v>860</v>
      </c>
      <c r="B862" s="30" t="s">
        <v>1391</v>
      </c>
      <c r="C862" s="30">
        <v>109.77</v>
      </c>
      <c r="D862" s="30" t="s">
        <v>440</v>
      </c>
      <c r="E862" s="30" t="s">
        <v>619</v>
      </c>
      <c r="F862" s="31"/>
    </row>
    <row r="863" spans="1:6" ht="20.100000000000001" customHeight="1">
      <c r="A863" s="29">
        <v>861</v>
      </c>
      <c r="B863" s="30" t="s">
        <v>1392</v>
      </c>
      <c r="C863" s="30">
        <v>109.77</v>
      </c>
      <c r="D863" s="30" t="s">
        <v>440</v>
      </c>
      <c r="E863" s="30" t="s">
        <v>619</v>
      </c>
      <c r="F863" s="31"/>
    </row>
    <row r="864" spans="1:6" ht="20.100000000000001" customHeight="1">
      <c r="A864" s="29">
        <v>862</v>
      </c>
      <c r="B864" s="30" t="s">
        <v>1393</v>
      </c>
      <c r="C864" s="30">
        <v>109.77</v>
      </c>
      <c r="D864" s="30" t="s">
        <v>440</v>
      </c>
      <c r="E864" s="30" t="s">
        <v>619</v>
      </c>
      <c r="F864" s="31"/>
    </row>
    <row r="865" spans="1:6" ht="20.100000000000001" customHeight="1">
      <c r="A865" s="29">
        <v>863</v>
      </c>
      <c r="B865" s="30" t="s">
        <v>1394</v>
      </c>
      <c r="C865" s="30">
        <v>109.77</v>
      </c>
      <c r="D865" s="30" t="s">
        <v>440</v>
      </c>
      <c r="E865" s="30" t="s">
        <v>619</v>
      </c>
      <c r="F865" s="31"/>
    </row>
    <row r="866" spans="1:6" ht="20.100000000000001" customHeight="1">
      <c r="A866" s="29">
        <v>864</v>
      </c>
      <c r="B866" s="30" t="s">
        <v>1395</v>
      </c>
      <c r="C866" s="30">
        <v>109.77</v>
      </c>
      <c r="D866" s="30" t="s">
        <v>440</v>
      </c>
      <c r="E866" s="30" t="s">
        <v>619</v>
      </c>
      <c r="F866" s="31"/>
    </row>
    <row r="867" spans="1:6" ht="20.100000000000001" customHeight="1">
      <c r="A867" s="29">
        <v>865</v>
      </c>
      <c r="B867" s="30" t="s">
        <v>1396</v>
      </c>
      <c r="C867" s="30">
        <v>109.77</v>
      </c>
      <c r="D867" s="30" t="s">
        <v>440</v>
      </c>
      <c r="E867" s="30" t="s">
        <v>619</v>
      </c>
      <c r="F867" s="31"/>
    </row>
    <row r="868" spans="1:6" ht="20.100000000000001" customHeight="1">
      <c r="A868" s="29">
        <v>866</v>
      </c>
      <c r="B868" s="30" t="s">
        <v>1397</v>
      </c>
      <c r="C868" s="30">
        <v>109.77</v>
      </c>
      <c r="D868" s="30" t="s">
        <v>440</v>
      </c>
      <c r="E868" s="30" t="s">
        <v>619</v>
      </c>
      <c r="F868" s="31"/>
    </row>
    <row r="869" spans="1:6" ht="20.100000000000001" customHeight="1">
      <c r="A869" s="29">
        <v>867</v>
      </c>
      <c r="B869" s="30" t="s">
        <v>1398</v>
      </c>
      <c r="C869" s="30">
        <v>109.77</v>
      </c>
      <c r="D869" s="30" t="s">
        <v>440</v>
      </c>
      <c r="E869" s="30" t="s">
        <v>619</v>
      </c>
      <c r="F869" s="31"/>
    </row>
    <row r="870" spans="1:6" ht="20.100000000000001" customHeight="1">
      <c r="A870" s="29">
        <v>868</v>
      </c>
      <c r="B870" s="30" t="s">
        <v>1399</v>
      </c>
      <c r="C870" s="30">
        <v>109.77</v>
      </c>
      <c r="D870" s="30" t="s">
        <v>440</v>
      </c>
      <c r="E870" s="30" t="s">
        <v>619</v>
      </c>
      <c r="F870" s="31"/>
    </row>
    <row r="871" spans="1:6" ht="20.100000000000001" customHeight="1">
      <c r="A871" s="29">
        <v>869</v>
      </c>
      <c r="B871" s="30" t="s">
        <v>1400</v>
      </c>
      <c r="C871" s="30">
        <v>109.77</v>
      </c>
      <c r="D871" s="30" t="s">
        <v>440</v>
      </c>
      <c r="E871" s="30" t="s">
        <v>619</v>
      </c>
      <c r="F871" s="31"/>
    </row>
    <row r="872" spans="1:6" ht="20.100000000000001" customHeight="1">
      <c r="A872" s="29">
        <v>870</v>
      </c>
      <c r="B872" s="30" t="s">
        <v>1401</v>
      </c>
      <c r="C872" s="30">
        <v>109.77</v>
      </c>
      <c r="D872" s="30" t="s">
        <v>440</v>
      </c>
      <c r="E872" s="30" t="s">
        <v>619</v>
      </c>
      <c r="F872" s="31"/>
    </row>
    <row r="873" spans="1:6" ht="20.100000000000001" customHeight="1">
      <c r="A873" s="29">
        <v>871</v>
      </c>
      <c r="B873" s="30" t="s">
        <v>1402</v>
      </c>
      <c r="C873" s="30">
        <v>109.77</v>
      </c>
      <c r="D873" s="30" t="s">
        <v>440</v>
      </c>
      <c r="E873" s="30" t="s">
        <v>619</v>
      </c>
      <c r="F873" s="31"/>
    </row>
    <row r="874" spans="1:6" ht="20.100000000000001" customHeight="1">
      <c r="A874" s="29">
        <v>872</v>
      </c>
      <c r="B874" s="30" t="s">
        <v>1403</v>
      </c>
      <c r="C874" s="30">
        <v>109.77</v>
      </c>
      <c r="D874" s="30" t="s">
        <v>440</v>
      </c>
      <c r="E874" s="30" t="s">
        <v>619</v>
      </c>
      <c r="F874" s="31"/>
    </row>
    <row r="875" spans="1:6" ht="20.100000000000001" customHeight="1">
      <c r="A875" s="29">
        <v>873</v>
      </c>
      <c r="B875" s="30" t="s">
        <v>1404</v>
      </c>
      <c r="C875" s="30">
        <v>109.77</v>
      </c>
      <c r="D875" s="30" t="s">
        <v>440</v>
      </c>
      <c r="E875" s="30" t="s">
        <v>619</v>
      </c>
      <c r="F875" s="31"/>
    </row>
    <row r="876" spans="1:6" ht="20.100000000000001" customHeight="1">
      <c r="A876" s="29">
        <v>874</v>
      </c>
      <c r="B876" s="30" t="s">
        <v>1405</v>
      </c>
      <c r="C876" s="30">
        <v>109.77</v>
      </c>
      <c r="D876" s="30" t="s">
        <v>440</v>
      </c>
      <c r="E876" s="30" t="s">
        <v>619</v>
      </c>
      <c r="F876" s="31"/>
    </row>
    <row r="877" spans="1:6" ht="20.100000000000001" customHeight="1">
      <c r="A877" s="29">
        <v>875</v>
      </c>
      <c r="B877" s="30" t="s">
        <v>1406</v>
      </c>
      <c r="C877" s="30">
        <v>109.77</v>
      </c>
      <c r="D877" s="30" t="s">
        <v>440</v>
      </c>
      <c r="E877" s="30" t="s">
        <v>619</v>
      </c>
      <c r="F877" s="31"/>
    </row>
    <row r="878" spans="1:6" ht="20.100000000000001" customHeight="1">
      <c r="A878" s="29">
        <v>876</v>
      </c>
      <c r="B878" s="30" t="s">
        <v>1407</v>
      </c>
      <c r="C878" s="30">
        <v>109.77</v>
      </c>
      <c r="D878" s="30" t="s">
        <v>440</v>
      </c>
      <c r="E878" s="30" t="s">
        <v>619</v>
      </c>
      <c r="F878" s="31"/>
    </row>
    <row r="879" spans="1:6" ht="20.100000000000001" customHeight="1">
      <c r="A879" s="29">
        <v>877</v>
      </c>
      <c r="B879" s="30" t="s">
        <v>1408</v>
      </c>
      <c r="C879" s="30">
        <v>109.77</v>
      </c>
      <c r="D879" s="30" t="s">
        <v>440</v>
      </c>
      <c r="E879" s="30" t="s">
        <v>619</v>
      </c>
      <c r="F879" s="31"/>
    </row>
    <row r="880" spans="1:6" ht="20.100000000000001" customHeight="1">
      <c r="A880" s="29">
        <v>878</v>
      </c>
      <c r="B880" s="30" t="s">
        <v>1409</v>
      </c>
      <c r="C880" s="30">
        <v>109.77</v>
      </c>
      <c r="D880" s="30" t="s">
        <v>440</v>
      </c>
      <c r="E880" s="30" t="s">
        <v>619</v>
      </c>
      <c r="F880" s="31"/>
    </row>
    <row r="881" spans="1:6" ht="20.100000000000001" customHeight="1">
      <c r="A881" s="29">
        <v>879</v>
      </c>
      <c r="B881" s="30" t="s">
        <v>1410</v>
      </c>
      <c r="C881" s="30">
        <v>109.77</v>
      </c>
      <c r="D881" s="30" t="s">
        <v>440</v>
      </c>
      <c r="E881" s="30" t="s">
        <v>619</v>
      </c>
      <c r="F881" s="31"/>
    </row>
    <row r="882" spans="1:6" ht="20.100000000000001" customHeight="1">
      <c r="A882" s="29">
        <v>880</v>
      </c>
      <c r="B882" s="30" t="s">
        <v>1411</v>
      </c>
      <c r="C882" s="30">
        <v>109.77</v>
      </c>
      <c r="D882" s="30" t="s">
        <v>440</v>
      </c>
      <c r="E882" s="30" t="s">
        <v>619</v>
      </c>
      <c r="F882" s="31"/>
    </row>
    <row r="883" spans="1:6" ht="20.100000000000001" customHeight="1">
      <c r="A883" s="29">
        <v>881</v>
      </c>
      <c r="B883" s="30" t="s">
        <v>1412</v>
      </c>
      <c r="C883" s="30">
        <v>109.77</v>
      </c>
      <c r="D883" s="30" t="s">
        <v>440</v>
      </c>
      <c r="E883" s="30" t="s">
        <v>619</v>
      </c>
      <c r="F883" s="31"/>
    </row>
    <row r="884" spans="1:6" ht="20.100000000000001" customHeight="1">
      <c r="A884" s="29">
        <v>882</v>
      </c>
      <c r="B884" s="30" t="s">
        <v>1413</v>
      </c>
      <c r="C884" s="30">
        <v>109.77</v>
      </c>
      <c r="D884" s="30" t="s">
        <v>440</v>
      </c>
      <c r="E884" s="30" t="s">
        <v>619</v>
      </c>
      <c r="F884" s="31"/>
    </row>
    <row r="885" spans="1:6" ht="20.100000000000001" customHeight="1">
      <c r="A885" s="29">
        <v>883</v>
      </c>
      <c r="B885" s="30" t="s">
        <v>1414</v>
      </c>
      <c r="C885" s="30">
        <v>109.77</v>
      </c>
      <c r="D885" s="30" t="s">
        <v>440</v>
      </c>
      <c r="E885" s="30" t="s">
        <v>619</v>
      </c>
      <c r="F885" s="31"/>
    </row>
    <row r="886" spans="1:6" ht="20.100000000000001" customHeight="1">
      <c r="A886" s="29">
        <v>884</v>
      </c>
      <c r="B886" s="30" t="s">
        <v>1415</v>
      </c>
      <c r="C886" s="30">
        <v>109.77</v>
      </c>
      <c r="D886" s="30" t="s">
        <v>440</v>
      </c>
      <c r="E886" s="30" t="s">
        <v>619</v>
      </c>
      <c r="F886" s="31"/>
    </row>
    <row r="887" spans="1:6" ht="20.100000000000001" customHeight="1">
      <c r="A887" s="29">
        <v>885</v>
      </c>
      <c r="B887" s="30" t="s">
        <v>1416</v>
      </c>
      <c r="C887" s="30">
        <v>109.77</v>
      </c>
      <c r="D887" s="30" t="s">
        <v>440</v>
      </c>
      <c r="E887" s="30" t="s">
        <v>619</v>
      </c>
      <c r="F887" s="31"/>
    </row>
    <row r="888" spans="1:6" ht="20.100000000000001" customHeight="1">
      <c r="A888" s="29">
        <v>886</v>
      </c>
      <c r="B888" s="30" t="s">
        <v>1417</v>
      </c>
      <c r="C888" s="30">
        <v>109.77</v>
      </c>
      <c r="D888" s="30" t="s">
        <v>440</v>
      </c>
      <c r="E888" s="30" t="s">
        <v>619</v>
      </c>
      <c r="F888" s="31"/>
    </row>
    <row r="889" spans="1:6" ht="20.100000000000001" customHeight="1">
      <c r="A889" s="29">
        <v>887</v>
      </c>
      <c r="B889" s="30" t="s">
        <v>1418</v>
      </c>
      <c r="C889" s="30">
        <v>109.77</v>
      </c>
      <c r="D889" s="30" t="s">
        <v>440</v>
      </c>
      <c r="E889" s="30" t="s">
        <v>619</v>
      </c>
      <c r="F889" s="31"/>
    </row>
    <row r="890" spans="1:6" ht="20.100000000000001" customHeight="1">
      <c r="A890" s="29">
        <v>888</v>
      </c>
      <c r="B890" s="30" t="s">
        <v>1419</v>
      </c>
      <c r="C890" s="30">
        <v>109.77</v>
      </c>
      <c r="D890" s="30" t="s">
        <v>440</v>
      </c>
      <c r="E890" s="30" t="s">
        <v>619</v>
      </c>
      <c r="F890" s="31"/>
    </row>
    <row r="891" spans="1:6" ht="20.100000000000001" customHeight="1">
      <c r="A891" s="29">
        <v>889</v>
      </c>
      <c r="B891" s="30" t="s">
        <v>1420</v>
      </c>
      <c r="C891" s="30">
        <v>109.77</v>
      </c>
      <c r="D891" s="30" t="s">
        <v>440</v>
      </c>
      <c r="E891" s="30" t="s">
        <v>619</v>
      </c>
      <c r="F891" s="31"/>
    </row>
    <row r="892" spans="1:6" ht="20.100000000000001" customHeight="1">
      <c r="A892" s="29">
        <v>890</v>
      </c>
      <c r="B892" s="30" t="s">
        <v>1421</v>
      </c>
      <c r="C892" s="30">
        <v>109.77</v>
      </c>
      <c r="D892" s="30" t="s">
        <v>440</v>
      </c>
      <c r="E892" s="30" t="s">
        <v>619</v>
      </c>
      <c r="F892" s="31"/>
    </row>
    <row r="893" spans="1:6" ht="20.100000000000001" customHeight="1">
      <c r="A893" s="29">
        <v>891</v>
      </c>
      <c r="B893" s="30" t="s">
        <v>1422</v>
      </c>
      <c r="C893" s="30">
        <v>109.77</v>
      </c>
      <c r="D893" s="30" t="s">
        <v>440</v>
      </c>
      <c r="E893" s="30" t="s">
        <v>619</v>
      </c>
      <c r="F893" s="31"/>
    </row>
    <row r="894" spans="1:6" ht="20.100000000000001" customHeight="1">
      <c r="A894" s="29">
        <v>892</v>
      </c>
      <c r="B894" s="30" t="s">
        <v>1423</v>
      </c>
      <c r="C894" s="30">
        <v>110.57</v>
      </c>
      <c r="D894" s="30" t="s">
        <v>440</v>
      </c>
      <c r="E894" s="30" t="s">
        <v>619</v>
      </c>
      <c r="F894" s="31"/>
    </row>
    <row r="895" spans="1:6" ht="20.100000000000001" customHeight="1">
      <c r="A895" s="29">
        <v>893</v>
      </c>
      <c r="B895" s="30" t="s">
        <v>1424</v>
      </c>
      <c r="C895" s="30">
        <v>110.57</v>
      </c>
      <c r="D895" s="30" t="s">
        <v>440</v>
      </c>
      <c r="E895" s="30" t="s">
        <v>619</v>
      </c>
      <c r="F895" s="31"/>
    </row>
    <row r="896" spans="1:6" ht="20.100000000000001" customHeight="1">
      <c r="A896" s="29">
        <v>894</v>
      </c>
      <c r="B896" s="30" t="s">
        <v>1425</v>
      </c>
      <c r="C896" s="30">
        <v>110.57</v>
      </c>
      <c r="D896" s="30" t="s">
        <v>440</v>
      </c>
      <c r="E896" s="30" t="s">
        <v>619</v>
      </c>
      <c r="F896" s="31"/>
    </row>
    <row r="897" spans="1:6" ht="20.100000000000001" customHeight="1">
      <c r="A897" s="29">
        <v>895</v>
      </c>
      <c r="B897" s="30" t="s">
        <v>1426</v>
      </c>
      <c r="C897" s="30">
        <v>110.57</v>
      </c>
      <c r="D897" s="30" t="s">
        <v>440</v>
      </c>
      <c r="E897" s="30" t="s">
        <v>619</v>
      </c>
      <c r="F897" s="31"/>
    </row>
    <row r="898" spans="1:6" ht="20.100000000000001" customHeight="1">
      <c r="A898" s="29">
        <v>896</v>
      </c>
      <c r="B898" s="30" t="s">
        <v>1427</v>
      </c>
      <c r="C898" s="30">
        <v>110.57</v>
      </c>
      <c r="D898" s="30" t="s">
        <v>440</v>
      </c>
      <c r="E898" s="30" t="s">
        <v>619</v>
      </c>
      <c r="F898" s="31"/>
    </row>
    <row r="899" spans="1:6" ht="20.100000000000001" customHeight="1">
      <c r="A899" s="29">
        <v>897</v>
      </c>
      <c r="B899" s="30" t="s">
        <v>1428</v>
      </c>
      <c r="C899" s="30">
        <v>110.57</v>
      </c>
      <c r="D899" s="30" t="s">
        <v>440</v>
      </c>
      <c r="E899" s="30" t="s">
        <v>619</v>
      </c>
      <c r="F899" s="31"/>
    </row>
    <row r="900" spans="1:6" ht="20.100000000000001" customHeight="1">
      <c r="A900" s="29">
        <v>898</v>
      </c>
      <c r="B900" s="30" t="s">
        <v>1429</v>
      </c>
      <c r="C900" s="30">
        <v>110.57</v>
      </c>
      <c r="D900" s="30" t="s">
        <v>440</v>
      </c>
      <c r="E900" s="30" t="s">
        <v>619</v>
      </c>
      <c r="F900" s="31"/>
    </row>
    <row r="901" spans="1:6" ht="20.100000000000001" customHeight="1">
      <c r="A901" s="29">
        <v>899</v>
      </c>
      <c r="B901" s="30" t="s">
        <v>1430</v>
      </c>
      <c r="C901" s="30">
        <v>110.57</v>
      </c>
      <c r="D901" s="30" t="s">
        <v>440</v>
      </c>
      <c r="E901" s="30" t="s">
        <v>619</v>
      </c>
      <c r="F901" s="31"/>
    </row>
    <row r="902" spans="1:6" ht="20.100000000000001" customHeight="1">
      <c r="A902" s="29">
        <v>900</v>
      </c>
      <c r="B902" s="30" t="s">
        <v>1431</v>
      </c>
      <c r="C902" s="30">
        <v>110.57</v>
      </c>
      <c r="D902" s="30" t="s">
        <v>440</v>
      </c>
      <c r="E902" s="30" t="s">
        <v>619</v>
      </c>
      <c r="F902" s="31"/>
    </row>
    <row r="903" spans="1:6" ht="20.100000000000001" customHeight="1">
      <c r="A903" s="29">
        <v>901</v>
      </c>
      <c r="B903" s="30" t="s">
        <v>1432</v>
      </c>
      <c r="C903" s="30">
        <v>110.57</v>
      </c>
      <c r="D903" s="30" t="s">
        <v>440</v>
      </c>
      <c r="E903" s="30" t="s">
        <v>619</v>
      </c>
      <c r="F903" s="31"/>
    </row>
    <row r="904" spans="1:6" ht="20.100000000000001" customHeight="1">
      <c r="A904" s="29">
        <v>902</v>
      </c>
      <c r="B904" s="30" t="s">
        <v>1433</v>
      </c>
      <c r="C904" s="30">
        <v>109.19</v>
      </c>
      <c r="D904" s="30" t="s">
        <v>440</v>
      </c>
      <c r="E904" s="30" t="s">
        <v>619</v>
      </c>
      <c r="F904" s="31"/>
    </row>
    <row r="905" spans="1:6" ht="20.100000000000001" customHeight="1">
      <c r="A905" s="29">
        <v>903</v>
      </c>
      <c r="B905" s="30" t="s">
        <v>1434</v>
      </c>
      <c r="C905" s="30">
        <v>109.19</v>
      </c>
      <c r="D905" s="30" t="s">
        <v>440</v>
      </c>
      <c r="E905" s="30" t="s">
        <v>619</v>
      </c>
      <c r="F905" s="31"/>
    </row>
    <row r="906" spans="1:6" ht="20.100000000000001" customHeight="1">
      <c r="A906" s="29">
        <v>904</v>
      </c>
      <c r="B906" s="30" t="s">
        <v>1435</v>
      </c>
      <c r="C906" s="30">
        <v>109.19</v>
      </c>
      <c r="D906" s="30" t="s">
        <v>440</v>
      </c>
      <c r="E906" s="30" t="s">
        <v>619</v>
      </c>
      <c r="F906" s="31"/>
    </row>
    <row r="907" spans="1:6" ht="20.100000000000001" customHeight="1">
      <c r="A907" s="29">
        <v>905</v>
      </c>
      <c r="B907" s="30" t="s">
        <v>1436</v>
      </c>
      <c r="C907" s="30">
        <v>109.19</v>
      </c>
      <c r="D907" s="30" t="s">
        <v>440</v>
      </c>
      <c r="E907" s="30" t="s">
        <v>619</v>
      </c>
      <c r="F907" s="31"/>
    </row>
    <row r="908" spans="1:6" ht="20.100000000000001" customHeight="1">
      <c r="A908" s="29">
        <v>906</v>
      </c>
      <c r="B908" s="30" t="s">
        <v>1437</v>
      </c>
      <c r="C908" s="30">
        <v>109.19</v>
      </c>
      <c r="D908" s="30" t="s">
        <v>440</v>
      </c>
      <c r="E908" s="30" t="s">
        <v>619</v>
      </c>
      <c r="F908" s="31"/>
    </row>
    <row r="909" spans="1:6" ht="20.100000000000001" customHeight="1">
      <c r="A909" s="29">
        <v>907</v>
      </c>
      <c r="B909" s="30" t="s">
        <v>1438</v>
      </c>
      <c r="C909" s="30">
        <v>109.19</v>
      </c>
      <c r="D909" s="30" t="s">
        <v>440</v>
      </c>
      <c r="E909" s="30" t="s">
        <v>619</v>
      </c>
      <c r="F909" s="31"/>
    </row>
    <row r="910" spans="1:6" ht="20.100000000000001" customHeight="1">
      <c r="A910" s="29">
        <v>908</v>
      </c>
      <c r="B910" s="30" t="s">
        <v>1439</v>
      </c>
      <c r="C910" s="30">
        <v>109.19</v>
      </c>
      <c r="D910" s="30" t="s">
        <v>440</v>
      </c>
      <c r="E910" s="30" t="s">
        <v>619</v>
      </c>
      <c r="F910" s="31"/>
    </row>
    <row r="911" spans="1:6" ht="20.100000000000001" customHeight="1">
      <c r="A911" s="29">
        <v>909</v>
      </c>
      <c r="B911" s="30" t="s">
        <v>1440</v>
      </c>
      <c r="C911" s="30">
        <v>109.19</v>
      </c>
      <c r="D911" s="30" t="s">
        <v>440</v>
      </c>
      <c r="E911" s="30" t="s">
        <v>619</v>
      </c>
      <c r="F911" s="31"/>
    </row>
    <row r="912" spans="1:6" ht="20.100000000000001" customHeight="1">
      <c r="A912" s="29">
        <v>910</v>
      </c>
      <c r="B912" s="30" t="s">
        <v>1441</v>
      </c>
      <c r="C912" s="30">
        <v>109.19</v>
      </c>
      <c r="D912" s="30" t="s">
        <v>440</v>
      </c>
      <c r="E912" s="30" t="s">
        <v>619</v>
      </c>
      <c r="F912" s="31"/>
    </row>
    <row r="913" spans="1:6" ht="20.100000000000001" customHeight="1">
      <c r="A913" s="29">
        <v>911</v>
      </c>
      <c r="B913" s="30" t="s">
        <v>1442</v>
      </c>
      <c r="C913" s="30">
        <v>109.19</v>
      </c>
      <c r="D913" s="30" t="s">
        <v>440</v>
      </c>
      <c r="E913" s="30" t="s">
        <v>619</v>
      </c>
      <c r="F913" s="31"/>
    </row>
    <row r="914" spans="1:6" ht="20.100000000000001" customHeight="1">
      <c r="A914" s="29">
        <v>912</v>
      </c>
      <c r="B914" s="30" t="s">
        <v>1443</v>
      </c>
      <c r="C914" s="30">
        <v>109.19</v>
      </c>
      <c r="D914" s="30" t="s">
        <v>440</v>
      </c>
      <c r="E914" s="30" t="s">
        <v>619</v>
      </c>
      <c r="F914" s="31"/>
    </row>
    <row r="915" spans="1:6" ht="20.100000000000001" customHeight="1">
      <c r="A915" s="29">
        <v>913</v>
      </c>
      <c r="B915" s="30" t="s">
        <v>1444</v>
      </c>
      <c r="C915" s="30">
        <v>109.19</v>
      </c>
      <c r="D915" s="30" t="s">
        <v>440</v>
      </c>
      <c r="E915" s="30" t="s">
        <v>619</v>
      </c>
      <c r="F915" s="31"/>
    </row>
    <row r="916" spans="1:6" ht="20.100000000000001" customHeight="1">
      <c r="A916" s="29">
        <v>914</v>
      </c>
      <c r="B916" s="30" t="s">
        <v>1445</v>
      </c>
      <c r="C916" s="30">
        <v>109.19</v>
      </c>
      <c r="D916" s="30" t="s">
        <v>440</v>
      </c>
      <c r="E916" s="30" t="s">
        <v>619</v>
      </c>
      <c r="F916" s="31"/>
    </row>
    <row r="917" spans="1:6" ht="20.100000000000001" customHeight="1">
      <c r="A917" s="29">
        <v>915</v>
      </c>
      <c r="B917" s="30" t="s">
        <v>1446</v>
      </c>
      <c r="C917" s="30">
        <v>109.19</v>
      </c>
      <c r="D917" s="30" t="s">
        <v>440</v>
      </c>
      <c r="E917" s="30" t="s">
        <v>619</v>
      </c>
      <c r="F917" s="31"/>
    </row>
    <row r="918" spans="1:6" ht="20.100000000000001" customHeight="1">
      <c r="A918" s="29">
        <v>916</v>
      </c>
      <c r="B918" s="30" t="s">
        <v>1447</v>
      </c>
      <c r="C918" s="30">
        <v>109.19</v>
      </c>
      <c r="D918" s="30" t="s">
        <v>440</v>
      </c>
      <c r="E918" s="30" t="s">
        <v>619</v>
      </c>
      <c r="F918" s="31"/>
    </row>
    <row r="919" spans="1:6" ht="20.100000000000001" customHeight="1">
      <c r="A919" s="29">
        <v>917</v>
      </c>
      <c r="B919" s="30" t="s">
        <v>1448</v>
      </c>
      <c r="C919" s="30">
        <v>109.19</v>
      </c>
      <c r="D919" s="30" t="s">
        <v>440</v>
      </c>
      <c r="E919" s="30" t="s">
        <v>619</v>
      </c>
      <c r="F919" s="31"/>
    </row>
    <row r="920" spans="1:6" ht="20.100000000000001" customHeight="1">
      <c r="A920" s="29">
        <v>918</v>
      </c>
      <c r="B920" s="30" t="s">
        <v>570</v>
      </c>
      <c r="C920" s="30">
        <v>92.52</v>
      </c>
      <c r="D920" s="30" t="s">
        <v>440</v>
      </c>
      <c r="E920" s="30" t="s">
        <v>623</v>
      </c>
      <c r="F920" s="31"/>
    </row>
    <row r="921" spans="1:6" ht="20.100000000000001" customHeight="1">
      <c r="A921" s="29">
        <v>919</v>
      </c>
      <c r="B921" s="30" t="s">
        <v>571</v>
      </c>
      <c r="C921" s="30">
        <v>94.39</v>
      </c>
      <c r="D921" s="30" t="s">
        <v>440</v>
      </c>
      <c r="E921" s="30" t="s">
        <v>619</v>
      </c>
      <c r="F921" s="31"/>
    </row>
    <row r="922" spans="1:6" ht="20.100000000000001" customHeight="1">
      <c r="A922" s="29">
        <v>920</v>
      </c>
      <c r="B922" s="30" t="s">
        <v>1449</v>
      </c>
      <c r="C922" s="30">
        <v>94.77</v>
      </c>
      <c r="D922" s="30" t="s">
        <v>440</v>
      </c>
      <c r="E922" s="30" t="s">
        <v>619</v>
      </c>
      <c r="F922" s="31"/>
    </row>
    <row r="923" spans="1:6" ht="20.100000000000001" customHeight="1">
      <c r="A923" s="29">
        <v>921</v>
      </c>
      <c r="B923" s="30" t="s">
        <v>1450</v>
      </c>
      <c r="C923" s="30">
        <v>92.52</v>
      </c>
      <c r="D923" s="30" t="s">
        <v>440</v>
      </c>
      <c r="E923" s="30" t="s">
        <v>623</v>
      </c>
      <c r="F923" s="31"/>
    </row>
    <row r="924" spans="1:6" ht="20.100000000000001" customHeight="1">
      <c r="A924" s="29">
        <v>922</v>
      </c>
      <c r="B924" s="30" t="s">
        <v>1451</v>
      </c>
      <c r="C924" s="30">
        <v>92.52</v>
      </c>
      <c r="D924" s="30" t="s">
        <v>440</v>
      </c>
      <c r="E924" s="30" t="s">
        <v>623</v>
      </c>
      <c r="F924" s="31"/>
    </row>
    <row r="925" spans="1:6" ht="20.100000000000001" customHeight="1">
      <c r="A925" s="29">
        <v>923</v>
      </c>
      <c r="B925" s="30" t="s">
        <v>1452</v>
      </c>
      <c r="C925" s="30">
        <v>94.39</v>
      </c>
      <c r="D925" s="30" t="s">
        <v>440</v>
      </c>
      <c r="E925" s="30" t="s">
        <v>619</v>
      </c>
      <c r="F925" s="31"/>
    </row>
    <row r="926" spans="1:6" ht="20.100000000000001" customHeight="1">
      <c r="A926" s="29">
        <v>924</v>
      </c>
      <c r="B926" s="30" t="s">
        <v>1453</v>
      </c>
      <c r="C926" s="30">
        <v>94.77</v>
      </c>
      <c r="D926" s="30" t="s">
        <v>440</v>
      </c>
      <c r="E926" s="30" t="s">
        <v>619</v>
      </c>
      <c r="F926" s="31"/>
    </row>
    <row r="927" spans="1:6" ht="20.100000000000001" customHeight="1">
      <c r="A927" s="29">
        <v>925</v>
      </c>
      <c r="B927" s="30" t="s">
        <v>1454</v>
      </c>
      <c r="C927" s="30">
        <v>92.52</v>
      </c>
      <c r="D927" s="30" t="s">
        <v>440</v>
      </c>
      <c r="E927" s="30" t="s">
        <v>623</v>
      </c>
      <c r="F927" s="31"/>
    </row>
    <row r="928" spans="1:6" ht="20.100000000000001" customHeight="1">
      <c r="A928" s="29">
        <v>926</v>
      </c>
      <c r="B928" s="30" t="s">
        <v>1455</v>
      </c>
      <c r="C928" s="30">
        <v>92.52</v>
      </c>
      <c r="D928" s="30" t="s">
        <v>440</v>
      </c>
      <c r="E928" s="30" t="s">
        <v>623</v>
      </c>
      <c r="F928" s="31"/>
    </row>
    <row r="929" spans="1:6" ht="20.100000000000001" customHeight="1">
      <c r="A929" s="29">
        <v>927</v>
      </c>
      <c r="B929" s="30" t="s">
        <v>1456</v>
      </c>
      <c r="C929" s="30">
        <v>94.39</v>
      </c>
      <c r="D929" s="30" t="s">
        <v>440</v>
      </c>
      <c r="E929" s="30" t="s">
        <v>619</v>
      </c>
      <c r="F929" s="31"/>
    </row>
    <row r="930" spans="1:6" ht="20.100000000000001" customHeight="1">
      <c r="A930" s="29">
        <v>928</v>
      </c>
      <c r="B930" s="30" t="s">
        <v>1457</v>
      </c>
      <c r="C930" s="30">
        <v>92.52</v>
      </c>
      <c r="D930" s="30" t="s">
        <v>440</v>
      </c>
      <c r="E930" s="30" t="s">
        <v>623</v>
      </c>
      <c r="F930" s="31"/>
    </row>
    <row r="931" spans="1:6" ht="20.100000000000001" customHeight="1">
      <c r="A931" s="29">
        <v>929</v>
      </c>
      <c r="B931" s="30" t="s">
        <v>1458</v>
      </c>
      <c r="C931" s="30">
        <v>94.39</v>
      </c>
      <c r="D931" s="30" t="s">
        <v>440</v>
      </c>
      <c r="E931" s="30" t="s">
        <v>619</v>
      </c>
      <c r="F931" s="31"/>
    </row>
    <row r="932" spans="1:6" ht="20.100000000000001" customHeight="1">
      <c r="A932" s="29">
        <v>930</v>
      </c>
      <c r="B932" s="30" t="s">
        <v>1459</v>
      </c>
      <c r="C932" s="30">
        <v>94.39</v>
      </c>
      <c r="D932" s="30" t="s">
        <v>440</v>
      </c>
      <c r="E932" s="30" t="s">
        <v>619</v>
      </c>
      <c r="F932" s="31"/>
    </row>
    <row r="933" spans="1:6" ht="20.100000000000001" customHeight="1">
      <c r="A933" s="29">
        <v>931</v>
      </c>
      <c r="B933" s="30" t="s">
        <v>1460</v>
      </c>
      <c r="C933" s="30">
        <v>94.39</v>
      </c>
      <c r="D933" s="30" t="s">
        <v>440</v>
      </c>
      <c r="E933" s="30" t="s">
        <v>619</v>
      </c>
      <c r="F933" s="31"/>
    </row>
    <row r="934" spans="1:6" ht="20.100000000000001" customHeight="1">
      <c r="A934" s="29">
        <v>932</v>
      </c>
      <c r="B934" s="30" t="s">
        <v>1461</v>
      </c>
      <c r="C934" s="30">
        <v>92.52</v>
      </c>
      <c r="D934" s="30" t="s">
        <v>440</v>
      </c>
      <c r="E934" s="30" t="s">
        <v>623</v>
      </c>
      <c r="F934" s="31"/>
    </row>
    <row r="935" spans="1:6" ht="20.100000000000001" customHeight="1">
      <c r="A935" s="29">
        <v>933</v>
      </c>
      <c r="B935" s="30" t="s">
        <v>1462</v>
      </c>
      <c r="C935" s="30">
        <v>94.39</v>
      </c>
      <c r="D935" s="30" t="s">
        <v>440</v>
      </c>
      <c r="E935" s="30" t="s">
        <v>619</v>
      </c>
      <c r="F935" s="31"/>
    </row>
    <row r="936" spans="1:6" ht="20.100000000000001" customHeight="1">
      <c r="A936" s="29">
        <v>934</v>
      </c>
      <c r="B936" s="30" t="s">
        <v>1463</v>
      </c>
      <c r="C936" s="30">
        <v>94.39</v>
      </c>
      <c r="D936" s="30" t="s">
        <v>440</v>
      </c>
      <c r="E936" s="30" t="s">
        <v>619</v>
      </c>
      <c r="F936" s="31"/>
    </row>
    <row r="937" spans="1:6" ht="20.100000000000001" customHeight="1">
      <c r="A937" s="29">
        <v>935</v>
      </c>
      <c r="B937" s="30" t="s">
        <v>1464</v>
      </c>
      <c r="C937" s="30">
        <v>94.39</v>
      </c>
      <c r="D937" s="30" t="s">
        <v>440</v>
      </c>
      <c r="E937" s="30" t="s">
        <v>619</v>
      </c>
      <c r="F937" s="31"/>
    </row>
    <row r="938" spans="1:6" ht="20.100000000000001" customHeight="1">
      <c r="A938" s="29">
        <v>936</v>
      </c>
      <c r="B938" s="30" t="s">
        <v>1465</v>
      </c>
      <c r="C938" s="30">
        <v>94.39</v>
      </c>
      <c r="D938" s="30" t="s">
        <v>440</v>
      </c>
      <c r="E938" s="30" t="s">
        <v>619</v>
      </c>
      <c r="F938" s="31"/>
    </row>
    <row r="939" spans="1:6" ht="20.100000000000001" customHeight="1">
      <c r="A939" s="29">
        <v>937</v>
      </c>
      <c r="B939" s="30" t="s">
        <v>1466</v>
      </c>
      <c r="C939" s="30">
        <v>94.39</v>
      </c>
      <c r="D939" s="30" t="s">
        <v>440</v>
      </c>
      <c r="E939" s="30" t="s">
        <v>619</v>
      </c>
      <c r="F939" s="31"/>
    </row>
    <row r="940" spans="1:6" ht="20.100000000000001" customHeight="1">
      <c r="A940" s="29">
        <v>938</v>
      </c>
      <c r="B940" s="30" t="s">
        <v>1467</v>
      </c>
      <c r="C940" s="30">
        <v>94.39</v>
      </c>
      <c r="D940" s="30" t="s">
        <v>440</v>
      </c>
      <c r="E940" s="30" t="s">
        <v>619</v>
      </c>
      <c r="F940" s="31"/>
    </row>
    <row r="941" spans="1:6" ht="20.100000000000001" customHeight="1">
      <c r="A941" s="29">
        <v>939</v>
      </c>
      <c r="B941" s="30" t="s">
        <v>1468</v>
      </c>
      <c r="C941" s="30">
        <v>94.39</v>
      </c>
      <c r="D941" s="30" t="s">
        <v>440</v>
      </c>
      <c r="E941" s="30" t="s">
        <v>619</v>
      </c>
      <c r="F941" s="31"/>
    </row>
    <row r="942" spans="1:6" ht="20.100000000000001" customHeight="1">
      <c r="A942" s="29">
        <v>940</v>
      </c>
      <c r="B942" s="30" t="s">
        <v>1469</v>
      </c>
      <c r="C942" s="30">
        <v>94.39</v>
      </c>
      <c r="D942" s="30" t="s">
        <v>440</v>
      </c>
      <c r="E942" s="30" t="s">
        <v>619</v>
      </c>
      <c r="F942" s="31"/>
    </row>
    <row r="943" spans="1:6" ht="20.100000000000001" customHeight="1">
      <c r="A943" s="29">
        <v>941</v>
      </c>
      <c r="B943" s="30" t="s">
        <v>1470</v>
      </c>
      <c r="C943" s="30">
        <v>94.39</v>
      </c>
      <c r="D943" s="30" t="s">
        <v>440</v>
      </c>
      <c r="E943" s="30" t="s">
        <v>619</v>
      </c>
      <c r="F943" s="31"/>
    </row>
    <row r="944" spans="1:6" ht="20.100000000000001" customHeight="1">
      <c r="A944" s="29">
        <v>942</v>
      </c>
      <c r="B944" s="30" t="s">
        <v>1471</v>
      </c>
      <c r="C944" s="30">
        <v>94.39</v>
      </c>
      <c r="D944" s="30" t="s">
        <v>440</v>
      </c>
      <c r="E944" s="30" t="s">
        <v>619</v>
      </c>
      <c r="F944" s="31"/>
    </row>
    <row r="945" spans="1:6" ht="20.100000000000001" customHeight="1">
      <c r="A945" s="29">
        <v>943</v>
      </c>
      <c r="B945" s="30" t="s">
        <v>1472</v>
      </c>
      <c r="C945" s="30">
        <v>92.52</v>
      </c>
      <c r="D945" s="30" t="s">
        <v>440</v>
      </c>
      <c r="E945" s="30" t="s">
        <v>623</v>
      </c>
      <c r="F945" s="31"/>
    </row>
    <row r="946" spans="1:6" ht="20.100000000000001" customHeight="1">
      <c r="A946" s="29">
        <v>944</v>
      </c>
      <c r="B946" s="30" t="s">
        <v>1473</v>
      </c>
      <c r="C946" s="30">
        <v>94.39</v>
      </c>
      <c r="D946" s="30" t="s">
        <v>440</v>
      </c>
      <c r="E946" s="30" t="s">
        <v>619</v>
      </c>
      <c r="F946" s="31"/>
    </row>
    <row r="947" spans="1:6" ht="20.100000000000001" customHeight="1">
      <c r="A947" s="29">
        <v>945</v>
      </c>
      <c r="B947" s="30" t="s">
        <v>1474</v>
      </c>
      <c r="C947" s="30">
        <v>94.39</v>
      </c>
      <c r="D947" s="30" t="s">
        <v>440</v>
      </c>
      <c r="E947" s="30" t="s">
        <v>619</v>
      </c>
      <c r="F947" s="31"/>
    </row>
    <row r="948" spans="1:6" ht="20.100000000000001" customHeight="1">
      <c r="A948" s="29">
        <v>946</v>
      </c>
      <c r="B948" s="30" t="s">
        <v>1475</v>
      </c>
      <c r="C948" s="30">
        <v>94.39</v>
      </c>
      <c r="D948" s="30" t="s">
        <v>440</v>
      </c>
      <c r="E948" s="30" t="s">
        <v>619</v>
      </c>
      <c r="F948" s="31"/>
    </row>
    <row r="949" spans="1:6" ht="20.100000000000001" customHeight="1">
      <c r="A949" s="29">
        <v>947</v>
      </c>
      <c r="B949" s="30" t="s">
        <v>1476</v>
      </c>
      <c r="C949" s="30">
        <v>94.39</v>
      </c>
      <c r="D949" s="30" t="s">
        <v>440</v>
      </c>
      <c r="E949" s="30" t="s">
        <v>619</v>
      </c>
      <c r="F949" s="31"/>
    </row>
    <row r="950" spans="1:6" ht="20.100000000000001" customHeight="1">
      <c r="A950" s="29">
        <v>948</v>
      </c>
      <c r="B950" s="30" t="s">
        <v>1477</v>
      </c>
      <c r="C950" s="30">
        <v>94.39</v>
      </c>
      <c r="D950" s="30" t="s">
        <v>440</v>
      </c>
      <c r="E950" s="30" t="s">
        <v>619</v>
      </c>
      <c r="F950" s="31"/>
    </row>
    <row r="951" spans="1:6" ht="20.100000000000001" customHeight="1">
      <c r="A951" s="29">
        <v>949</v>
      </c>
      <c r="B951" s="30" t="s">
        <v>1478</v>
      </c>
      <c r="C951" s="30">
        <v>94.39</v>
      </c>
      <c r="D951" s="30" t="s">
        <v>440</v>
      </c>
      <c r="E951" s="30" t="s">
        <v>619</v>
      </c>
      <c r="F951" s="31"/>
    </row>
    <row r="952" spans="1:6" ht="20.100000000000001" customHeight="1">
      <c r="A952" s="29">
        <v>950</v>
      </c>
      <c r="B952" s="30" t="s">
        <v>1479</v>
      </c>
      <c r="C952" s="30">
        <v>94.77</v>
      </c>
      <c r="D952" s="30" t="s">
        <v>440</v>
      </c>
      <c r="E952" s="30" t="s">
        <v>619</v>
      </c>
      <c r="F952" s="31"/>
    </row>
    <row r="953" spans="1:6" ht="20.100000000000001" customHeight="1">
      <c r="A953" s="29">
        <v>951</v>
      </c>
      <c r="B953" s="30" t="s">
        <v>1480</v>
      </c>
      <c r="C953" s="30">
        <v>92.52</v>
      </c>
      <c r="D953" s="30" t="s">
        <v>440</v>
      </c>
      <c r="E953" s="30" t="s">
        <v>623</v>
      </c>
      <c r="F953" s="31"/>
    </row>
    <row r="954" spans="1:6" ht="20.100000000000001" customHeight="1">
      <c r="A954" s="29">
        <v>952</v>
      </c>
      <c r="B954" s="30" t="s">
        <v>1481</v>
      </c>
      <c r="C954" s="30">
        <v>94.77</v>
      </c>
      <c r="D954" s="30" t="s">
        <v>440</v>
      </c>
      <c r="E954" s="30" t="s">
        <v>619</v>
      </c>
      <c r="F954" s="31"/>
    </row>
    <row r="955" spans="1:6" ht="20.100000000000001" customHeight="1">
      <c r="A955" s="29">
        <v>953</v>
      </c>
      <c r="B955" s="30" t="s">
        <v>1482</v>
      </c>
      <c r="C955" s="30">
        <v>94.39</v>
      </c>
      <c r="D955" s="30" t="s">
        <v>440</v>
      </c>
      <c r="E955" s="30" t="s">
        <v>619</v>
      </c>
      <c r="F955" s="31"/>
    </row>
    <row r="956" spans="1:6" ht="20.100000000000001" customHeight="1">
      <c r="A956" s="29">
        <v>954</v>
      </c>
      <c r="B956" s="30" t="s">
        <v>1483</v>
      </c>
      <c r="C956" s="30">
        <v>92.52</v>
      </c>
      <c r="D956" s="30" t="s">
        <v>440</v>
      </c>
      <c r="E956" s="30" t="s">
        <v>623</v>
      </c>
      <c r="F956" s="31"/>
    </row>
    <row r="957" spans="1:6" ht="20.100000000000001" customHeight="1">
      <c r="A957" s="29">
        <v>955</v>
      </c>
      <c r="B957" s="30" t="s">
        <v>1484</v>
      </c>
      <c r="C957" s="30">
        <v>92.52</v>
      </c>
      <c r="D957" s="30" t="s">
        <v>440</v>
      </c>
      <c r="E957" s="30" t="s">
        <v>623</v>
      </c>
      <c r="F957" s="31"/>
    </row>
    <row r="958" spans="1:6" ht="20.100000000000001" customHeight="1">
      <c r="A958" s="29">
        <v>956</v>
      </c>
      <c r="B958" s="30" t="s">
        <v>583</v>
      </c>
      <c r="C958" s="30">
        <v>92.52</v>
      </c>
      <c r="D958" s="30" t="s">
        <v>440</v>
      </c>
      <c r="E958" s="30" t="s">
        <v>623</v>
      </c>
      <c r="F958" s="31"/>
    </row>
    <row r="959" spans="1:6" ht="20.100000000000001" customHeight="1">
      <c r="A959" s="29">
        <v>957</v>
      </c>
      <c r="B959" s="30" t="s">
        <v>584</v>
      </c>
      <c r="C959" s="30">
        <v>94.39</v>
      </c>
      <c r="D959" s="30" t="s">
        <v>440</v>
      </c>
      <c r="E959" s="30" t="s">
        <v>619</v>
      </c>
      <c r="F959" s="31"/>
    </row>
    <row r="960" spans="1:6" ht="20.100000000000001" customHeight="1">
      <c r="A960" s="29">
        <v>958</v>
      </c>
      <c r="B960" s="30" t="s">
        <v>585</v>
      </c>
      <c r="C960" s="30">
        <v>94.39</v>
      </c>
      <c r="D960" s="30" t="s">
        <v>440</v>
      </c>
      <c r="E960" s="30" t="s">
        <v>619</v>
      </c>
      <c r="F960" s="31"/>
    </row>
    <row r="961" spans="1:6" ht="20.100000000000001" customHeight="1">
      <c r="A961" s="29">
        <v>959</v>
      </c>
      <c r="B961" s="30" t="s">
        <v>587</v>
      </c>
      <c r="C961" s="30">
        <v>94.39</v>
      </c>
      <c r="D961" s="30" t="s">
        <v>440</v>
      </c>
      <c r="E961" s="30" t="s">
        <v>619</v>
      </c>
      <c r="F961" s="31"/>
    </row>
    <row r="962" spans="1:6" ht="20.100000000000001" customHeight="1">
      <c r="A962" s="29">
        <v>960</v>
      </c>
      <c r="B962" s="30" t="s">
        <v>1485</v>
      </c>
      <c r="C962" s="30">
        <v>94.39</v>
      </c>
      <c r="D962" s="30" t="s">
        <v>440</v>
      </c>
      <c r="E962" s="30" t="s">
        <v>619</v>
      </c>
      <c r="F962" s="31"/>
    </row>
    <row r="963" spans="1:6" ht="20.100000000000001" customHeight="1">
      <c r="A963" s="29">
        <v>961</v>
      </c>
      <c r="B963" s="30" t="s">
        <v>589</v>
      </c>
      <c r="C963" s="30">
        <v>94.39</v>
      </c>
      <c r="D963" s="30" t="s">
        <v>440</v>
      </c>
      <c r="E963" s="30" t="s">
        <v>619</v>
      </c>
      <c r="F963" s="31"/>
    </row>
    <row r="964" spans="1:6" ht="20.100000000000001" customHeight="1">
      <c r="A964" s="29">
        <v>962</v>
      </c>
      <c r="B964" s="30" t="s">
        <v>1486</v>
      </c>
      <c r="C964" s="30">
        <v>94.39</v>
      </c>
      <c r="D964" s="30" t="s">
        <v>440</v>
      </c>
      <c r="E964" s="30" t="s">
        <v>619</v>
      </c>
      <c r="F964" s="31"/>
    </row>
    <row r="965" spans="1:6" ht="20.100000000000001" customHeight="1">
      <c r="A965" s="29">
        <v>963</v>
      </c>
      <c r="B965" s="30" t="s">
        <v>590</v>
      </c>
      <c r="C965" s="30">
        <v>92.52</v>
      </c>
      <c r="D965" s="30" t="s">
        <v>440</v>
      </c>
      <c r="E965" s="30" t="s">
        <v>623</v>
      </c>
      <c r="F965" s="31"/>
    </row>
    <row r="966" spans="1:6" ht="20.100000000000001" customHeight="1">
      <c r="A966" s="29">
        <v>964</v>
      </c>
      <c r="B966" s="30" t="s">
        <v>591</v>
      </c>
      <c r="C966" s="30">
        <v>94.39</v>
      </c>
      <c r="D966" s="30" t="s">
        <v>440</v>
      </c>
      <c r="E966" s="30" t="s">
        <v>619</v>
      </c>
      <c r="F966" s="31"/>
    </row>
    <row r="967" spans="1:6" ht="20.100000000000001" customHeight="1">
      <c r="A967" s="29">
        <v>965</v>
      </c>
      <c r="B967" s="30" t="s">
        <v>1487</v>
      </c>
      <c r="C967" s="30">
        <v>94.39</v>
      </c>
      <c r="D967" s="30" t="s">
        <v>440</v>
      </c>
      <c r="E967" s="30" t="s">
        <v>619</v>
      </c>
      <c r="F967" s="31"/>
    </row>
    <row r="968" spans="1:6" ht="20.100000000000001" customHeight="1">
      <c r="A968" s="29">
        <v>966</v>
      </c>
      <c r="B968" s="30" t="s">
        <v>592</v>
      </c>
      <c r="C968" s="30">
        <v>92.52</v>
      </c>
      <c r="D968" s="30" t="s">
        <v>440</v>
      </c>
      <c r="E968" s="30" t="s">
        <v>623</v>
      </c>
      <c r="F968" s="31"/>
    </row>
    <row r="969" spans="1:6" ht="20.100000000000001" customHeight="1">
      <c r="A969" s="29">
        <v>967</v>
      </c>
      <c r="B969" s="30" t="s">
        <v>593</v>
      </c>
      <c r="C969" s="30">
        <v>94.39</v>
      </c>
      <c r="D969" s="30" t="s">
        <v>440</v>
      </c>
      <c r="E969" s="30" t="s">
        <v>619</v>
      </c>
      <c r="F969" s="31"/>
    </row>
    <row r="970" spans="1:6" ht="20.100000000000001" customHeight="1">
      <c r="A970" s="29">
        <v>968</v>
      </c>
      <c r="B970" s="30" t="s">
        <v>1488</v>
      </c>
      <c r="C970" s="30">
        <v>94.39</v>
      </c>
      <c r="D970" s="30" t="s">
        <v>440</v>
      </c>
      <c r="E970" s="30" t="s">
        <v>619</v>
      </c>
      <c r="F970" s="31"/>
    </row>
    <row r="971" spans="1:6" ht="20.100000000000001" customHeight="1">
      <c r="A971" s="29">
        <v>969</v>
      </c>
      <c r="B971" s="30" t="s">
        <v>1489</v>
      </c>
      <c r="C971" s="30">
        <v>92.52</v>
      </c>
      <c r="D971" s="30" t="s">
        <v>440</v>
      </c>
      <c r="E971" s="30" t="s">
        <v>623</v>
      </c>
      <c r="F971" s="31"/>
    </row>
    <row r="972" spans="1:6" ht="20.100000000000001" customHeight="1">
      <c r="A972" s="29">
        <v>970</v>
      </c>
      <c r="B972" s="30" t="s">
        <v>1490</v>
      </c>
      <c r="C972" s="30">
        <v>94.39</v>
      </c>
      <c r="D972" s="30" t="s">
        <v>440</v>
      </c>
      <c r="E972" s="30" t="s">
        <v>619</v>
      </c>
      <c r="F972" s="31"/>
    </row>
    <row r="973" spans="1:6" ht="20.100000000000001" customHeight="1">
      <c r="A973" s="29">
        <v>971</v>
      </c>
      <c r="B973" s="30" t="s">
        <v>1491</v>
      </c>
      <c r="C973" s="30">
        <v>94.39</v>
      </c>
      <c r="D973" s="30" t="s">
        <v>440</v>
      </c>
      <c r="E973" s="30" t="s">
        <v>619</v>
      </c>
      <c r="F973" s="31"/>
    </row>
    <row r="974" spans="1:6" ht="20.100000000000001" customHeight="1">
      <c r="A974" s="29">
        <v>972</v>
      </c>
      <c r="B974" s="30" t="s">
        <v>1492</v>
      </c>
      <c r="C974" s="30">
        <v>92.52</v>
      </c>
      <c r="D974" s="30" t="s">
        <v>440</v>
      </c>
      <c r="E974" s="30" t="s">
        <v>623</v>
      </c>
      <c r="F974" s="31"/>
    </row>
    <row r="975" spans="1:6" ht="20.100000000000001" customHeight="1">
      <c r="A975" s="29">
        <v>973</v>
      </c>
      <c r="B975" s="30" t="s">
        <v>1493</v>
      </c>
      <c r="C975" s="30">
        <v>94.39</v>
      </c>
      <c r="D975" s="30" t="s">
        <v>440</v>
      </c>
      <c r="E975" s="30" t="s">
        <v>619</v>
      </c>
      <c r="F975" s="31"/>
    </row>
    <row r="976" spans="1:6" ht="20.100000000000001" customHeight="1">
      <c r="A976" s="29">
        <v>974</v>
      </c>
      <c r="B976" s="30" t="s">
        <v>1494</v>
      </c>
      <c r="C976" s="30">
        <v>94.39</v>
      </c>
      <c r="D976" s="30" t="s">
        <v>440</v>
      </c>
      <c r="E976" s="30" t="s">
        <v>619</v>
      </c>
      <c r="F976" s="31"/>
    </row>
    <row r="977" spans="1:6" ht="20.100000000000001" customHeight="1">
      <c r="A977" s="29">
        <v>975</v>
      </c>
      <c r="B977" s="30" t="s">
        <v>1495</v>
      </c>
      <c r="C977" s="30">
        <v>92.52</v>
      </c>
      <c r="D977" s="30" t="s">
        <v>440</v>
      </c>
      <c r="E977" s="30" t="s">
        <v>623</v>
      </c>
      <c r="F977" s="31"/>
    </row>
    <row r="978" spans="1:6" ht="20.100000000000001" customHeight="1">
      <c r="A978" s="29">
        <v>976</v>
      </c>
      <c r="B978" s="30" t="s">
        <v>1496</v>
      </c>
      <c r="C978" s="30">
        <v>92.52</v>
      </c>
      <c r="D978" s="30" t="s">
        <v>440</v>
      </c>
      <c r="E978" s="30" t="s">
        <v>623</v>
      </c>
      <c r="F978" s="31"/>
    </row>
    <row r="979" spans="1:6" ht="20.100000000000001" customHeight="1">
      <c r="A979" s="29">
        <v>977</v>
      </c>
      <c r="B979" s="30" t="s">
        <v>574</v>
      </c>
      <c r="C979" s="30">
        <v>92.52</v>
      </c>
      <c r="D979" s="30" t="s">
        <v>440</v>
      </c>
      <c r="E979" s="30" t="s">
        <v>623</v>
      </c>
      <c r="F979" s="31"/>
    </row>
    <row r="980" spans="1:6" ht="20.100000000000001" customHeight="1">
      <c r="A980" s="29">
        <v>978</v>
      </c>
      <c r="B980" s="30" t="s">
        <v>575</v>
      </c>
      <c r="C980" s="30">
        <v>94.39</v>
      </c>
      <c r="D980" s="30" t="s">
        <v>440</v>
      </c>
      <c r="E980" s="30" t="s">
        <v>619</v>
      </c>
      <c r="F980" s="31"/>
    </row>
    <row r="981" spans="1:6" ht="20.100000000000001" customHeight="1">
      <c r="A981" s="29">
        <v>979</v>
      </c>
      <c r="B981" s="30" t="s">
        <v>1497</v>
      </c>
      <c r="C981" s="30">
        <v>94.39</v>
      </c>
      <c r="D981" s="30" t="s">
        <v>440</v>
      </c>
      <c r="E981" s="30" t="s">
        <v>619</v>
      </c>
      <c r="F981" s="31"/>
    </row>
    <row r="982" spans="1:6" ht="20.100000000000001" customHeight="1">
      <c r="A982" s="29">
        <v>980</v>
      </c>
      <c r="B982" s="30" t="s">
        <v>1498</v>
      </c>
      <c r="C982" s="30">
        <v>92.52</v>
      </c>
      <c r="D982" s="30" t="s">
        <v>440</v>
      </c>
      <c r="E982" s="30" t="s">
        <v>623</v>
      </c>
      <c r="F982" s="31"/>
    </row>
    <row r="983" spans="1:6" ht="20.100000000000001" customHeight="1">
      <c r="A983" s="29">
        <v>981</v>
      </c>
      <c r="B983" s="30" t="s">
        <v>576</v>
      </c>
      <c r="C983" s="30">
        <v>92.52</v>
      </c>
      <c r="D983" s="30" t="s">
        <v>440</v>
      </c>
      <c r="E983" s="30" t="s">
        <v>623</v>
      </c>
      <c r="F983" s="31"/>
    </row>
    <row r="984" spans="1:6" ht="20.100000000000001" customHeight="1">
      <c r="A984" s="29">
        <v>982</v>
      </c>
      <c r="B984" s="30" t="s">
        <v>577</v>
      </c>
      <c r="C984" s="30">
        <v>94.39</v>
      </c>
      <c r="D984" s="30" t="s">
        <v>440</v>
      </c>
      <c r="E984" s="30" t="s">
        <v>619</v>
      </c>
      <c r="F984" s="31"/>
    </row>
    <row r="985" spans="1:6" ht="20.100000000000001" customHeight="1">
      <c r="A985" s="29">
        <v>983</v>
      </c>
      <c r="B985" s="30" t="s">
        <v>579</v>
      </c>
      <c r="C985" s="30">
        <v>94.39</v>
      </c>
      <c r="D985" s="30" t="s">
        <v>440</v>
      </c>
      <c r="E985" s="30" t="s">
        <v>619</v>
      </c>
      <c r="F985" s="31"/>
    </row>
    <row r="986" spans="1:6" ht="20.100000000000001" customHeight="1">
      <c r="A986" s="29">
        <v>984</v>
      </c>
      <c r="B986" s="30" t="s">
        <v>580</v>
      </c>
      <c r="C986" s="30">
        <v>94.39</v>
      </c>
      <c r="D986" s="30" t="s">
        <v>440</v>
      </c>
      <c r="E986" s="30" t="s">
        <v>619</v>
      </c>
      <c r="F986" s="31"/>
    </row>
    <row r="987" spans="1:6" ht="20.100000000000001" customHeight="1">
      <c r="A987" s="29">
        <v>985</v>
      </c>
      <c r="B987" s="30" t="s">
        <v>581</v>
      </c>
      <c r="C987" s="30">
        <v>94.39</v>
      </c>
      <c r="D987" s="30" t="s">
        <v>440</v>
      </c>
      <c r="E987" s="30" t="s">
        <v>619</v>
      </c>
      <c r="F987" s="31"/>
    </row>
    <row r="988" spans="1:6" ht="20.100000000000001" customHeight="1">
      <c r="A988" s="29">
        <v>986</v>
      </c>
      <c r="B988" s="30" t="s">
        <v>582</v>
      </c>
      <c r="C988" s="30">
        <v>94.39</v>
      </c>
      <c r="D988" s="30" t="s">
        <v>440</v>
      </c>
      <c r="E988" s="30" t="s">
        <v>619</v>
      </c>
      <c r="F988" s="31"/>
    </row>
    <row r="989" spans="1:6" ht="20.100000000000001" customHeight="1">
      <c r="A989" s="29">
        <v>987</v>
      </c>
      <c r="B989" s="30" t="s">
        <v>1499</v>
      </c>
      <c r="C989" s="30">
        <v>94.39</v>
      </c>
      <c r="D989" s="30" t="s">
        <v>440</v>
      </c>
      <c r="E989" s="30" t="s">
        <v>619</v>
      </c>
      <c r="F989" s="31"/>
    </row>
    <row r="990" spans="1:6" ht="20.100000000000001" customHeight="1">
      <c r="A990" s="29">
        <v>988</v>
      </c>
      <c r="B990" s="30" t="s">
        <v>1500</v>
      </c>
      <c r="C990" s="30">
        <v>94.39</v>
      </c>
      <c r="D990" s="30" t="s">
        <v>440</v>
      </c>
      <c r="E990" s="30" t="s">
        <v>619</v>
      </c>
      <c r="F990" s="31"/>
    </row>
    <row r="991" spans="1:6" ht="20.100000000000001" customHeight="1">
      <c r="A991" s="29">
        <v>989</v>
      </c>
      <c r="B991" s="30" t="s">
        <v>1501</v>
      </c>
      <c r="C991" s="30">
        <v>94.39</v>
      </c>
      <c r="D991" s="30" t="s">
        <v>440</v>
      </c>
      <c r="E991" s="30" t="s">
        <v>619</v>
      </c>
      <c r="F991" s="31"/>
    </row>
    <row r="992" spans="1:6" ht="20.100000000000001" customHeight="1">
      <c r="A992" s="29">
        <v>990</v>
      </c>
      <c r="B992" s="30" t="s">
        <v>1502</v>
      </c>
      <c r="C992" s="30">
        <v>94.39</v>
      </c>
      <c r="D992" s="30" t="s">
        <v>440</v>
      </c>
      <c r="E992" s="30" t="s">
        <v>619</v>
      </c>
      <c r="F992" s="31"/>
    </row>
    <row r="993" spans="1:6" ht="20.100000000000001" customHeight="1">
      <c r="A993" s="29">
        <v>991</v>
      </c>
      <c r="B993" s="30" t="s">
        <v>1503</v>
      </c>
      <c r="C993" s="30">
        <v>94.39</v>
      </c>
      <c r="D993" s="30" t="s">
        <v>440</v>
      </c>
      <c r="E993" s="30" t="s">
        <v>619</v>
      </c>
      <c r="F993" s="31"/>
    </row>
    <row r="994" spans="1:6" ht="20.100000000000001" customHeight="1">
      <c r="A994" s="29">
        <v>992</v>
      </c>
      <c r="B994" s="30" t="s">
        <v>1504</v>
      </c>
      <c r="C994" s="30">
        <v>94.39</v>
      </c>
      <c r="D994" s="30" t="s">
        <v>440</v>
      </c>
      <c r="E994" s="30" t="s">
        <v>619</v>
      </c>
      <c r="F994" s="31"/>
    </row>
    <row r="995" spans="1:6" ht="20.100000000000001" customHeight="1">
      <c r="A995" s="29">
        <v>993</v>
      </c>
      <c r="B995" s="30" t="s">
        <v>1505</v>
      </c>
      <c r="C995" s="30">
        <v>94.39</v>
      </c>
      <c r="D995" s="30" t="s">
        <v>440</v>
      </c>
      <c r="E995" s="30" t="s">
        <v>619</v>
      </c>
      <c r="F995" s="31"/>
    </row>
    <row r="996" spans="1:6" ht="20.100000000000001" customHeight="1">
      <c r="A996" s="29">
        <v>994</v>
      </c>
      <c r="B996" s="30" t="s">
        <v>1506</v>
      </c>
      <c r="C996" s="30">
        <v>94.39</v>
      </c>
      <c r="D996" s="30" t="s">
        <v>440</v>
      </c>
      <c r="E996" s="30" t="s">
        <v>619</v>
      </c>
      <c r="F996" s="31"/>
    </row>
    <row r="997" spans="1:6" ht="20.100000000000001" customHeight="1">
      <c r="A997" s="29">
        <v>995</v>
      </c>
      <c r="B997" s="30" t="s">
        <v>1507</v>
      </c>
      <c r="C997" s="30">
        <v>94.39</v>
      </c>
      <c r="D997" s="30" t="s">
        <v>440</v>
      </c>
      <c r="E997" s="30" t="s">
        <v>619</v>
      </c>
      <c r="F997" s="31"/>
    </row>
    <row r="998" spans="1:6" ht="20.100000000000001" customHeight="1">
      <c r="A998" s="29">
        <v>996</v>
      </c>
      <c r="B998" s="30" t="s">
        <v>1508</v>
      </c>
      <c r="C998" s="30">
        <v>94.39</v>
      </c>
      <c r="D998" s="30" t="s">
        <v>440</v>
      </c>
      <c r="E998" s="30" t="s">
        <v>619</v>
      </c>
      <c r="F998" s="31"/>
    </row>
    <row r="999" spans="1:6" ht="20.100000000000001" customHeight="1">
      <c r="A999" s="29">
        <v>997</v>
      </c>
      <c r="B999" s="30" t="s">
        <v>1509</v>
      </c>
      <c r="C999" s="30">
        <v>94.39</v>
      </c>
      <c r="D999" s="30" t="s">
        <v>440</v>
      </c>
      <c r="E999" s="30" t="s">
        <v>619</v>
      </c>
      <c r="F999" s="31"/>
    </row>
    <row r="1000" spans="1:6" ht="20.100000000000001" customHeight="1">
      <c r="A1000" s="29">
        <v>998</v>
      </c>
      <c r="B1000" s="30" t="s">
        <v>1510</v>
      </c>
      <c r="C1000" s="30">
        <v>94.39</v>
      </c>
      <c r="D1000" s="30" t="s">
        <v>440</v>
      </c>
      <c r="E1000" s="30" t="s">
        <v>619</v>
      </c>
      <c r="F1000" s="31"/>
    </row>
    <row r="1001" spans="1:6" ht="20.100000000000001" customHeight="1">
      <c r="A1001" s="29">
        <v>999</v>
      </c>
      <c r="B1001" s="30" t="s">
        <v>1511</v>
      </c>
      <c r="C1001" s="30">
        <v>94.39</v>
      </c>
      <c r="D1001" s="30" t="s">
        <v>440</v>
      </c>
      <c r="E1001" s="30" t="s">
        <v>619</v>
      </c>
      <c r="F1001" s="31"/>
    </row>
    <row r="1002" spans="1:6" ht="20.100000000000001" customHeight="1">
      <c r="A1002" s="29">
        <v>1000</v>
      </c>
      <c r="B1002" s="30" t="s">
        <v>1512</v>
      </c>
      <c r="C1002" s="30">
        <v>94.39</v>
      </c>
      <c r="D1002" s="30" t="s">
        <v>440</v>
      </c>
      <c r="E1002" s="30" t="s">
        <v>619</v>
      </c>
      <c r="F1002" s="31"/>
    </row>
    <row r="1003" spans="1:6" ht="20.100000000000001" customHeight="1">
      <c r="A1003" s="29">
        <v>1001</v>
      </c>
      <c r="B1003" s="30" t="s">
        <v>1513</v>
      </c>
      <c r="C1003" s="30">
        <v>94.39</v>
      </c>
      <c r="D1003" s="30" t="s">
        <v>440</v>
      </c>
      <c r="E1003" s="30" t="s">
        <v>619</v>
      </c>
      <c r="F1003" s="31"/>
    </row>
    <row r="1004" spans="1:6" ht="20.100000000000001" customHeight="1">
      <c r="A1004" s="29">
        <v>1002</v>
      </c>
      <c r="B1004" s="30" t="s">
        <v>1514</v>
      </c>
      <c r="C1004" s="30">
        <v>94.39</v>
      </c>
      <c r="D1004" s="30" t="s">
        <v>440</v>
      </c>
      <c r="E1004" s="30" t="s">
        <v>619</v>
      </c>
      <c r="F1004" s="31"/>
    </row>
    <row r="1005" spans="1:6" ht="20.100000000000001" customHeight="1">
      <c r="A1005" s="29">
        <v>1003</v>
      </c>
      <c r="B1005" s="30" t="s">
        <v>1515</v>
      </c>
      <c r="C1005" s="30">
        <v>94.39</v>
      </c>
      <c r="D1005" s="30" t="s">
        <v>440</v>
      </c>
      <c r="E1005" s="30" t="s">
        <v>619</v>
      </c>
      <c r="F1005" s="31"/>
    </row>
    <row r="1006" spans="1:6" ht="20.100000000000001" customHeight="1">
      <c r="A1006" s="29">
        <v>1004</v>
      </c>
      <c r="B1006" s="30" t="s">
        <v>1516</v>
      </c>
      <c r="C1006" s="30">
        <v>94.39</v>
      </c>
      <c r="D1006" s="30" t="s">
        <v>440</v>
      </c>
      <c r="E1006" s="30" t="s">
        <v>619</v>
      </c>
      <c r="F1006" s="31"/>
    </row>
    <row r="1007" spans="1:6" ht="20.100000000000001" customHeight="1">
      <c r="A1007" s="29">
        <v>1005</v>
      </c>
      <c r="B1007" s="30" t="s">
        <v>1517</v>
      </c>
      <c r="C1007" s="30">
        <v>92.52</v>
      </c>
      <c r="D1007" s="30" t="s">
        <v>440</v>
      </c>
      <c r="E1007" s="30" t="s">
        <v>623</v>
      </c>
      <c r="F1007" s="31"/>
    </row>
    <row r="1008" spans="1:6" ht="20.100000000000001" customHeight="1">
      <c r="A1008" s="29">
        <v>1006</v>
      </c>
      <c r="B1008" s="30" t="s">
        <v>1518</v>
      </c>
      <c r="C1008" s="30">
        <v>94.39</v>
      </c>
      <c r="D1008" s="30" t="s">
        <v>440</v>
      </c>
      <c r="E1008" s="30" t="s">
        <v>619</v>
      </c>
      <c r="F1008" s="31"/>
    </row>
    <row r="1009" spans="1:6" ht="20.100000000000001" customHeight="1">
      <c r="A1009" s="29">
        <v>1007</v>
      </c>
      <c r="B1009" s="30" t="s">
        <v>1519</v>
      </c>
      <c r="C1009" s="30">
        <v>109.98</v>
      </c>
      <c r="D1009" s="30" t="s">
        <v>440</v>
      </c>
      <c r="E1009" s="30" t="s">
        <v>619</v>
      </c>
      <c r="F1009" s="31"/>
    </row>
    <row r="1010" spans="1:6" ht="20.100000000000001" customHeight="1">
      <c r="A1010" s="29">
        <v>1008</v>
      </c>
      <c r="B1010" s="30" t="s">
        <v>1520</v>
      </c>
      <c r="C1010" s="30">
        <v>109.19</v>
      </c>
      <c r="D1010" s="30" t="s">
        <v>440</v>
      </c>
      <c r="E1010" s="30" t="s">
        <v>619</v>
      </c>
      <c r="F1010" s="31"/>
    </row>
    <row r="1011" spans="1:6" ht="20.100000000000001" customHeight="1">
      <c r="A1011" s="29">
        <v>1009</v>
      </c>
      <c r="B1011" s="30" t="s">
        <v>1521</v>
      </c>
      <c r="C1011" s="30">
        <v>109.19</v>
      </c>
      <c r="D1011" s="30" t="s">
        <v>440</v>
      </c>
      <c r="E1011" s="30" t="s">
        <v>619</v>
      </c>
      <c r="F1011" s="31"/>
    </row>
    <row r="1012" spans="1:6" ht="20.100000000000001" customHeight="1">
      <c r="A1012" s="29">
        <v>1010</v>
      </c>
      <c r="B1012" s="30" t="s">
        <v>1522</v>
      </c>
      <c r="C1012" s="30">
        <v>109.19</v>
      </c>
      <c r="D1012" s="30" t="s">
        <v>440</v>
      </c>
      <c r="E1012" s="30" t="s">
        <v>619</v>
      </c>
      <c r="F1012" s="31"/>
    </row>
    <row r="1013" spans="1:6" ht="20.100000000000001" customHeight="1">
      <c r="A1013" s="29">
        <v>1011</v>
      </c>
      <c r="B1013" s="30" t="s">
        <v>1523</v>
      </c>
      <c r="C1013" s="30">
        <v>109.19</v>
      </c>
      <c r="D1013" s="30" t="s">
        <v>440</v>
      </c>
      <c r="E1013" s="30" t="s">
        <v>619</v>
      </c>
      <c r="F1013" s="31"/>
    </row>
    <row r="1014" spans="1:6" ht="20.100000000000001" customHeight="1">
      <c r="A1014" s="29">
        <v>1012</v>
      </c>
      <c r="B1014" s="30" t="s">
        <v>1524</v>
      </c>
      <c r="C1014" s="30">
        <v>109.19</v>
      </c>
      <c r="D1014" s="30" t="s">
        <v>440</v>
      </c>
      <c r="E1014" s="30" t="s">
        <v>619</v>
      </c>
      <c r="F1014" s="31"/>
    </row>
    <row r="1015" spans="1:6" ht="20.100000000000001" customHeight="1">
      <c r="A1015" s="29">
        <v>1013</v>
      </c>
      <c r="B1015" s="30" t="s">
        <v>1525</v>
      </c>
      <c r="C1015" s="30">
        <v>109.19</v>
      </c>
      <c r="D1015" s="30" t="s">
        <v>440</v>
      </c>
      <c r="E1015" s="30" t="s">
        <v>619</v>
      </c>
      <c r="F1015" s="31"/>
    </row>
    <row r="1016" spans="1:6" ht="20.100000000000001" customHeight="1">
      <c r="A1016" s="29">
        <v>1014</v>
      </c>
      <c r="B1016" s="30" t="s">
        <v>1526</v>
      </c>
      <c r="C1016" s="30">
        <v>109.19</v>
      </c>
      <c r="D1016" s="30" t="s">
        <v>440</v>
      </c>
      <c r="E1016" s="30" t="s">
        <v>619</v>
      </c>
      <c r="F1016" s="31"/>
    </row>
    <row r="1017" spans="1:6" ht="20.100000000000001" customHeight="1">
      <c r="A1017" s="29">
        <v>1015</v>
      </c>
      <c r="B1017" s="30" t="s">
        <v>1527</v>
      </c>
      <c r="C1017" s="30">
        <v>109.19</v>
      </c>
      <c r="D1017" s="30" t="s">
        <v>440</v>
      </c>
      <c r="E1017" s="30" t="s">
        <v>619</v>
      </c>
      <c r="F1017" s="31"/>
    </row>
    <row r="1018" spans="1:6" ht="20.100000000000001" customHeight="1">
      <c r="A1018" s="29">
        <v>1016</v>
      </c>
      <c r="B1018" s="30" t="s">
        <v>1528</v>
      </c>
      <c r="C1018" s="30">
        <v>109.98</v>
      </c>
      <c r="D1018" s="30" t="s">
        <v>440</v>
      </c>
      <c r="E1018" s="30" t="s">
        <v>619</v>
      </c>
      <c r="F1018" s="31"/>
    </row>
    <row r="1019" spans="1:6" ht="20.100000000000001" customHeight="1">
      <c r="A1019" s="29">
        <v>1017</v>
      </c>
      <c r="B1019" s="30" t="s">
        <v>1529</v>
      </c>
      <c r="C1019" s="30">
        <v>109.98</v>
      </c>
      <c r="D1019" s="30" t="s">
        <v>440</v>
      </c>
      <c r="E1019" s="30" t="s">
        <v>619</v>
      </c>
      <c r="F1019" s="31"/>
    </row>
    <row r="1020" spans="1:6" ht="20.100000000000001" customHeight="1">
      <c r="A1020" s="29">
        <v>1018</v>
      </c>
      <c r="B1020" s="30" t="s">
        <v>1530</v>
      </c>
      <c r="C1020" s="30">
        <v>109.19</v>
      </c>
      <c r="D1020" s="30" t="s">
        <v>440</v>
      </c>
      <c r="E1020" s="30" t="s">
        <v>619</v>
      </c>
      <c r="F1020" s="31"/>
    </row>
    <row r="1021" spans="1:6" ht="20.100000000000001" customHeight="1">
      <c r="A1021" s="29">
        <v>1019</v>
      </c>
      <c r="B1021" s="30" t="s">
        <v>1531</v>
      </c>
      <c r="C1021" s="30">
        <v>109.19</v>
      </c>
      <c r="D1021" s="30" t="s">
        <v>440</v>
      </c>
      <c r="E1021" s="30" t="s">
        <v>619</v>
      </c>
      <c r="F1021" s="31"/>
    </row>
    <row r="1022" spans="1:6" ht="20.100000000000001" customHeight="1">
      <c r="A1022" s="29">
        <v>1020</v>
      </c>
      <c r="B1022" s="30" t="s">
        <v>1532</v>
      </c>
      <c r="C1022" s="30">
        <v>109.19</v>
      </c>
      <c r="D1022" s="30" t="s">
        <v>440</v>
      </c>
      <c r="E1022" s="30" t="s">
        <v>619</v>
      </c>
      <c r="F1022" s="31"/>
    </row>
    <row r="1023" spans="1:6" ht="20.100000000000001" customHeight="1">
      <c r="A1023" s="29">
        <v>1021</v>
      </c>
      <c r="B1023" s="30" t="s">
        <v>1533</v>
      </c>
      <c r="C1023" s="30">
        <v>109.19</v>
      </c>
      <c r="D1023" s="30" t="s">
        <v>440</v>
      </c>
      <c r="E1023" s="30" t="s">
        <v>619</v>
      </c>
      <c r="F1023" s="31"/>
    </row>
    <row r="1024" spans="1:6" ht="20.100000000000001" customHeight="1">
      <c r="A1024" s="29">
        <v>1022</v>
      </c>
      <c r="B1024" s="30" t="s">
        <v>1534</v>
      </c>
      <c r="C1024" s="30">
        <v>109.19</v>
      </c>
      <c r="D1024" s="30" t="s">
        <v>440</v>
      </c>
      <c r="E1024" s="30" t="s">
        <v>619</v>
      </c>
      <c r="F1024" s="31"/>
    </row>
    <row r="1025" spans="1:6" ht="20.100000000000001" customHeight="1">
      <c r="A1025" s="29">
        <v>1023</v>
      </c>
      <c r="B1025" s="30" t="s">
        <v>1535</v>
      </c>
      <c r="C1025" s="30">
        <v>109.19</v>
      </c>
      <c r="D1025" s="30" t="s">
        <v>440</v>
      </c>
      <c r="E1025" s="30" t="s">
        <v>619</v>
      </c>
      <c r="F1025" s="31"/>
    </row>
    <row r="1026" spans="1:6" ht="20.100000000000001" customHeight="1">
      <c r="A1026" s="29">
        <v>1024</v>
      </c>
      <c r="B1026" s="30" t="s">
        <v>1536</v>
      </c>
      <c r="C1026" s="30">
        <v>109.19</v>
      </c>
      <c r="D1026" s="30" t="s">
        <v>440</v>
      </c>
      <c r="E1026" s="30" t="s">
        <v>619</v>
      </c>
      <c r="F1026" s="31"/>
    </row>
    <row r="1027" spans="1:6" ht="20.100000000000001" customHeight="1">
      <c r="A1027" s="29">
        <v>1025</v>
      </c>
      <c r="B1027" s="30" t="s">
        <v>1537</v>
      </c>
      <c r="C1027" s="30">
        <v>109.19</v>
      </c>
      <c r="D1027" s="30" t="s">
        <v>440</v>
      </c>
      <c r="E1027" s="30" t="s">
        <v>619</v>
      </c>
      <c r="F1027" s="31"/>
    </row>
    <row r="1028" spans="1:6" ht="20.100000000000001" customHeight="1">
      <c r="A1028" s="29">
        <v>1026</v>
      </c>
      <c r="B1028" s="30" t="s">
        <v>1538</v>
      </c>
      <c r="C1028" s="30">
        <v>109.19</v>
      </c>
      <c r="D1028" s="30" t="s">
        <v>440</v>
      </c>
      <c r="E1028" s="30" t="s">
        <v>619</v>
      </c>
      <c r="F1028" s="31"/>
    </row>
    <row r="1029" spans="1:6" ht="20.100000000000001" customHeight="1">
      <c r="A1029" s="29">
        <v>1027</v>
      </c>
      <c r="B1029" s="30" t="s">
        <v>1539</v>
      </c>
      <c r="C1029" s="30">
        <v>109.19</v>
      </c>
      <c r="D1029" s="30" t="s">
        <v>440</v>
      </c>
      <c r="E1029" s="30" t="s">
        <v>619</v>
      </c>
      <c r="F1029" s="31"/>
    </row>
    <row r="1030" spans="1:6" ht="20.100000000000001" customHeight="1">
      <c r="A1030" s="29">
        <v>1028</v>
      </c>
      <c r="B1030" s="30" t="s">
        <v>1540</v>
      </c>
      <c r="C1030" s="30">
        <v>109.77</v>
      </c>
      <c r="D1030" s="30" t="s">
        <v>440</v>
      </c>
      <c r="E1030" s="30" t="s">
        <v>619</v>
      </c>
      <c r="F1030" s="31"/>
    </row>
    <row r="1031" spans="1:6" ht="20.100000000000001" customHeight="1">
      <c r="A1031" s="29">
        <v>1029</v>
      </c>
      <c r="B1031" s="30" t="s">
        <v>1541</v>
      </c>
      <c r="C1031" s="30">
        <v>109.77</v>
      </c>
      <c r="D1031" s="30" t="s">
        <v>440</v>
      </c>
      <c r="E1031" s="30" t="s">
        <v>619</v>
      </c>
      <c r="F1031" s="31"/>
    </row>
    <row r="1032" spans="1:6" ht="20.100000000000001" customHeight="1">
      <c r="A1032" s="29">
        <v>1030</v>
      </c>
      <c r="B1032" s="30" t="s">
        <v>1542</v>
      </c>
      <c r="C1032" s="30">
        <v>109.77</v>
      </c>
      <c r="D1032" s="30" t="s">
        <v>440</v>
      </c>
      <c r="E1032" s="30" t="s">
        <v>619</v>
      </c>
      <c r="F1032" s="31"/>
    </row>
    <row r="1033" spans="1:6" ht="20.100000000000001" customHeight="1">
      <c r="A1033" s="29">
        <v>1031</v>
      </c>
      <c r="B1033" s="30" t="s">
        <v>1543</v>
      </c>
      <c r="C1033" s="30">
        <v>109.77</v>
      </c>
      <c r="D1033" s="30" t="s">
        <v>440</v>
      </c>
      <c r="E1033" s="30" t="s">
        <v>619</v>
      </c>
      <c r="F1033" s="31"/>
    </row>
    <row r="1034" spans="1:6" ht="20.100000000000001" customHeight="1">
      <c r="A1034" s="29">
        <v>1032</v>
      </c>
      <c r="B1034" s="30" t="s">
        <v>1544</v>
      </c>
      <c r="C1034" s="30">
        <v>109.77</v>
      </c>
      <c r="D1034" s="30" t="s">
        <v>440</v>
      </c>
      <c r="E1034" s="30" t="s">
        <v>619</v>
      </c>
      <c r="F1034" s="31"/>
    </row>
    <row r="1035" spans="1:6" ht="20.100000000000001" customHeight="1">
      <c r="A1035" s="29">
        <v>1033</v>
      </c>
      <c r="B1035" s="30" t="s">
        <v>1545</v>
      </c>
      <c r="C1035" s="30">
        <v>109.77</v>
      </c>
      <c r="D1035" s="30" t="s">
        <v>440</v>
      </c>
      <c r="E1035" s="30" t="s">
        <v>619</v>
      </c>
      <c r="F1035" s="31"/>
    </row>
    <row r="1036" spans="1:6" ht="20.100000000000001" customHeight="1">
      <c r="A1036" s="29">
        <v>1034</v>
      </c>
      <c r="B1036" s="30" t="s">
        <v>1546</v>
      </c>
      <c r="C1036" s="30">
        <v>109.77</v>
      </c>
      <c r="D1036" s="30" t="s">
        <v>440</v>
      </c>
      <c r="E1036" s="30" t="s">
        <v>619</v>
      </c>
      <c r="F1036" s="31"/>
    </row>
    <row r="1037" spans="1:6" ht="20.100000000000001" customHeight="1">
      <c r="A1037" s="29">
        <v>1035</v>
      </c>
      <c r="B1037" s="30" t="s">
        <v>1547</v>
      </c>
      <c r="C1037" s="30">
        <v>109.77</v>
      </c>
      <c r="D1037" s="30" t="s">
        <v>440</v>
      </c>
      <c r="E1037" s="30" t="s">
        <v>619</v>
      </c>
      <c r="F1037" s="31"/>
    </row>
    <row r="1038" spans="1:6" ht="20.100000000000001" customHeight="1">
      <c r="A1038" s="29">
        <v>1036</v>
      </c>
      <c r="B1038" s="30" t="s">
        <v>1548</v>
      </c>
      <c r="C1038" s="30">
        <v>109.77</v>
      </c>
      <c r="D1038" s="30" t="s">
        <v>440</v>
      </c>
      <c r="E1038" s="30" t="s">
        <v>619</v>
      </c>
      <c r="F1038" s="31"/>
    </row>
    <row r="1039" spans="1:6" ht="20.100000000000001" customHeight="1">
      <c r="A1039" s="29">
        <v>1037</v>
      </c>
      <c r="B1039" s="30" t="s">
        <v>1549</v>
      </c>
      <c r="C1039" s="30">
        <v>109.77</v>
      </c>
      <c r="D1039" s="30" t="s">
        <v>440</v>
      </c>
      <c r="E1039" s="30" t="s">
        <v>619</v>
      </c>
      <c r="F1039" s="31"/>
    </row>
    <row r="1040" spans="1:6" ht="20.100000000000001" customHeight="1">
      <c r="A1040" s="29">
        <v>1038</v>
      </c>
      <c r="B1040" s="30" t="s">
        <v>1550</v>
      </c>
      <c r="C1040" s="30">
        <v>109.77</v>
      </c>
      <c r="D1040" s="30" t="s">
        <v>440</v>
      </c>
      <c r="E1040" s="30" t="s">
        <v>619</v>
      </c>
      <c r="F1040" s="31"/>
    </row>
    <row r="1041" spans="1:6" ht="20.100000000000001" customHeight="1">
      <c r="A1041" s="29">
        <v>1039</v>
      </c>
      <c r="B1041" s="30" t="s">
        <v>1551</v>
      </c>
      <c r="C1041" s="30">
        <v>109.77</v>
      </c>
      <c r="D1041" s="30" t="s">
        <v>440</v>
      </c>
      <c r="E1041" s="30" t="s">
        <v>619</v>
      </c>
      <c r="F1041" s="31"/>
    </row>
    <row r="1042" spans="1:6" ht="20.100000000000001" customHeight="1">
      <c r="A1042" s="29">
        <v>1040</v>
      </c>
      <c r="B1042" s="30" t="s">
        <v>1552</v>
      </c>
      <c r="C1042" s="30">
        <v>109.77</v>
      </c>
      <c r="D1042" s="30" t="s">
        <v>440</v>
      </c>
      <c r="E1042" s="30" t="s">
        <v>619</v>
      </c>
      <c r="F1042" s="31"/>
    </row>
    <row r="1043" spans="1:6" ht="20.100000000000001" customHeight="1">
      <c r="A1043" s="29">
        <v>1041</v>
      </c>
      <c r="B1043" s="30" t="s">
        <v>1553</v>
      </c>
      <c r="C1043" s="30">
        <v>110.57</v>
      </c>
      <c r="D1043" s="30" t="s">
        <v>440</v>
      </c>
      <c r="E1043" s="30" t="s">
        <v>619</v>
      </c>
      <c r="F1043" s="31"/>
    </row>
    <row r="1044" spans="1:6" ht="20.100000000000001" customHeight="1">
      <c r="A1044" s="29">
        <v>1042</v>
      </c>
      <c r="B1044" s="30" t="s">
        <v>1554</v>
      </c>
      <c r="C1044" s="30">
        <v>110.57</v>
      </c>
      <c r="D1044" s="30" t="s">
        <v>440</v>
      </c>
      <c r="E1044" s="30" t="s">
        <v>619</v>
      </c>
      <c r="F1044" s="31"/>
    </row>
    <row r="1045" spans="1:6" ht="20.100000000000001" customHeight="1">
      <c r="A1045" s="29">
        <v>1043</v>
      </c>
      <c r="B1045" s="30" t="s">
        <v>1555</v>
      </c>
      <c r="C1045" s="30">
        <v>109.19</v>
      </c>
      <c r="D1045" s="30" t="s">
        <v>440</v>
      </c>
      <c r="E1045" s="30" t="s">
        <v>619</v>
      </c>
      <c r="F1045" s="31"/>
    </row>
    <row r="1046" spans="1:6" ht="20.100000000000001" customHeight="1">
      <c r="A1046" s="29">
        <v>1044</v>
      </c>
      <c r="B1046" s="30" t="s">
        <v>1556</v>
      </c>
      <c r="C1046" s="30">
        <v>109.19</v>
      </c>
      <c r="D1046" s="30" t="s">
        <v>440</v>
      </c>
      <c r="E1046" s="30" t="s">
        <v>619</v>
      </c>
      <c r="F1046" s="31"/>
    </row>
    <row r="1047" spans="1:6" ht="20.100000000000001" customHeight="1">
      <c r="A1047" s="29">
        <v>1045</v>
      </c>
      <c r="B1047" s="30" t="s">
        <v>1557</v>
      </c>
      <c r="C1047" s="30">
        <v>109.19</v>
      </c>
      <c r="D1047" s="30" t="s">
        <v>440</v>
      </c>
      <c r="E1047" s="30" t="s">
        <v>619</v>
      </c>
      <c r="F1047" s="31"/>
    </row>
    <row r="1048" spans="1:6" ht="20.100000000000001" customHeight="1">
      <c r="A1048" s="29">
        <v>1046</v>
      </c>
      <c r="B1048" s="30" t="s">
        <v>1558</v>
      </c>
      <c r="C1048" s="30">
        <v>109.19</v>
      </c>
      <c r="D1048" s="30" t="s">
        <v>440</v>
      </c>
      <c r="E1048" s="30" t="s">
        <v>619</v>
      </c>
      <c r="F1048" s="31"/>
    </row>
    <row r="1049" spans="1:6" ht="20.100000000000001" customHeight="1">
      <c r="A1049" s="29">
        <v>1047</v>
      </c>
      <c r="B1049" s="30" t="s">
        <v>1559</v>
      </c>
      <c r="C1049" s="30">
        <v>109.19</v>
      </c>
      <c r="D1049" s="30" t="s">
        <v>440</v>
      </c>
      <c r="E1049" s="30" t="s">
        <v>619</v>
      </c>
      <c r="F1049" s="31"/>
    </row>
    <row r="1050" spans="1:6" ht="20.100000000000001" customHeight="1">
      <c r="A1050" s="29">
        <v>1048</v>
      </c>
      <c r="B1050" s="30" t="s">
        <v>1560</v>
      </c>
      <c r="C1050" s="30">
        <v>109.19</v>
      </c>
      <c r="D1050" s="30" t="s">
        <v>440</v>
      </c>
      <c r="E1050" s="30" t="s">
        <v>619</v>
      </c>
      <c r="F1050" s="31"/>
    </row>
    <row r="1051" spans="1:6" ht="20.100000000000001" customHeight="1">
      <c r="A1051" s="29">
        <v>1049</v>
      </c>
      <c r="B1051" s="30" t="s">
        <v>1561</v>
      </c>
      <c r="C1051" s="30">
        <v>109.19</v>
      </c>
      <c r="D1051" s="30" t="s">
        <v>440</v>
      </c>
      <c r="E1051" s="30" t="s">
        <v>619</v>
      </c>
      <c r="F1051" s="31"/>
    </row>
    <row r="1052" spans="1:6" ht="20.100000000000001" customHeight="1">
      <c r="A1052" s="29">
        <v>1050</v>
      </c>
      <c r="B1052" s="30" t="s">
        <v>1562</v>
      </c>
      <c r="C1052" s="30">
        <v>109.19</v>
      </c>
      <c r="D1052" s="30" t="s">
        <v>440</v>
      </c>
      <c r="E1052" s="30" t="s">
        <v>619</v>
      </c>
      <c r="F1052" s="31"/>
    </row>
    <row r="1053" spans="1:6" ht="20.100000000000001" customHeight="1">
      <c r="A1053" s="29">
        <v>1051</v>
      </c>
      <c r="B1053" s="30" t="s">
        <v>1563</v>
      </c>
      <c r="C1053" s="30">
        <v>109.19</v>
      </c>
      <c r="D1053" s="30" t="s">
        <v>440</v>
      </c>
      <c r="E1053" s="30" t="s">
        <v>619</v>
      </c>
      <c r="F1053" s="31"/>
    </row>
    <row r="1054" spans="1:6" ht="20.100000000000001" customHeight="1">
      <c r="A1054" s="29">
        <v>1052</v>
      </c>
      <c r="B1054" s="30" t="s">
        <v>1564</v>
      </c>
      <c r="C1054" s="30">
        <v>109.19</v>
      </c>
      <c r="D1054" s="30" t="s">
        <v>440</v>
      </c>
      <c r="E1054" s="30" t="s">
        <v>619</v>
      </c>
      <c r="F1054" s="31"/>
    </row>
    <row r="1055" spans="1:6" ht="20.100000000000001" customHeight="1">
      <c r="A1055" s="29">
        <v>1053</v>
      </c>
      <c r="B1055" s="30" t="s">
        <v>1565</v>
      </c>
      <c r="C1055" s="30">
        <v>109.19</v>
      </c>
      <c r="D1055" s="30" t="s">
        <v>440</v>
      </c>
      <c r="E1055" s="30" t="s">
        <v>619</v>
      </c>
      <c r="F1055" s="31"/>
    </row>
    <row r="1056" spans="1:6" ht="20.100000000000001" customHeight="1">
      <c r="A1056" s="29">
        <v>1054</v>
      </c>
      <c r="B1056" s="30" t="s">
        <v>1566</v>
      </c>
      <c r="C1056" s="30">
        <v>109.19</v>
      </c>
      <c r="D1056" s="30" t="s">
        <v>440</v>
      </c>
      <c r="E1056" s="30" t="s">
        <v>619</v>
      </c>
      <c r="F1056" s="31"/>
    </row>
    <row r="1057" spans="1:6" ht="20.100000000000001" customHeight="1">
      <c r="A1057" s="29">
        <v>1055</v>
      </c>
      <c r="B1057" s="30" t="s">
        <v>1567</v>
      </c>
      <c r="C1057" s="30">
        <v>109.19</v>
      </c>
      <c r="D1057" s="30" t="s">
        <v>440</v>
      </c>
      <c r="E1057" s="30" t="s">
        <v>619</v>
      </c>
      <c r="F1057" s="31"/>
    </row>
    <row r="1058" spans="1:6" ht="20.100000000000001" customHeight="1">
      <c r="A1058" s="29">
        <v>1056</v>
      </c>
      <c r="B1058" s="30" t="s">
        <v>1568</v>
      </c>
      <c r="C1058" s="30">
        <v>109.19</v>
      </c>
      <c r="D1058" s="30" t="s">
        <v>440</v>
      </c>
      <c r="E1058" s="30" t="s">
        <v>619</v>
      </c>
      <c r="F1058" s="31"/>
    </row>
    <row r="1059" spans="1:6" ht="20.100000000000001" customHeight="1">
      <c r="A1059" s="29">
        <v>1057</v>
      </c>
      <c r="B1059" s="30" t="s">
        <v>1569</v>
      </c>
      <c r="C1059" s="30">
        <v>109.19</v>
      </c>
      <c r="D1059" s="30" t="s">
        <v>440</v>
      </c>
      <c r="E1059" s="30" t="s">
        <v>619</v>
      </c>
      <c r="F1059" s="31"/>
    </row>
    <row r="1060" spans="1:6" ht="20.100000000000001" customHeight="1">
      <c r="A1060" s="29">
        <v>1058</v>
      </c>
      <c r="B1060" s="30" t="s">
        <v>1570</v>
      </c>
      <c r="C1060" s="30">
        <v>109.19</v>
      </c>
      <c r="D1060" s="30" t="s">
        <v>440</v>
      </c>
      <c r="E1060" s="30" t="s">
        <v>619</v>
      </c>
      <c r="F1060" s="31"/>
    </row>
    <row r="1061" spans="1:6" ht="20.100000000000001" customHeight="1">
      <c r="A1061" s="29">
        <v>1059</v>
      </c>
      <c r="B1061" s="30" t="s">
        <v>1571</v>
      </c>
      <c r="C1061" s="30">
        <v>109.19</v>
      </c>
      <c r="D1061" s="30" t="s">
        <v>440</v>
      </c>
      <c r="E1061" s="30" t="s">
        <v>619</v>
      </c>
      <c r="F1061" s="31"/>
    </row>
    <row r="1062" spans="1:6" ht="20.100000000000001" customHeight="1">
      <c r="A1062" s="29">
        <v>1060</v>
      </c>
      <c r="B1062" s="30" t="s">
        <v>1572</v>
      </c>
      <c r="C1062" s="30">
        <v>109.19</v>
      </c>
      <c r="D1062" s="30" t="s">
        <v>440</v>
      </c>
      <c r="E1062" s="30" t="s">
        <v>619</v>
      </c>
      <c r="F1062" s="31"/>
    </row>
    <row r="1063" spans="1:6" ht="20.100000000000001" customHeight="1">
      <c r="A1063" s="29">
        <v>1061</v>
      </c>
      <c r="B1063" s="30" t="s">
        <v>1573</v>
      </c>
      <c r="C1063" s="30">
        <v>109.19</v>
      </c>
      <c r="D1063" s="30" t="s">
        <v>440</v>
      </c>
      <c r="E1063" s="30" t="s">
        <v>619</v>
      </c>
      <c r="F1063" s="31"/>
    </row>
    <row r="1064" spans="1:6" ht="20.100000000000001" customHeight="1">
      <c r="A1064" s="29">
        <v>1062</v>
      </c>
      <c r="B1064" s="30" t="s">
        <v>1574</v>
      </c>
      <c r="C1064" s="30">
        <v>109.19</v>
      </c>
      <c r="D1064" s="30" t="s">
        <v>440</v>
      </c>
      <c r="E1064" s="30" t="s">
        <v>619</v>
      </c>
      <c r="F1064" s="31"/>
    </row>
    <row r="1065" spans="1:6" ht="20.100000000000001" customHeight="1">
      <c r="A1065" s="29">
        <v>1063</v>
      </c>
      <c r="B1065" s="30" t="s">
        <v>1575</v>
      </c>
      <c r="C1065" s="30">
        <v>109.19</v>
      </c>
      <c r="D1065" s="30" t="s">
        <v>440</v>
      </c>
      <c r="E1065" s="30" t="s">
        <v>619</v>
      </c>
      <c r="F1065" s="31"/>
    </row>
    <row r="1066" spans="1:6" ht="20.100000000000001" customHeight="1">
      <c r="A1066" s="29">
        <v>1064</v>
      </c>
      <c r="B1066" s="30" t="s">
        <v>1576</v>
      </c>
      <c r="C1066" s="30">
        <v>91.87</v>
      </c>
      <c r="D1066" s="30" t="s">
        <v>440</v>
      </c>
      <c r="E1066" s="30" t="s">
        <v>623</v>
      </c>
      <c r="F1066" s="31"/>
    </row>
    <row r="1067" spans="1:6" ht="20.100000000000001" customHeight="1">
      <c r="A1067" s="29">
        <v>1065</v>
      </c>
      <c r="B1067" s="30" t="s">
        <v>1577</v>
      </c>
      <c r="C1067" s="30">
        <v>91.87</v>
      </c>
      <c r="D1067" s="30" t="s">
        <v>440</v>
      </c>
      <c r="E1067" s="30" t="s">
        <v>623</v>
      </c>
      <c r="F1067" s="31"/>
    </row>
    <row r="1068" spans="1:6" ht="20.100000000000001" customHeight="1">
      <c r="A1068" s="29">
        <v>1066</v>
      </c>
      <c r="B1068" s="30" t="s">
        <v>1578</v>
      </c>
      <c r="C1068" s="30">
        <v>91.87</v>
      </c>
      <c r="D1068" s="30" t="s">
        <v>440</v>
      </c>
      <c r="E1068" s="30" t="s">
        <v>623</v>
      </c>
      <c r="F1068" s="31"/>
    </row>
    <row r="1069" spans="1:6" ht="20.100000000000001" customHeight="1">
      <c r="A1069" s="29">
        <v>1067</v>
      </c>
      <c r="B1069" s="30" t="s">
        <v>1579</v>
      </c>
      <c r="C1069" s="30">
        <v>91.87</v>
      </c>
      <c r="D1069" s="30" t="s">
        <v>440</v>
      </c>
      <c r="E1069" s="30" t="s">
        <v>623</v>
      </c>
      <c r="F1069" s="31"/>
    </row>
    <row r="1070" spans="1:6" ht="20.100000000000001" customHeight="1">
      <c r="A1070" s="29">
        <v>1068</v>
      </c>
      <c r="B1070" s="30" t="s">
        <v>1580</v>
      </c>
      <c r="C1070" s="30">
        <v>91.87</v>
      </c>
      <c r="D1070" s="30" t="s">
        <v>440</v>
      </c>
      <c r="E1070" s="30" t="s">
        <v>623</v>
      </c>
      <c r="F1070" s="31"/>
    </row>
    <row r="1071" spans="1:6" ht="20.100000000000001" customHeight="1">
      <c r="A1071" s="29">
        <v>1069</v>
      </c>
      <c r="B1071" s="30" t="s">
        <v>1581</v>
      </c>
      <c r="C1071" s="30">
        <v>97.37</v>
      </c>
      <c r="D1071" s="30" t="s">
        <v>440</v>
      </c>
      <c r="E1071" s="30" t="s">
        <v>619</v>
      </c>
      <c r="F1071" s="31"/>
    </row>
    <row r="1072" spans="1:6" ht="20.100000000000001" customHeight="1">
      <c r="A1072" s="29">
        <v>1070</v>
      </c>
      <c r="B1072" s="30" t="s">
        <v>1582</v>
      </c>
      <c r="C1072" s="30">
        <v>91.87</v>
      </c>
      <c r="D1072" s="30" t="s">
        <v>440</v>
      </c>
      <c r="E1072" s="30" t="s">
        <v>623</v>
      </c>
      <c r="F1072" s="31"/>
    </row>
    <row r="1073" spans="1:6" ht="20.100000000000001" customHeight="1">
      <c r="A1073" s="29">
        <v>1071</v>
      </c>
      <c r="B1073" s="30" t="s">
        <v>1583</v>
      </c>
      <c r="C1073" s="30">
        <v>91.87</v>
      </c>
      <c r="D1073" s="30" t="s">
        <v>440</v>
      </c>
      <c r="E1073" s="30" t="s">
        <v>623</v>
      </c>
      <c r="F1073" s="31"/>
    </row>
    <row r="1074" spans="1:6" ht="20.100000000000001" customHeight="1">
      <c r="A1074" s="29">
        <v>1072</v>
      </c>
      <c r="B1074" s="30" t="s">
        <v>1584</v>
      </c>
      <c r="C1074" s="30">
        <v>91.87</v>
      </c>
      <c r="D1074" s="30" t="s">
        <v>440</v>
      </c>
      <c r="E1074" s="30" t="s">
        <v>623</v>
      </c>
      <c r="F1074" s="31"/>
    </row>
    <row r="1075" spans="1:6" ht="20.100000000000001" customHeight="1">
      <c r="A1075" s="29">
        <v>1073</v>
      </c>
      <c r="B1075" s="30" t="s">
        <v>1585</v>
      </c>
      <c r="C1075" s="30">
        <v>91.87</v>
      </c>
      <c r="D1075" s="30" t="s">
        <v>440</v>
      </c>
      <c r="E1075" s="30" t="s">
        <v>623</v>
      </c>
      <c r="F1075" s="31"/>
    </row>
    <row r="1076" spans="1:6" ht="20.100000000000001" customHeight="1">
      <c r="A1076" s="29">
        <v>1074</v>
      </c>
      <c r="B1076" s="30" t="s">
        <v>1586</v>
      </c>
      <c r="C1076" s="30">
        <v>91.87</v>
      </c>
      <c r="D1076" s="30" t="s">
        <v>440</v>
      </c>
      <c r="E1076" s="30" t="s">
        <v>623</v>
      </c>
      <c r="F1076" s="31"/>
    </row>
    <row r="1077" spans="1:6" ht="20.100000000000001" customHeight="1">
      <c r="A1077" s="29">
        <v>1075</v>
      </c>
      <c r="B1077" s="30" t="s">
        <v>1587</v>
      </c>
      <c r="C1077" s="30">
        <v>91.87</v>
      </c>
      <c r="D1077" s="30" t="s">
        <v>440</v>
      </c>
      <c r="E1077" s="30" t="s">
        <v>623</v>
      </c>
      <c r="F1077" s="31"/>
    </row>
    <row r="1078" spans="1:6" ht="20.100000000000001" customHeight="1">
      <c r="A1078" s="29">
        <v>1076</v>
      </c>
      <c r="B1078" s="30" t="s">
        <v>1588</v>
      </c>
      <c r="C1078" s="30">
        <v>109.19</v>
      </c>
      <c r="D1078" s="30" t="s">
        <v>440</v>
      </c>
      <c r="E1078" s="30" t="s">
        <v>619</v>
      </c>
      <c r="F1078" s="31"/>
    </row>
    <row r="1079" spans="1:6" ht="20.100000000000001" customHeight="1">
      <c r="A1079" s="29">
        <v>1077</v>
      </c>
      <c r="B1079" s="30" t="s">
        <v>1589</v>
      </c>
      <c r="C1079" s="30">
        <v>109.19</v>
      </c>
      <c r="D1079" s="30" t="s">
        <v>440</v>
      </c>
      <c r="E1079" s="30" t="s">
        <v>619</v>
      </c>
      <c r="F1079" s="31"/>
    </row>
    <row r="1080" spans="1:6" ht="20.100000000000001" customHeight="1">
      <c r="A1080" s="29">
        <v>1078</v>
      </c>
      <c r="B1080" s="30" t="s">
        <v>1590</v>
      </c>
      <c r="C1080" s="30">
        <v>109.98</v>
      </c>
      <c r="D1080" s="30" t="s">
        <v>440</v>
      </c>
      <c r="E1080" s="30" t="s">
        <v>619</v>
      </c>
      <c r="F1080" s="31"/>
    </row>
    <row r="1081" spans="1:6" ht="20.100000000000001" customHeight="1">
      <c r="A1081" s="29">
        <v>1079</v>
      </c>
      <c r="B1081" s="30" t="s">
        <v>1591</v>
      </c>
      <c r="C1081" s="30">
        <v>109.19</v>
      </c>
      <c r="D1081" s="30" t="s">
        <v>440</v>
      </c>
      <c r="E1081" s="30" t="s">
        <v>619</v>
      </c>
      <c r="F1081" s="31"/>
    </row>
    <row r="1082" spans="1:6" ht="20.100000000000001" customHeight="1">
      <c r="A1082" s="29">
        <v>1080</v>
      </c>
      <c r="B1082" s="30" t="s">
        <v>1592</v>
      </c>
      <c r="C1082" s="30">
        <v>109.98</v>
      </c>
      <c r="D1082" s="30" t="s">
        <v>440</v>
      </c>
      <c r="E1082" s="30" t="s">
        <v>619</v>
      </c>
      <c r="F1082" s="31"/>
    </row>
    <row r="1083" spans="1:6" ht="20.100000000000001" customHeight="1">
      <c r="A1083" s="29">
        <v>1081</v>
      </c>
      <c r="B1083" s="30" t="s">
        <v>1593</v>
      </c>
      <c r="C1083" s="30">
        <v>109.98</v>
      </c>
      <c r="D1083" s="30" t="s">
        <v>440</v>
      </c>
      <c r="E1083" s="30" t="s">
        <v>619</v>
      </c>
      <c r="F1083" s="31"/>
    </row>
    <row r="1084" spans="1:6" ht="20.100000000000001" customHeight="1">
      <c r="A1084" s="29">
        <v>1082</v>
      </c>
      <c r="B1084" s="30" t="s">
        <v>1594</v>
      </c>
      <c r="C1084" s="30">
        <v>109.19</v>
      </c>
      <c r="D1084" s="30" t="s">
        <v>440</v>
      </c>
      <c r="E1084" s="30" t="s">
        <v>619</v>
      </c>
      <c r="F1084" s="31"/>
    </row>
    <row r="1085" spans="1:6" ht="20.100000000000001" customHeight="1">
      <c r="A1085" s="29">
        <v>1083</v>
      </c>
      <c r="B1085" s="30" t="s">
        <v>1595</v>
      </c>
      <c r="C1085" s="30">
        <v>109.98</v>
      </c>
      <c r="D1085" s="30" t="s">
        <v>440</v>
      </c>
      <c r="E1085" s="30" t="s">
        <v>619</v>
      </c>
      <c r="F1085" s="31"/>
    </row>
    <row r="1086" spans="1:6" ht="20.100000000000001" customHeight="1">
      <c r="A1086" s="29">
        <v>1084</v>
      </c>
      <c r="B1086" s="30" t="s">
        <v>1596</v>
      </c>
      <c r="C1086" s="30">
        <v>109.19</v>
      </c>
      <c r="D1086" s="30" t="s">
        <v>440</v>
      </c>
      <c r="E1086" s="30" t="s">
        <v>619</v>
      </c>
      <c r="F1086" s="31"/>
    </row>
    <row r="1087" spans="1:6" ht="20.100000000000001" customHeight="1">
      <c r="A1087" s="29">
        <v>1085</v>
      </c>
      <c r="B1087" s="30" t="s">
        <v>1597</v>
      </c>
      <c r="C1087" s="30">
        <v>109.98</v>
      </c>
      <c r="D1087" s="30" t="s">
        <v>440</v>
      </c>
      <c r="E1087" s="30" t="s">
        <v>619</v>
      </c>
      <c r="F1087" s="31"/>
    </row>
    <row r="1088" spans="1:6" ht="20.100000000000001" customHeight="1">
      <c r="A1088" s="29">
        <v>1086</v>
      </c>
      <c r="B1088" s="30" t="s">
        <v>1598</v>
      </c>
      <c r="C1088" s="30">
        <v>109.19</v>
      </c>
      <c r="D1088" s="30" t="s">
        <v>440</v>
      </c>
      <c r="E1088" s="30" t="s">
        <v>619</v>
      </c>
      <c r="F1088" s="31"/>
    </row>
    <row r="1089" spans="1:6" ht="20.100000000000001" customHeight="1">
      <c r="A1089" s="29">
        <v>1087</v>
      </c>
      <c r="B1089" s="30" t="s">
        <v>1599</v>
      </c>
      <c r="C1089" s="30">
        <v>109.98</v>
      </c>
      <c r="D1089" s="30" t="s">
        <v>440</v>
      </c>
      <c r="E1089" s="30" t="s">
        <v>619</v>
      </c>
      <c r="F1089" s="31"/>
    </row>
    <row r="1090" spans="1:6" ht="20.100000000000001" customHeight="1">
      <c r="A1090" s="29">
        <v>1088</v>
      </c>
      <c r="B1090" s="30" t="s">
        <v>1600</v>
      </c>
      <c r="C1090" s="30">
        <v>109.19</v>
      </c>
      <c r="D1090" s="30" t="s">
        <v>440</v>
      </c>
      <c r="E1090" s="30" t="s">
        <v>619</v>
      </c>
      <c r="F1090" s="31"/>
    </row>
    <row r="1091" spans="1:6" ht="20.100000000000001" customHeight="1">
      <c r="A1091" s="29">
        <v>1089</v>
      </c>
      <c r="B1091" s="30" t="s">
        <v>1601</v>
      </c>
      <c r="C1091" s="30">
        <v>109.98</v>
      </c>
      <c r="D1091" s="30" t="s">
        <v>440</v>
      </c>
      <c r="E1091" s="30" t="s">
        <v>619</v>
      </c>
      <c r="F1091" s="31"/>
    </row>
    <row r="1092" spans="1:6" ht="20.100000000000001" customHeight="1">
      <c r="A1092" s="29">
        <v>1090</v>
      </c>
      <c r="B1092" s="30" t="s">
        <v>1602</v>
      </c>
      <c r="C1092" s="30">
        <v>109.19</v>
      </c>
      <c r="D1092" s="30" t="s">
        <v>440</v>
      </c>
      <c r="E1092" s="30" t="s">
        <v>619</v>
      </c>
      <c r="F1092" s="31"/>
    </row>
    <row r="1093" spans="1:6" ht="20.100000000000001" customHeight="1">
      <c r="A1093" s="29">
        <v>1091</v>
      </c>
      <c r="B1093" s="30" t="s">
        <v>1603</v>
      </c>
      <c r="C1093" s="30">
        <v>109.98</v>
      </c>
      <c r="D1093" s="30" t="s">
        <v>440</v>
      </c>
      <c r="E1093" s="30" t="s">
        <v>619</v>
      </c>
      <c r="F1093" s="31"/>
    </row>
    <row r="1094" spans="1:6" ht="20.100000000000001" customHeight="1">
      <c r="A1094" s="29">
        <v>1092</v>
      </c>
      <c r="B1094" s="30" t="s">
        <v>1604</v>
      </c>
      <c r="C1094" s="30">
        <v>109.19</v>
      </c>
      <c r="D1094" s="30" t="s">
        <v>440</v>
      </c>
      <c r="E1094" s="30" t="s">
        <v>619</v>
      </c>
      <c r="F1094" s="31"/>
    </row>
    <row r="1095" spans="1:6" ht="20.100000000000001" customHeight="1">
      <c r="A1095" s="29">
        <v>1093</v>
      </c>
      <c r="B1095" s="30" t="s">
        <v>1605</v>
      </c>
      <c r="C1095" s="30">
        <v>109.98</v>
      </c>
      <c r="D1095" s="30" t="s">
        <v>440</v>
      </c>
      <c r="E1095" s="30" t="s">
        <v>619</v>
      </c>
      <c r="F1095" s="31"/>
    </row>
    <row r="1096" spans="1:6" ht="20.100000000000001" customHeight="1">
      <c r="A1096" s="29">
        <v>1094</v>
      </c>
      <c r="B1096" s="30" t="s">
        <v>1606</v>
      </c>
      <c r="C1096" s="30">
        <v>109.19</v>
      </c>
      <c r="D1096" s="30" t="s">
        <v>440</v>
      </c>
      <c r="E1096" s="30" t="s">
        <v>619</v>
      </c>
      <c r="F1096" s="31"/>
    </row>
    <row r="1097" spans="1:6" ht="20.100000000000001" customHeight="1">
      <c r="A1097" s="29">
        <v>1095</v>
      </c>
      <c r="B1097" s="30" t="s">
        <v>1607</v>
      </c>
      <c r="C1097" s="30">
        <v>109.98</v>
      </c>
      <c r="D1097" s="30" t="s">
        <v>440</v>
      </c>
      <c r="E1097" s="30" t="s">
        <v>619</v>
      </c>
      <c r="F1097" s="31"/>
    </row>
    <row r="1098" spans="1:6" ht="20.100000000000001" customHeight="1">
      <c r="A1098" s="29">
        <v>1096</v>
      </c>
      <c r="B1098" s="30" t="s">
        <v>1608</v>
      </c>
      <c r="C1098" s="30">
        <v>109.19</v>
      </c>
      <c r="D1098" s="30" t="s">
        <v>440</v>
      </c>
      <c r="E1098" s="30" t="s">
        <v>619</v>
      </c>
      <c r="F1098" s="31"/>
    </row>
    <row r="1099" spans="1:6" ht="20.100000000000001" customHeight="1">
      <c r="A1099" s="29">
        <v>1097</v>
      </c>
      <c r="B1099" s="30" t="s">
        <v>1609</v>
      </c>
      <c r="C1099" s="30">
        <v>109.98</v>
      </c>
      <c r="D1099" s="30" t="s">
        <v>440</v>
      </c>
      <c r="E1099" s="30" t="s">
        <v>619</v>
      </c>
      <c r="F1099" s="31"/>
    </row>
    <row r="1100" spans="1:6" ht="20.100000000000001" customHeight="1">
      <c r="A1100" s="29">
        <v>1098</v>
      </c>
      <c r="B1100" s="30" t="s">
        <v>1610</v>
      </c>
      <c r="C1100" s="30">
        <v>109.19</v>
      </c>
      <c r="D1100" s="30" t="s">
        <v>440</v>
      </c>
      <c r="E1100" s="30" t="s">
        <v>619</v>
      </c>
      <c r="F1100" s="31"/>
    </row>
    <row r="1101" spans="1:6" ht="20.100000000000001" customHeight="1">
      <c r="A1101" s="29">
        <v>1099</v>
      </c>
      <c r="B1101" s="30" t="s">
        <v>1611</v>
      </c>
      <c r="C1101" s="30">
        <v>109.98</v>
      </c>
      <c r="D1101" s="30" t="s">
        <v>440</v>
      </c>
      <c r="E1101" s="30" t="s">
        <v>619</v>
      </c>
      <c r="F1101" s="31"/>
    </row>
    <row r="1102" spans="1:6" ht="20.100000000000001" customHeight="1">
      <c r="A1102" s="29">
        <v>1100</v>
      </c>
      <c r="B1102" s="30" t="s">
        <v>1612</v>
      </c>
      <c r="C1102" s="30">
        <v>109.19</v>
      </c>
      <c r="D1102" s="30" t="s">
        <v>440</v>
      </c>
      <c r="E1102" s="30" t="s">
        <v>619</v>
      </c>
      <c r="F1102" s="31"/>
    </row>
    <row r="1103" spans="1:6" ht="20.100000000000001" customHeight="1">
      <c r="A1103" s="29">
        <v>1101</v>
      </c>
      <c r="B1103" s="30" t="s">
        <v>1613</v>
      </c>
      <c r="C1103" s="30">
        <v>109.98</v>
      </c>
      <c r="D1103" s="30" t="s">
        <v>440</v>
      </c>
      <c r="E1103" s="30" t="s">
        <v>619</v>
      </c>
      <c r="F1103" s="31"/>
    </row>
    <row r="1104" spans="1:6" ht="20.100000000000001" customHeight="1">
      <c r="A1104" s="29">
        <v>1102</v>
      </c>
      <c r="B1104" s="30" t="s">
        <v>1614</v>
      </c>
      <c r="C1104" s="30">
        <v>109.98</v>
      </c>
      <c r="D1104" s="30" t="s">
        <v>440</v>
      </c>
      <c r="E1104" s="30" t="s">
        <v>619</v>
      </c>
      <c r="F1104" s="31"/>
    </row>
    <row r="1105" spans="1:6" ht="20.100000000000001" customHeight="1">
      <c r="A1105" s="29">
        <v>1103</v>
      </c>
      <c r="B1105" s="30" t="s">
        <v>1615</v>
      </c>
      <c r="C1105" s="30">
        <v>109.19</v>
      </c>
      <c r="D1105" s="30" t="s">
        <v>440</v>
      </c>
      <c r="E1105" s="30" t="s">
        <v>619</v>
      </c>
      <c r="F1105" s="31"/>
    </row>
    <row r="1106" spans="1:6" ht="20.100000000000001" customHeight="1">
      <c r="A1106" s="29">
        <v>1104</v>
      </c>
      <c r="B1106" s="30" t="s">
        <v>1616</v>
      </c>
      <c r="C1106" s="30">
        <v>109.98</v>
      </c>
      <c r="D1106" s="30" t="s">
        <v>440</v>
      </c>
      <c r="E1106" s="30" t="s">
        <v>619</v>
      </c>
      <c r="F1106" s="31"/>
    </row>
    <row r="1107" spans="1:6" ht="20.100000000000001" customHeight="1">
      <c r="A1107" s="29">
        <v>1105</v>
      </c>
      <c r="B1107" s="30" t="s">
        <v>1617</v>
      </c>
      <c r="C1107" s="30">
        <v>109.19</v>
      </c>
      <c r="D1107" s="30" t="s">
        <v>440</v>
      </c>
      <c r="E1107" s="30" t="s">
        <v>619</v>
      </c>
      <c r="F1107" s="31"/>
    </row>
    <row r="1108" spans="1:6" ht="20.100000000000001" customHeight="1">
      <c r="A1108" s="29">
        <v>1106</v>
      </c>
      <c r="B1108" s="30" t="s">
        <v>1618</v>
      </c>
      <c r="C1108" s="30">
        <v>109.98</v>
      </c>
      <c r="D1108" s="30" t="s">
        <v>440</v>
      </c>
      <c r="E1108" s="30" t="s">
        <v>619</v>
      </c>
      <c r="F1108" s="31"/>
    </row>
    <row r="1109" spans="1:6" ht="20.100000000000001" customHeight="1">
      <c r="A1109" s="29">
        <v>1107</v>
      </c>
      <c r="B1109" s="30" t="s">
        <v>1619</v>
      </c>
      <c r="C1109" s="30">
        <v>109.19</v>
      </c>
      <c r="D1109" s="30" t="s">
        <v>440</v>
      </c>
      <c r="E1109" s="30" t="s">
        <v>619</v>
      </c>
      <c r="F1109" s="31"/>
    </row>
    <row r="1110" spans="1:6" ht="20.100000000000001" customHeight="1">
      <c r="A1110" s="29">
        <v>1108</v>
      </c>
      <c r="B1110" s="30" t="s">
        <v>1620</v>
      </c>
      <c r="C1110" s="30">
        <v>109.98</v>
      </c>
      <c r="D1110" s="30" t="s">
        <v>440</v>
      </c>
      <c r="E1110" s="30" t="s">
        <v>619</v>
      </c>
      <c r="F1110" s="31"/>
    </row>
    <row r="1111" spans="1:6" ht="20.100000000000001" customHeight="1">
      <c r="A1111" s="29">
        <v>1109</v>
      </c>
      <c r="B1111" s="30" t="s">
        <v>1621</v>
      </c>
      <c r="C1111" s="30">
        <v>109.19</v>
      </c>
      <c r="D1111" s="30" t="s">
        <v>440</v>
      </c>
      <c r="E1111" s="30" t="s">
        <v>619</v>
      </c>
      <c r="F1111" s="31"/>
    </row>
    <row r="1112" spans="1:6" ht="20.100000000000001" customHeight="1">
      <c r="A1112" s="29">
        <v>1110</v>
      </c>
      <c r="B1112" s="30" t="s">
        <v>1622</v>
      </c>
      <c r="C1112" s="30">
        <v>109.98</v>
      </c>
      <c r="D1112" s="30" t="s">
        <v>440</v>
      </c>
      <c r="E1112" s="30" t="s">
        <v>619</v>
      </c>
      <c r="F1112" s="31"/>
    </row>
    <row r="1113" spans="1:6" ht="20.100000000000001" customHeight="1">
      <c r="A1113" s="29">
        <v>1111</v>
      </c>
      <c r="B1113" s="30" t="s">
        <v>1623</v>
      </c>
      <c r="C1113" s="30">
        <v>109.19</v>
      </c>
      <c r="D1113" s="30" t="s">
        <v>440</v>
      </c>
      <c r="E1113" s="30" t="s">
        <v>619</v>
      </c>
      <c r="F1113" s="31"/>
    </row>
    <row r="1114" spans="1:6" ht="20.100000000000001" customHeight="1">
      <c r="A1114" s="29">
        <v>1112</v>
      </c>
      <c r="B1114" s="30" t="s">
        <v>1624</v>
      </c>
      <c r="C1114" s="30">
        <v>109.98</v>
      </c>
      <c r="D1114" s="30" t="s">
        <v>440</v>
      </c>
      <c r="E1114" s="30" t="s">
        <v>619</v>
      </c>
      <c r="F1114" s="31"/>
    </row>
    <row r="1115" spans="1:6" ht="20.100000000000001" customHeight="1">
      <c r="A1115" s="29">
        <v>1113</v>
      </c>
      <c r="B1115" s="30" t="s">
        <v>1625</v>
      </c>
      <c r="C1115" s="30">
        <v>109.19</v>
      </c>
      <c r="D1115" s="30" t="s">
        <v>440</v>
      </c>
      <c r="E1115" s="30" t="s">
        <v>619</v>
      </c>
      <c r="F1115" s="31"/>
    </row>
    <row r="1116" spans="1:6" ht="20.100000000000001" customHeight="1">
      <c r="A1116" s="29">
        <v>1114</v>
      </c>
      <c r="B1116" s="30" t="s">
        <v>1626</v>
      </c>
      <c r="C1116" s="30">
        <v>109.98</v>
      </c>
      <c r="D1116" s="30" t="s">
        <v>440</v>
      </c>
      <c r="E1116" s="30" t="s">
        <v>619</v>
      </c>
      <c r="F1116" s="31"/>
    </row>
    <row r="1117" spans="1:6" ht="20.100000000000001" customHeight="1">
      <c r="A1117" s="29">
        <v>1115</v>
      </c>
      <c r="B1117" s="30" t="s">
        <v>1627</v>
      </c>
      <c r="C1117" s="30">
        <v>109.19</v>
      </c>
      <c r="D1117" s="30" t="s">
        <v>440</v>
      </c>
      <c r="E1117" s="30" t="s">
        <v>619</v>
      </c>
      <c r="F1117" s="31"/>
    </row>
    <row r="1118" spans="1:6" ht="20.100000000000001" customHeight="1">
      <c r="A1118" s="29">
        <v>1116</v>
      </c>
      <c r="B1118" s="30" t="s">
        <v>1628</v>
      </c>
      <c r="C1118" s="30">
        <v>109.19</v>
      </c>
      <c r="D1118" s="30" t="s">
        <v>440</v>
      </c>
      <c r="E1118" s="30" t="s">
        <v>619</v>
      </c>
      <c r="F1118" s="31"/>
    </row>
    <row r="1119" spans="1:6" ht="20.100000000000001" customHeight="1">
      <c r="A1119" s="29">
        <v>1117</v>
      </c>
      <c r="B1119" s="30" t="s">
        <v>1629</v>
      </c>
      <c r="C1119" s="30">
        <v>109.19</v>
      </c>
      <c r="D1119" s="30" t="s">
        <v>440</v>
      </c>
      <c r="E1119" s="30" t="s">
        <v>619</v>
      </c>
      <c r="F1119" s="31"/>
    </row>
    <row r="1120" spans="1:6" ht="20.100000000000001" customHeight="1">
      <c r="A1120" s="29">
        <v>1118</v>
      </c>
      <c r="B1120" s="30" t="s">
        <v>1630</v>
      </c>
      <c r="C1120" s="30">
        <v>109.19</v>
      </c>
      <c r="D1120" s="30" t="s">
        <v>440</v>
      </c>
      <c r="E1120" s="30" t="s">
        <v>619</v>
      </c>
      <c r="F1120" s="31"/>
    </row>
    <row r="1121" spans="1:6" ht="20.100000000000001" customHeight="1">
      <c r="A1121" s="29">
        <v>1119</v>
      </c>
      <c r="B1121" s="30" t="s">
        <v>1631</v>
      </c>
      <c r="C1121" s="30">
        <v>109.19</v>
      </c>
      <c r="D1121" s="30" t="s">
        <v>440</v>
      </c>
      <c r="E1121" s="30" t="s">
        <v>619</v>
      </c>
      <c r="F1121" s="31"/>
    </row>
    <row r="1122" spans="1:6" ht="20.100000000000001" customHeight="1">
      <c r="A1122" s="29">
        <v>1120</v>
      </c>
      <c r="B1122" s="30" t="s">
        <v>1632</v>
      </c>
      <c r="C1122" s="30">
        <v>109.19</v>
      </c>
      <c r="D1122" s="30" t="s">
        <v>440</v>
      </c>
      <c r="E1122" s="30" t="s">
        <v>619</v>
      </c>
      <c r="F1122" s="31"/>
    </row>
    <row r="1123" spans="1:6" ht="20.100000000000001" customHeight="1">
      <c r="A1123" s="29">
        <v>1121</v>
      </c>
      <c r="B1123" s="30" t="s">
        <v>1633</v>
      </c>
      <c r="C1123" s="30">
        <v>109.19</v>
      </c>
      <c r="D1123" s="30" t="s">
        <v>440</v>
      </c>
      <c r="E1123" s="30" t="s">
        <v>619</v>
      </c>
      <c r="F1123" s="31"/>
    </row>
    <row r="1124" spans="1:6" ht="20.100000000000001" customHeight="1">
      <c r="A1124" s="29">
        <v>1122</v>
      </c>
      <c r="B1124" s="30" t="s">
        <v>1634</v>
      </c>
      <c r="C1124" s="30">
        <v>109.19</v>
      </c>
      <c r="D1124" s="30" t="s">
        <v>440</v>
      </c>
      <c r="E1124" s="30" t="s">
        <v>619</v>
      </c>
      <c r="F1124" s="31"/>
    </row>
    <row r="1125" spans="1:6" ht="20.100000000000001" customHeight="1">
      <c r="A1125" s="29">
        <v>1123</v>
      </c>
      <c r="B1125" s="30" t="s">
        <v>1635</v>
      </c>
      <c r="C1125" s="30">
        <v>109.77</v>
      </c>
      <c r="D1125" s="30" t="s">
        <v>440</v>
      </c>
      <c r="E1125" s="30" t="s">
        <v>619</v>
      </c>
      <c r="F1125" s="31"/>
    </row>
    <row r="1126" spans="1:6" ht="20.100000000000001" customHeight="1">
      <c r="A1126" s="29">
        <v>1124</v>
      </c>
      <c r="B1126" s="30" t="s">
        <v>1636</v>
      </c>
      <c r="C1126" s="30">
        <v>109.77</v>
      </c>
      <c r="D1126" s="30" t="s">
        <v>440</v>
      </c>
      <c r="E1126" s="30" t="s">
        <v>619</v>
      </c>
      <c r="F1126" s="31"/>
    </row>
    <row r="1127" spans="1:6" ht="20.100000000000001" customHeight="1">
      <c r="A1127" s="29">
        <v>1125</v>
      </c>
      <c r="B1127" s="30" t="s">
        <v>1637</v>
      </c>
      <c r="C1127" s="30">
        <v>109.77</v>
      </c>
      <c r="D1127" s="30" t="s">
        <v>440</v>
      </c>
      <c r="E1127" s="30" t="s">
        <v>619</v>
      </c>
      <c r="F1127" s="31"/>
    </row>
    <row r="1128" spans="1:6" ht="20.100000000000001" customHeight="1">
      <c r="A1128" s="29">
        <v>1126</v>
      </c>
      <c r="B1128" s="30" t="s">
        <v>1638</v>
      </c>
      <c r="C1128" s="30">
        <v>109.77</v>
      </c>
      <c r="D1128" s="30" t="s">
        <v>440</v>
      </c>
      <c r="E1128" s="30" t="s">
        <v>619</v>
      </c>
      <c r="F1128" s="31"/>
    </row>
    <row r="1129" spans="1:6" ht="20.100000000000001" customHeight="1">
      <c r="A1129" s="29">
        <v>1127</v>
      </c>
      <c r="B1129" s="30" t="s">
        <v>1639</v>
      </c>
      <c r="C1129" s="30">
        <v>110.57</v>
      </c>
      <c r="D1129" s="30" t="s">
        <v>440</v>
      </c>
      <c r="E1129" s="30" t="s">
        <v>619</v>
      </c>
      <c r="F1129" s="31"/>
    </row>
    <row r="1130" spans="1:6" ht="20.100000000000001" customHeight="1">
      <c r="A1130" s="29">
        <v>1128</v>
      </c>
      <c r="B1130" s="30" t="s">
        <v>1640</v>
      </c>
      <c r="C1130" s="30">
        <v>110.57</v>
      </c>
      <c r="D1130" s="30" t="s">
        <v>440</v>
      </c>
      <c r="E1130" s="30" t="s">
        <v>619</v>
      </c>
      <c r="F1130" s="31"/>
    </row>
    <row r="1131" spans="1:6" ht="20.100000000000001" customHeight="1">
      <c r="A1131" s="29">
        <v>1129</v>
      </c>
      <c r="B1131" s="30" t="s">
        <v>1641</v>
      </c>
      <c r="C1131" s="30">
        <v>109.98</v>
      </c>
      <c r="D1131" s="30" t="s">
        <v>440</v>
      </c>
      <c r="E1131" s="30" t="s">
        <v>619</v>
      </c>
      <c r="F1131" s="31"/>
    </row>
    <row r="1132" spans="1:6" ht="20.100000000000001" customHeight="1">
      <c r="A1132" s="29">
        <v>1130</v>
      </c>
      <c r="B1132" s="30" t="s">
        <v>1642</v>
      </c>
      <c r="C1132" s="30">
        <v>109.98</v>
      </c>
      <c r="D1132" s="30" t="s">
        <v>440</v>
      </c>
      <c r="E1132" s="30" t="s">
        <v>619</v>
      </c>
      <c r="F1132" s="31"/>
    </row>
    <row r="1133" spans="1:6" ht="20.100000000000001" customHeight="1">
      <c r="A1133" s="29">
        <v>1131</v>
      </c>
      <c r="B1133" s="30" t="s">
        <v>1643</v>
      </c>
      <c r="C1133" s="30">
        <v>92.52</v>
      </c>
      <c r="D1133" s="30" t="s">
        <v>440</v>
      </c>
      <c r="E1133" s="30" t="s">
        <v>623</v>
      </c>
      <c r="F1133" s="31"/>
    </row>
    <row r="1134" spans="1:6" ht="20.100000000000001" customHeight="1">
      <c r="A1134" s="29">
        <v>1132</v>
      </c>
      <c r="B1134" s="30" t="s">
        <v>1644</v>
      </c>
      <c r="C1134" s="30">
        <v>94.77</v>
      </c>
      <c r="D1134" s="30" t="s">
        <v>440</v>
      </c>
      <c r="E1134" s="30" t="s">
        <v>619</v>
      </c>
      <c r="F1134" s="31"/>
    </row>
    <row r="1135" spans="1:6" ht="20.100000000000001" customHeight="1">
      <c r="A1135" s="29">
        <v>1133</v>
      </c>
      <c r="B1135" s="30" t="s">
        <v>1645</v>
      </c>
      <c r="C1135" s="30">
        <v>94.39</v>
      </c>
      <c r="D1135" s="30" t="s">
        <v>440</v>
      </c>
      <c r="E1135" s="30" t="s">
        <v>619</v>
      </c>
      <c r="F1135" s="31"/>
    </row>
    <row r="1136" spans="1:6" ht="20.100000000000001" customHeight="1">
      <c r="A1136" s="29">
        <v>1134</v>
      </c>
      <c r="B1136" s="30" t="s">
        <v>1646</v>
      </c>
      <c r="C1136" s="30">
        <v>92.52</v>
      </c>
      <c r="D1136" s="30" t="s">
        <v>440</v>
      </c>
      <c r="E1136" s="30" t="s">
        <v>623</v>
      </c>
      <c r="F1136" s="31"/>
    </row>
    <row r="1137" spans="1:6" ht="20.100000000000001" customHeight="1">
      <c r="A1137" s="29">
        <v>1135</v>
      </c>
      <c r="B1137" s="30" t="s">
        <v>1647</v>
      </c>
      <c r="C1137" s="30">
        <v>94.77</v>
      </c>
      <c r="D1137" s="30" t="s">
        <v>440</v>
      </c>
      <c r="E1137" s="30" t="s">
        <v>619</v>
      </c>
      <c r="F1137" s="31"/>
    </row>
    <row r="1138" spans="1:6" ht="20.100000000000001" customHeight="1">
      <c r="A1138" s="29">
        <v>1136</v>
      </c>
      <c r="B1138" s="30" t="s">
        <v>1648</v>
      </c>
      <c r="C1138" s="30">
        <v>94.77</v>
      </c>
      <c r="D1138" s="30" t="s">
        <v>440</v>
      </c>
      <c r="E1138" s="30" t="s">
        <v>619</v>
      </c>
      <c r="F1138" s="31"/>
    </row>
    <row r="1139" spans="1:6" ht="20.100000000000001" customHeight="1">
      <c r="A1139" s="29">
        <v>1137</v>
      </c>
      <c r="B1139" s="30" t="s">
        <v>1649</v>
      </c>
      <c r="C1139" s="30">
        <v>94.39</v>
      </c>
      <c r="D1139" s="30" t="s">
        <v>440</v>
      </c>
      <c r="E1139" s="30" t="s">
        <v>619</v>
      </c>
      <c r="F1139" s="31"/>
    </row>
    <row r="1140" spans="1:6" ht="20.100000000000001" customHeight="1">
      <c r="A1140" s="29">
        <v>1138</v>
      </c>
      <c r="B1140" s="30" t="s">
        <v>1650</v>
      </c>
      <c r="C1140" s="30">
        <v>92.52</v>
      </c>
      <c r="D1140" s="30" t="s">
        <v>440</v>
      </c>
      <c r="E1140" s="30" t="s">
        <v>623</v>
      </c>
      <c r="F1140" s="31"/>
    </row>
    <row r="1141" spans="1:6" ht="20.100000000000001" customHeight="1">
      <c r="A1141" s="29">
        <v>1139</v>
      </c>
      <c r="B1141" s="30" t="s">
        <v>1651</v>
      </c>
      <c r="C1141" s="30">
        <v>94.77</v>
      </c>
      <c r="D1141" s="30" t="s">
        <v>440</v>
      </c>
      <c r="E1141" s="30" t="s">
        <v>619</v>
      </c>
      <c r="F1141" s="31"/>
    </row>
    <row r="1142" spans="1:6" ht="20.100000000000001" customHeight="1">
      <c r="A1142" s="29">
        <v>1140</v>
      </c>
      <c r="B1142" s="30" t="s">
        <v>1652</v>
      </c>
      <c r="C1142" s="30">
        <v>94.39</v>
      </c>
      <c r="D1142" s="30" t="s">
        <v>440</v>
      </c>
      <c r="E1142" s="30" t="s">
        <v>619</v>
      </c>
      <c r="F1142" s="31"/>
    </row>
    <row r="1143" spans="1:6" ht="20.100000000000001" customHeight="1">
      <c r="A1143" s="29">
        <v>1141</v>
      </c>
      <c r="B1143" s="30" t="s">
        <v>1653</v>
      </c>
      <c r="C1143" s="30">
        <v>92.52</v>
      </c>
      <c r="D1143" s="30" t="s">
        <v>440</v>
      </c>
      <c r="E1143" s="30" t="s">
        <v>623</v>
      </c>
      <c r="F1143" s="31"/>
    </row>
    <row r="1144" spans="1:6" ht="20.100000000000001" customHeight="1">
      <c r="A1144" s="29">
        <v>1142</v>
      </c>
      <c r="B1144" s="30" t="s">
        <v>1654</v>
      </c>
      <c r="C1144" s="30">
        <v>92.52</v>
      </c>
      <c r="D1144" s="30" t="s">
        <v>440</v>
      </c>
      <c r="E1144" s="30" t="s">
        <v>623</v>
      </c>
      <c r="F1144" s="31"/>
    </row>
    <row r="1145" spans="1:6" ht="20.100000000000001" customHeight="1">
      <c r="A1145" s="29">
        <v>1143</v>
      </c>
      <c r="B1145" s="30" t="s">
        <v>1655</v>
      </c>
      <c r="C1145" s="30">
        <v>94.77</v>
      </c>
      <c r="D1145" s="30" t="s">
        <v>440</v>
      </c>
      <c r="E1145" s="30" t="s">
        <v>619</v>
      </c>
      <c r="F1145" s="31"/>
    </row>
    <row r="1146" spans="1:6" ht="20.100000000000001" customHeight="1">
      <c r="A1146" s="29">
        <v>1144</v>
      </c>
      <c r="B1146" s="30" t="s">
        <v>1656</v>
      </c>
      <c r="C1146" s="30">
        <v>94.39</v>
      </c>
      <c r="D1146" s="30" t="s">
        <v>440</v>
      </c>
      <c r="E1146" s="30" t="s">
        <v>619</v>
      </c>
      <c r="F1146" s="31"/>
    </row>
    <row r="1147" spans="1:6" ht="20.100000000000001" customHeight="1">
      <c r="A1147" s="29">
        <v>1145</v>
      </c>
      <c r="B1147" s="30" t="s">
        <v>1657</v>
      </c>
      <c r="C1147" s="30">
        <v>109.19</v>
      </c>
      <c r="D1147" s="30" t="s">
        <v>440</v>
      </c>
      <c r="E1147" s="30" t="s">
        <v>619</v>
      </c>
      <c r="F1147" s="31"/>
    </row>
    <row r="1148" spans="1:6" ht="20.100000000000001" customHeight="1">
      <c r="A1148" s="29">
        <v>1146</v>
      </c>
      <c r="B1148" s="30" t="s">
        <v>1658</v>
      </c>
      <c r="C1148" s="30">
        <v>109.98</v>
      </c>
      <c r="D1148" s="30" t="s">
        <v>440</v>
      </c>
      <c r="E1148" s="30" t="s">
        <v>619</v>
      </c>
      <c r="F1148" s="31"/>
    </row>
    <row r="1149" spans="1:6" ht="20.100000000000001" customHeight="1">
      <c r="A1149" s="29">
        <v>1147</v>
      </c>
      <c r="B1149" s="30" t="s">
        <v>1659</v>
      </c>
      <c r="C1149" s="30">
        <v>109.98</v>
      </c>
      <c r="D1149" s="30" t="s">
        <v>440</v>
      </c>
      <c r="E1149" s="30" t="s">
        <v>619</v>
      </c>
      <c r="F1149" s="31"/>
    </row>
    <row r="1150" spans="1:6" ht="20.100000000000001" customHeight="1">
      <c r="A1150" s="29">
        <v>1148</v>
      </c>
      <c r="B1150" s="30" t="s">
        <v>1660</v>
      </c>
      <c r="C1150" s="30">
        <v>110.57</v>
      </c>
      <c r="D1150" s="30" t="s">
        <v>440</v>
      </c>
      <c r="E1150" s="30" t="s">
        <v>619</v>
      </c>
      <c r="F1150" s="31"/>
    </row>
    <row r="1151" spans="1:6" ht="20.100000000000001" customHeight="1">
      <c r="A1151" s="29">
        <v>1149</v>
      </c>
      <c r="B1151" s="30" t="s">
        <v>1661</v>
      </c>
      <c r="C1151" s="30">
        <v>110.57</v>
      </c>
      <c r="D1151" s="30" t="s">
        <v>440</v>
      </c>
      <c r="E1151" s="30" t="s">
        <v>619</v>
      </c>
      <c r="F1151" s="31"/>
    </row>
    <row r="1152" spans="1:6" ht="20.100000000000001" customHeight="1">
      <c r="A1152" s="29">
        <v>1150</v>
      </c>
      <c r="B1152" s="30" t="s">
        <v>1662</v>
      </c>
      <c r="C1152" s="30">
        <v>109.77</v>
      </c>
      <c r="D1152" s="30" t="s">
        <v>440</v>
      </c>
      <c r="E1152" s="30" t="s">
        <v>619</v>
      </c>
      <c r="F1152" s="31"/>
    </row>
    <row r="1153" spans="1:6" ht="20.100000000000001" customHeight="1">
      <c r="A1153" s="29">
        <v>1151</v>
      </c>
      <c r="B1153" s="30" t="s">
        <v>1663</v>
      </c>
      <c r="C1153" s="30">
        <v>110.57</v>
      </c>
      <c r="D1153" s="30" t="s">
        <v>440</v>
      </c>
      <c r="E1153" s="30" t="s">
        <v>619</v>
      </c>
      <c r="F1153" s="31"/>
    </row>
    <row r="1154" spans="1:6" ht="20.100000000000001" customHeight="1">
      <c r="A1154" s="29">
        <v>1152</v>
      </c>
      <c r="B1154" s="30" t="s">
        <v>1664</v>
      </c>
      <c r="C1154" s="30">
        <v>109.98</v>
      </c>
      <c r="D1154" s="30" t="s">
        <v>440</v>
      </c>
      <c r="E1154" s="30" t="s">
        <v>619</v>
      </c>
      <c r="F1154" s="31"/>
    </row>
    <row r="1155" spans="1:6" ht="20.100000000000001" customHeight="1">
      <c r="A1155" s="29">
        <v>1153</v>
      </c>
      <c r="B1155" s="30" t="s">
        <v>1665</v>
      </c>
      <c r="C1155" s="30">
        <v>109.98</v>
      </c>
      <c r="D1155" s="30" t="s">
        <v>440</v>
      </c>
      <c r="E1155" s="30" t="s">
        <v>619</v>
      </c>
      <c r="F1155" s="31"/>
    </row>
    <row r="1156" spans="1:6" ht="20.100000000000001" customHeight="1">
      <c r="A1156" s="29">
        <v>1154</v>
      </c>
      <c r="B1156" s="30" t="s">
        <v>1666</v>
      </c>
      <c r="C1156" s="30">
        <v>92.52</v>
      </c>
      <c r="D1156" s="30" t="s">
        <v>440</v>
      </c>
      <c r="E1156" s="30" t="s">
        <v>623</v>
      </c>
      <c r="F1156" s="31"/>
    </row>
    <row r="1157" spans="1:6" ht="20.100000000000001" customHeight="1">
      <c r="A1157" s="29">
        <v>1155</v>
      </c>
      <c r="B1157" s="30" t="s">
        <v>1667</v>
      </c>
      <c r="C1157" s="30">
        <v>94.77</v>
      </c>
      <c r="D1157" s="30" t="s">
        <v>440</v>
      </c>
      <c r="E1157" s="30" t="s">
        <v>619</v>
      </c>
      <c r="F1157" s="31"/>
    </row>
    <row r="1158" spans="1:6" ht="20.100000000000001" customHeight="1">
      <c r="A1158" s="29">
        <v>1156</v>
      </c>
      <c r="B1158" s="30" t="s">
        <v>1668</v>
      </c>
      <c r="C1158" s="30">
        <v>94.39</v>
      </c>
      <c r="D1158" s="30" t="s">
        <v>440</v>
      </c>
      <c r="E1158" s="30" t="s">
        <v>619</v>
      </c>
      <c r="F1158" s="31"/>
    </row>
    <row r="1159" spans="1:6" ht="20.100000000000001" customHeight="1">
      <c r="A1159" s="29">
        <v>1157</v>
      </c>
      <c r="B1159" s="30" t="s">
        <v>1669</v>
      </c>
      <c r="C1159" s="30">
        <v>94.39</v>
      </c>
      <c r="D1159" s="30" t="s">
        <v>440</v>
      </c>
      <c r="E1159" s="30" t="s">
        <v>619</v>
      </c>
      <c r="F1159" s="31"/>
    </row>
    <row r="1160" spans="1:6" ht="20.100000000000001" customHeight="1">
      <c r="A1160" s="29">
        <v>1158</v>
      </c>
      <c r="B1160" s="30" t="s">
        <v>1670</v>
      </c>
      <c r="C1160" s="30">
        <v>92.52</v>
      </c>
      <c r="D1160" s="30" t="s">
        <v>440</v>
      </c>
      <c r="E1160" s="30" t="s">
        <v>623</v>
      </c>
      <c r="F1160" s="31"/>
    </row>
    <row r="1161" spans="1:6" ht="20.100000000000001" customHeight="1">
      <c r="A1161" s="29">
        <v>1159</v>
      </c>
      <c r="B1161" s="30" t="s">
        <v>1671</v>
      </c>
      <c r="C1161" s="30">
        <v>92.52</v>
      </c>
      <c r="D1161" s="30" t="s">
        <v>440</v>
      </c>
      <c r="E1161" s="30" t="s">
        <v>623</v>
      </c>
      <c r="F1161" s="31"/>
    </row>
    <row r="1162" spans="1:6" ht="20.100000000000001" customHeight="1">
      <c r="A1162" s="29">
        <v>1160</v>
      </c>
      <c r="B1162" s="30" t="s">
        <v>1672</v>
      </c>
      <c r="C1162" s="30">
        <v>94.77</v>
      </c>
      <c r="D1162" s="30" t="s">
        <v>440</v>
      </c>
      <c r="E1162" s="30" t="s">
        <v>619</v>
      </c>
      <c r="F1162" s="31"/>
    </row>
    <row r="1163" spans="1:6" ht="20.100000000000001" customHeight="1">
      <c r="A1163" s="29">
        <v>1161</v>
      </c>
      <c r="B1163" s="30" t="s">
        <v>1673</v>
      </c>
      <c r="C1163" s="30">
        <v>94.77</v>
      </c>
      <c r="D1163" s="30" t="s">
        <v>440</v>
      </c>
      <c r="E1163" s="30" t="s">
        <v>619</v>
      </c>
      <c r="F1163" s="31"/>
    </row>
    <row r="1164" spans="1:6" ht="20.100000000000001" customHeight="1">
      <c r="A1164" s="29">
        <v>1162</v>
      </c>
      <c r="B1164" s="30" t="s">
        <v>1674</v>
      </c>
      <c r="C1164" s="30">
        <v>94.39</v>
      </c>
      <c r="D1164" s="30" t="s">
        <v>440</v>
      </c>
      <c r="E1164" s="30" t="s">
        <v>619</v>
      </c>
      <c r="F1164" s="31"/>
    </row>
    <row r="1165" spans="1:6" ht="20.100000000000001" customHeight="1">
      <c r="A1165" s="29">
        <v>1163</v>
      </c>
      <c r="B1165" s="30" t="s">
        <v>1675</v>
      </c>
      <c r="C1165" s="30">
        <v>94.77</v>
      </c>
      <c r="D1165" s="30" t="s">
        <v>440</v>
      </c>
      <c r="E1165" s="30" t="s">
        <v>619</v>
      </c>
      <c r="F1165" s="31"/>
    </row>
    <row r="1166" spans="1:6" ht="20.100000000000001" customHeight="1">
      <c r="A1166" s="29">
        <v>1164</v>
      </c>
      <c r="B1166" s="30" t="s">
        <v>1676</v>
      </c>
      <c r="C1166" s="30">
        <v>94.39</v>
      </c>
      <c r="D1166" s="30" t="s">
        <v>440</v>
      </c>
      <c r="E1166" s="30" t="s">
        <v>619</v>
      </c>
      <c r="F1166" s="31"/>
    </row>
    <row r="1167" spans="1:6" ht="20.100000000000001" customHeight="1">
      <c r="A1167" s="29">
        <v>1165</v>
      </c>
      <c r="B1167" s="30" t="s">
        <v>1677</v>
      </c>
      <c r="C1167" s="30">
        <v>94.77</v>
      </c>
      <c r="D1167" s="30" t="s">
        <v>440</v>
      </c>
      <c r="E1167" s="30" t="s">
        <v>619</v>
      </c>
      <c r="F1167" s="31"/>
    </row>
    <row r="1168" spans="1:6" ht="20.100000000000001" customHeight="1">
      <c r="A1168" s="29">
        <v>1166</v>
      </c>
      <c r="B1168" s="30" t="s">
        <v>1678</v>
      </c>
      <c r="C1168" s="30">
        <v>94.39</v>
      </c>
      <c r="D1168" s="30" t="s">
        <v>440</v>
      </c>
      <c r="E1168" s="30" t="s">
        <v>619</v>
      </c>
      <c r="F1168" s="31"/>
    </row>
    <row r="1169" spans="1:6" ht="20.100000000000001" customHeight="1">
      <c r="A1169" s="29">
        <v>1167</v>
      </c>
      <c r="B1169" s="30" t="s">
        <v>1679</v>
      </c>
      <c r="C1169" s="30">
        <v>94.77</v>
      </c>
      <c r="D1169" s="30" t="s">
        <v>440</v>
      </c>
      <c r="E1169" s="30" t="s">
        <v>619</v>
      </c>
      <c r="F1169" s="31"/>
    </row>
    <row r="1170" spans="1:6" ht="20.100000000000001" customHeight="1">
      <c r="A1170" s="29">
        <v>1168</v>
      </c>
      <c r="B1170" s="30" t="s">
        <v>1680</v>
      </c>
      <c r="C1170" s="30">
        <v>94.39</v>
      </c>
      <c r="D1170" s="30" t="s">
        <v>440</v>
      </c>
      <c r="E1170" s="30" t="s">
        <v>619</v>
      </c>
      <c r="F1170" s="31"/>
    </row>
    <row r="1171" spans="1:6" ht="20.100000000000001" customHeight="1">
      <c r="A1171" s="29">
        <v>1169</v>
      </c>
      <c r="B1171" s="30" t="s">
        <v>1681</v>
      </c>
      <c r="C1171" s="30">
        <v>94.77</v>
      </c>
      <c r="D1171" s="30" t="s">
        <v>440</v>
      </c>
      <c r="E1171" s="30" t="s">
        <v>619</v>
      </c>
      <c r="F1171" s="31"/>
    </row>
    <row r="1172" spans="1:6" ht="20.100000000000001" customHeight="1">
      <c r="A1172" s="29">
        <v>1170</v>
      </c>
      <c r="B1172" s="30" t="s">
        <v>1682</v>
      </c>
      <c r="C1172" s="30">
        <v>94.39</v>
      </c>
      <c r="D1172" s="30" t="s">
        <v>440</v>
      </c>
      <c r="E1172" s="30" t="s">
        <v>619</v>
      </c>
      <c r="F1172" s="31"/>
    </row>
    <row r="1173" spans="1:6" ht="20.100000000000001" customHeight="1">
      <c r="A1173" s="29">
        <v>1171</v>
      </c>
      <c r="B1173" s="30" t="s">
        <v>1683</v>
      </c>
      <c r="C1173" s="30">
        <v>94.77</v>
      </c>
      <c r="D1173" s="30" t="s">
        <v>440</v>
      </c>
      <c r="E1173" s="30" t="s">
        <v>619</v>
      </c>
      <c r="F1173" s="31"/>
    </row>
    <row r="1174" spans="1:6" ht="20.100000000000001" customHeight="1">
      <c r="A1174" s="29">
        <v>1172</v>
      </c>
      <c r="B1174" s="30" t="s">
        <v>1684</v>
      </c>
      <c r="C1174" s="30">
        <v>91.87</v>
      </c>
      <c r="D1174" s="30" t="s">
        <v>440</v>
      </c>
      <c r="E1174" s="30" t="s">
        <v>623</v>
      </c>
      <c r="F1174" s="31"/>
    </row>
    <row r="1175" spans="1:6" ht="20.100000000000001" customHeight="1">
      <c r="A1175" s="29">
        <v>1173</v>
      </c>
      <c r="B1175" s="30" t="s">
        <v>1685</v>
      </c>
      <c r="C1175" s="30">
        <v>97.37</v>
      </c>
      <c r="D1175" s="30" t="s">
        <v>440</v>
      </c>
      <c r="E1175" s="30" t="s">
        <v>619</v>
      </c>
      <c r="F1175" s="31"/>
    </row>
    <row r="1176" spans="1:6" ht="20.100000000000001" customHeight="1">
      <c r="A1176" s="29">
        <v>1174</v>
      </c>
      <c r="B1176" s="30" t="s">
        <v>1686</v>
      </c>
      <c r="C1176" s="30">
        <v>97.37</v>
      </c>
      <c r="D1176" s="30" t="s">
        <v>440</v>
      </c>
      <c r="E1176" s="30" t="s">
        <v>619</v>
      </c>
      <c r="F1176" s="31"/>
    </row>
    <row r="1177" spans="1:6" ht="20.100000000000001" customHeight="1">
      <c r="A1177" s="29">
        <v>1175</v>
      </c>
      <c r="B1177" s="30" t="s">
        <v>1687</v>
      </c>
      <c r="C1177" s="30">
        <v>91.87</v>
      </c>
      <c r="D1177" s="30" t="s">
        <v>440</v>
      </c>
      <c r="E1177" s="30" t="s">
        <v>623</v>
      </c>
      <c r="F1177" s="31"/>
    </row>
    <row r="1178" spans="1:6" ht="20.100000000000001" customHeight="1">
      <c r="A1178" s="29">
        <v>1176</v>
      </c>
      <c r="B1178" s="30" t="s">
        <v>1688</v>
      </c>
      <c r="C1178" s="30">
        <v>91.87</v>
      </c>
      <c r="D1178" s="30" t="s">
        <v>440</v>
      </c>
      <c r="E1178" s="30" t="s">
        <v>623</v>
      </c>
      <c r="F1178" s="31"/>
    </row>
    <row r="1179" spans="1:6" ht="20.100000000000001" customHeight="1">
      <c r="A1179" s="29">
        <v>1177</v>
      </c>
      <c r="B1179" s="30" t="s">
        <v>1689</v>
      </c>
      <c r="C1179" s="30">
        <v>109.19</v>
      </c>
      <c r="D1179" s="30" t="s">
        <v>440</v>
      </c>
      <c r="E1179" s="30" t="s">
        <v>619</v>
      </c>
      <c r="F1179" s="31"/>
    </row>
    <row r="1180" spans="1:6" ht="20.100000000000001" customHeight="1">
      <c r="A1180" s="29">
        <v>1178</v>
      </c>
      <c r="B1180" s="30" t="s">
        <v>1690</v>
      </c>
      <c r="C1180" s="30">
        <v>109.98</v>
      </c>
      <c r="D1180" s="30" t="s">
        <v>440</v>
      </c>
      <c r="E1180" s="30" t="s">
        <v>619</v>
      </c>
      <c r="F1180" s="31"/>
    </row>
    <row r="1181" spans="1:6" ht="20.100000000000001" customHeight="1">
      <c r="A1181" s="29">
        <v>1179</v>
      </c>
      <c r="B1181" s="30" t="s">
        <v>1691</v>
      </c>
      <c r="C1181" s="30">
        <v>109.98</v>
      </c>
      <c r="D1181" s="30" t="s">
        <v>440</v>
      </c>
      <c r="E1181" s="30" t="s">
        <v>619</v>
      </c>
      <c r="F1181" s="31"/>
    </row>
    <row r="1182" spans="1:6" ht="20.100000000000001" customHeight="1">
      <c r="A1182" s="29">
        <v>1180</v>
      </c>
      <c r="B1182" s="30" t="s">
        <v>1692</v>
      </c>
      <c r="C1182" s="30">
        <v>109.98</v>
      </c>
      <c r="D1182" s="30" t="s">
        <v>440</v>
      </c>
      <c r="E1182" s="30" t="s">
        <v>619</v>
      </c>
      <c r="F1182" s="31"/>
    </row>
    <row r="1183" spans="1:6" ht="20.100000000000001" customHeight="1">
      <c r="A1183" s="29">
        <v>1181</v>
      </c>
      <c r="B1183" s="30" t="s">
        <v>1693</v>
      </c>
      <c r="C1183" s="30">
        <v>109.98</v>
      </c>
      <c r="D1183" s="30" t="s">
        <v>440</v>
      </c>
      <c r="E1183" s="30" t="s">
        <v>619</v>
      </c>
      <c r="F1183" s="31"/>
    </row>
    <row r="1184" spans="1:6" ht="20.100000000000001" customHeight="1">
      <c r="A1184" s="29">
        <v>1182</v>
      </c>
      <c r="B1184" s="30" t="s">
        <v>1694</v>
      </c>
      <c r="C1184" s="30">
        <v>109.19</v>
      </c>
      <c r="D1184" s="30" t="s">
        <v>440</v>
      </c>
      <c r="E1184" s="30" t="s">
        <v>619</v>
      </c>
      <c r="F1184" s="31"/>
    </row>
    <row r="1185" spans="1:6" ht="20.100000000000001" customHeight="1">
      <c r="A1185" s="29">
        <v>1183</v>
      </c>
      <c r="B1185" s="30" t="s">
        <v>1695</v>
      </c>
      <c r="C1185" s="30">
        <v>109.77</v>
      </c>
      <c r="D1185" s="30" t="s">
        <v>440</v>
      </c>
      <c r="E1185" s="30" t="s">
        <v>619</v>
      </c>
      <c r="F1185" s="31"/>
    </row>
    <row r="1186" spans="1:6" ht="20.100000000000001" customHeight="1">
      <c r="A1186" s="29">
        <v>1184</v>
      </c>
      <c r="B1186" s="30" t="s">
        <v>1696</v>
      </c>
      <c r="C1186" s="30">
        <v>109.98</v>
      </c>
      <c r="D1186" s="30" t="s">
        <v>440</v>
      </c>
      <c r="E1186" s="30" t="s">
        <v>619</v>
      </c>
      <c r="F1186" s="31"/>
    </row>
    <row r="1187" spans="1:6" ht="20.100000000000001" customHeight="1">
      <c r="A1187" s="29">
        <v>1185</v>
      </c>
      <c r="B1187" s="30" t="s">
        <v>1697</v>
      </c>
      <c r="C1187" s="30">
        <v>109.98</v>
      </c>
      <c r="D1187" s="30" t="s">
        <v>440</v>
      </c>
      <c r="E1187" s="30" t="s">
        <v>619</v>
      </c>
      <c r="F1187" s="31"/>
    </row>
    <row r="1188" spans="1:6" ht="20.100000000000001" customHeight="1">
      <c r="A1188" s="29">
        <v>1186</v>
      </c>
      <c r="B1188" s="30" t="s">
        <v>1698</v>
      </c>
      <c r="C1188" s="30">
        <v>109.98</v>
      </c>
      <c r="D1188" s="30" t="s">
        <v>440</v>
      </c>
      <c r="E1188" s="30" t="s">
        <v>619</v>
      </c>
      <c r="F1188" s="31"/>
    </row>
    <row r="1189" spans="1:6" ht="20.100000000000001" customHeight="1">
      <c r="A1189" s="29">
        <v>1187</v>
      </c>
      <c r="B1189" s="30" t="s">
        <v>1699</v>
      </c>
      <c r="C1189" s="30">
        <v>109.98</v>
      </c>
      <c r="D1189" s="30" t="s">
        <v>440</v>
      </c>
      <c r="E1189" s="30" t="s">
        <v>619</v>
      </c>
      <c r="F1189" s="31"/>
    </row>
    <row r="1190" spans="1:6" ht="20.100000000000001" customHeight="1">
      <c r="A1190" s="29">
        <v>1188</v>
      </c>
      <c r="B1190" s="30" t="s">
        <v>1700</v>
      </c>
      <c r="C1190" s="30">
        <v>109.98</v>
      </c>
      <c r="D1190" s="30" t="s">
        <v>440</v>
      </c>
      <c r="E1190" s="30" t="s">
        <v>619</v>
      </c>
      <c r="F1190" s="31"/>
    </row>
    <row r="1191" spans="1:6" ht="20.100000000000001" customHeight="1">
      <c r="A1191" s="29">
        <v>1189</v>
      </c>
      <c r="B1191" s="30" t="s">
        <v>1701</v>
      </c>
      <c r="C1191" s="30">
        <v>92.52</v>
      </c>
      <c r="D1191" s="30" t="s">
        <v>440</v>
      </c>
      <c r="E1191" s="30" t="s">
        <v>623</v>
      </c>
      <c r="F1191" s="31"/>
    </row>
    <row r="1192" spans="1:6" ht="20.100000000000001" customHeight="1">
      <c r="A1192" s="29">
        <v>1190</v>
      </c>
      <c r="B1192" s="30" t="s">
        <v>1702</v>
      </c>
      <c r="C1192" s="30">
        <v>94.39</v>
      </c>
      <c r="D1192" s="30" t="s">
        <v>440</v>
      </c>
      <c r="E1192" s="30" t="s">
        <v>619</v>
      </c>
      <c r="F1192" s="31"/>
    </row>
    <row r="1193" spans="1:6" ht="20.100000000000001" customHeight="1">
      <c r="A1193" s="29">
        <v>1191</v>
      </c>
      <c r="B1193" s="30" t="s">
        <v>1703</v>
      </c>
      <c r="C1193" s="30">
        <v>94.39</v>
      </c>
      <c r="D1193" s="30" t="s">
        <v>440</v>
      </c>
      <c r="E1193" s="30" t="s">
        <v>619</v>
      </c>
      <c r="F1193" s="31"/>
    </row>
    <row r="1194" spans="1:6" ht="20.100000000000001" customHeight="1">
      <c r="A1194" s="29">
        <v>1192</v>
      </c>
      <c r="B1194" s="30" t="s">
        <v>1704</v>
      </c>
      <c r="C1194" s="30">
        <v>92.52</v>
      </c>
      <c r="D1194" s="30" t="s">
        <v>440</v>
      </c>
      <c r="E1194" s="30" t="s">
        <v>623</v>
      </c>
      <c r="F1194" s="31"/>
    </row>
    <row r="1195" spans="1:6" ht="20.100000000000001" customHeight="1">
      <c r="A1195" s="29">
        <v>1193</v>
      </c>
      <c r="B1195" s="30" t="s">
        <v>1705</v>
      </c>
      <c r="C1195" s="30">
        <v>92.52</v>
      </c>
      <c r="D1195" s="30" t="s">
        <v>440</v>
      </c>
      <c r="E1195" s="30" t="s">
        <v>623</v>
      </c>
      <c r="F1195" s="31"/>
    </row>
    <row r="1196" spans="1:6" ht="20.100000000000001" customHeight="1">
      <c r="A1196" s="29">
        <v>1194</v>
      </c>
      <c r="B1196" s="30" t="s">
        <v>1706</v>
      </c>
      <c r="C1196" s="30">
        <v>92.52</v>
      </c>
      <c r="D1196" s="30" t="s">
        <v>440</v>
      </c>
      <c r="E1196" s="30" t="s">
        <v>623</v>
      </c>
      <c r="F1196" s="31"/>
    </row>
    <row r="1197" spans="1:6" ht="20.100000000000001" customHeight="1">
      <c r="A1197" s="29">
        <v>1195</v>
      </c>
      <c r="B1197" s="30" t="s">
        <v>1707</v>
      </c>
      <c r="C1197" s="30">
        <v>92.52</v>
      </c>
      <c r="D1197" s="30" t="s">
        <v>440</v>
      </c>
      <c r="E1197" s="30" t="s">
        <v>623</v>
      </c>
      <c r="F1197" s="31"/>
    </row>
    <row r="1198" spans="1:6" ht="20.100000000000001" customHeight="1">
      <c r="A1198" s="29">
        <v>1196</v>
      </c>
      <c r="B1198" s="30" t="s">
        <v>1708</v>
      </c>
      <c r="C1198" s="30">
        <v>94.39</v>
      </c>
      <c r="D1198" s="30" t="s">
        <v>440</v>
      </c>
      <c r="E1198" s="30" t="s">
        <v>619</v>
      </c>
      <c r="F1198" s="31"/>
    </row>
    <row r="1199" spans="1:6" ht="20.100000000000001" customHeight="1">
      <c r="A1199" s="29">
        <v>1197</v>
      </c>
      <c r="B1199" s="30" t="s">
        <v>1709</v>
      </c>
      <c r="C1199" s="30">
        <v>92.52</v>
      </c>
      <c r="D1199" s="30" t="s">
        <v>440</v>
      </c>
      <c r="E1199" s="30" t="s">
        <v>623</v>
      </c>
      <c r="F1199" s="31"/>
    </row>
    <row r="1200" spans="1:6" ht="20.100000000000001" customHeight="1">
      <c r="A1200" s="29">
        <v>1198</v>
      </c>
      <c r="B1200" s="30" t="s">
        <v>1710</v>
      </c>
      <c r="C1200" s="30">
        <v>94.39</v>
      </c>
      <c r="D1200" s="30" t="s">
        <v>440</v>
      </c>
      <c r="E1200" s="30" t="s">
        <v>619</v>
      </c>
      <c r="F1200" s="31"/>
    </row>
    <row r="1201" spans="1:6" ht="20.100000000000001" customHeight="1">
      <c r="A1201" s="29">
        <v>1199</v>
      </c>
      <c r="B1201" s="30" t="s">
        <v>1711</v>
      </c>
      <c r="C1201" s="30">
        <v>94.39</v>
      </c>
      <c r="D1201" s="30" t="s">
        <v>440</v>
      </c>
      <c r="E1201" s="30" t="s">
        <v>619</v>
      </c>
      <c r="F1201" s="31"/>
    </row>
    <row r="1202" spans="1:6" ht="20.100000000000001" customHeight="1">
      <c r="A1202" s="29">
        <v>1200</v>
      </c>
      <c r="B1202" s="30" t="s">
        <v>1712</v>
      </c>
      <c r="C1202" s="30">
        <v>94.39</v>
      </c>
      <c r="D1202" s="30" t="s">
        <v>440</v>
      </c>
      <c r="E1202" s="30" t="s">
        <v>619</v>
      </c>
      <c r="F1202" s="31"/>
    </row>
    <row r="1203" spans="1:6" ht="20.100000000000001" customHeight="1">
      <c r="A1203" s="29">
        <v>1201</v>
      </c>
      <c r="B1203" s="30" t="s">
        <v>1713</v>
      </c>
      <c r="C1203" s="30">
        <v>94.39</v>
      </c>
      <c r="D1203" s="30" t="s">
        <v>440</v>
      </c>
      <c r="E1203" s="30" t="s">
        <v>619</v>
      </c>
      <c r="F1203" s="31"/>
    </row>
    <row r="1204" spans="1:6" ht="20.100000000000001" customHeight="1">
      <c r="A1204" s="29">
        <v>1202</v>
      </c>
      <c r="B1204" s="30" t="s">
        <v>1714</v>
      </c>
      <c r="C1204" s="30">
        <v>109.77</v>
      </c>
      <c r="D1204" s="30" t="s">
        <v>440</v>
      </c>
      <c r="E1204" s="30" t="s">
        <v>619</v>
      </c>
      <c r="F1204" s="31"/>
    </row>
    <row r="1205" spans="1:6" ht="20.100000000000001" customHeight="1">
      <c r="A1205" s="29">
        <v>1203</v>
      </c>
      <c r="B1205" s="30" t="s">
        <v>1715</v>
      </c>
      <c r="C1205" s="30">
        <v>109.77</v>
      </c>
      <c r="D1205" s="30" t="s">
        <v>440</v>
      </c>
      <c r="E1205" s="30" t="s">
        <v>619</v>
      </c>
      <c r="F1205" s="31"/>
    </row>
    <row r="1206" spans="1:6" ht="20.100000000000001" customHeight="1">
      <c r="A1206" s="29">
        <v>1204</v>
      </c>
      <c r="B1206" s="30" t="s">
        <v>1716</v>
      </c>
      <c r="C1206" s="30">
        <v>109.77</v>
      </c>
      <c r="D1206" s="30" t="s">
        <v>440</v>
      </c>
      <c r="E1206" s="30" t="s">
        <v>619</v>
      </c>
      <c r="F1206" s="31"/>
    </row>
    <row r="1207" spans="1:6" ht="20.100000000000001" customHeight="1">
      <c r="A1207" s="29">
        <v>1205</v>
      </c>
      <c r="B1207" s="30" t="s">
        <v>1717</v>
      </c>
      <c r="C1207" s="30">
        <v>109.77</v>
      </c>
      <c r="D1207" s="30" t="s">
        <v>440</v>
      </c>
      <c r="E1207" s="30" t="s">
        <v>619</v>
      </c>
      <c r="F1207" s="31"/>
    </row>
    <row r="1208" spans="1:6" ht="20.100000000000001" customHeight="1">
      <c r="A1208" s="29">
        <v>1206</v>
      </c>
      <c r="B1208" s="30" t="s">
        <v>1718</v>
      </c>
      <c r="C1208" s="30">
        <v>91.83</v>
      </c>
      <c r="D1208" s="30" t="s">
        <v>440</v>
      </c>
      <c r="E1208" s="30" t="s">
        <v>623</v>
      </c>
      <c r="F1208" s="31"/>
    </row>
    <row r="1209" spans="1:6" ht="20.100000000000001" customHeight="1">
      <c r="A1209" s="29">
        <v>1207</v>
      </c>
      <c r="B1209" s="30" t="s">
        <v>1719</v>
      </c>
      <c r="C1209" s="30">
        <v>91.87</v>
      </c>
      <c r="D1209" s="30" t="s">
        <v>440</v>
      </c>
      <c r="E1209" s="30" t="s">
        <v>623</v>
      </c>
      <c r="F1209" s="31"/>
    </row>
    <row r="1210" spans="1:6" ht="20.100000000000001" customHeight="1">
      <c r="A1210" s="29">
        <v>1208</v>
      </c>
      <c r="B1210" s="30" t="s">
        <v>1720</v>
      </c>
      <c r="C1210" s="30">
        <v>91.83</v>
      </c>
      <c r="D1210" s="30" t="s">
        <v>440</v>
      </c>
      <c r="E1210" s="30" t="s">
        <v>623</v>
      </c>
      <c r="F1210" s="31"/>
    </row>
    <row r="1211" spans="1:6" ht="20.100000000000001" customHeight="1">
      <c r="A1211" s="29">
        <v>1209</v>
      </c>
      <c r="B1211" s="30" t="s">
        <v>1721</v>
      </c>
      <c r="C1211" s="30">
        <v>109.98</v>
      </c>
      <c r="D1211" s="30" t="s">
        <v>440</v>
      </c>
      <c r="E1211" s="30" t="s">
        <v>619</v>
      </c>
      <c r="F1211" s="31"/>
    </row>
    <row r="1212" spans="1:6" ht="20.100000000000001" customHeight="1">
      <c r="A1212" s="29">
        <v>1210</v>
      </c>
      <c r="B1212" s="30" t="s">
        <v>1722</v>
      </c>
      <c r="C1212" s="30">
        <v>109.98</v>
      </c>
      <c r="D1212" s="30" t="s">
        <v>440</v>
      </c>
      <c r="E1212" s="30" t="s">
        <v>619</v>
      </c>
      <c r="F1212" s="31"/>
    </row>
    <row r="1213" spans="1:6" ht="20.100000000000001" customHeight="1">
      <c r="A1213" s="29">
        <v>1211</v>
      </c>
      <c r="B1213" s="30" t="s">
        <v>1723</v>
      </c>
      <c r="C1213" s="30">
        <v>109.98</v>
      </c>
      <c r="D1213" s="30" t="s">
        <v>440</v>
      </c>
      <c r="E1213" s="30" t="s">
        <v>619</v>
      </c>
      <c r="F1213" s="31"/>
    </row>
    <row r="1214" spans="1:6" ht="20.100000000000001" customHeight="1">
      <c r="A1214" s="29">
        <v>1212</v>
      </c>
      <c r="B1214" s="30" t="s">
        <v>1724</v>
      </c>
      <c r="C1214" s="30">
        <v>109.19</v>
      </c>
      <c r="D1214" s="30" t="s">
        <v>440</v>
      </c>
      <c r="E1214" s="30" t="s">
        <v>619</v>
      </c>
      <c r="F1214" s="31"/>
    </row>
    <row r="1215" spans="1:6" ht="20.100000000000001" customHeight="1">
      <c r="A1215" s="29">
        <v>1213</v>
      </c>
      <c r="B1215" s="30" t="s">
        <v>1725</v>
      </c>
      <c r="C1215" s="30">
        <v>109.19</v>
      </c>
      <c r="D1215" s="30" t="s">
        <v>440</v>
      </c>
      <c r="E1215" s="30" t="s">
        <v>619</v>
      </c>
      <c r="F1215" s="31"/>
    </row>
    <row r="1216" spans="1:6" ht="20.100000000000001" customHeight="1">
      <c r="A1216" s="29">
        <v>1214</v>
      </c>
      <c r="B1216" s="30" t="s">
        <v>1726</v>
      </c>
      <c r="C1216" s="30">
        <v>109.19</v>
      </c>
      <c r="D1216" s="30" t="s">
        <v>440</v>
      </c>
      <c r="E1216" s="30" t="s">
        <v>619</v>
      </c>
      <c r="F1216" s="31"/>
    </row>
    <row r="1217" spans="1:6" ht="20.100000000000001" customHeight="1">
      <c r="A1217" s="29">
        <v>1215</v>
      </c>
      <c r="B1217" s="30" t="s">
        <v>1727</v>
      </c>
      <c r="C1217" s="30">
        <v>109.19</v>
      </c>
      <c r="D1217" s="30" t="s">
        <v>440</v>
      </c>
      <c r="E1217" s="30" t="s">
        <v>619</v>
      </c>
      <c r="F1217" s="31"/>
    </row>
    <row r="1218" spans="1:6" ht="20.100000000000001" customHeight="1">
      <c r="A1218" s="29">
        <v>1216</v>
      </c>
      <c r="B1218" s="30" t="s">
        <v>1728</v>
      </c>
      <c r="C1218" s="30">
        <v>109.19</v>
      </c>
      <c r="D1218" s="30" t="s">
        <v>440</v>
      </c>
      <c r="E1218" s="30" t="s">
        <v>619</v>
      </c>
      <c r="F1218" s="31"/>
    </row>
    <row r="1219" spans="1:6" ht="20.100000000000001" customHeight="1">
      <c r="A1219" s="29">
        <v>1217</v>
      </c>
      <c r="B1219" s="30" t="s">
        <v>1729</v>
      </c>
      <c r="C1219" s="30">
        <v>109.19</v>
      </c>
      <c r="D1219" s="30" t="s">
        <v>440</v>
      </c>
      <c r="E1219" s="30" t="s">
        <v>619</v>
      </c>
      <c r="F1219" s="31"/>
    </row>
    <row r="1220" spans="1:6" ht="20.100000000000001" customHeight="1">
      <c r="A1220" s="29">
        <v>1218</v>
      </c>
      <c r="B1220" s="30" t="s">
        <v>1730</v>
      </c>
      <c r="C1220" s="30">
        <v>92.52</v>
      </c>
      <c r="D1220" s="30" t="s">
        <v>440</v>
      </c>
      <c r="E1220" s="30" t="s">
        <v>623</v>
      </c>
      <c r="F1220" s="31"/>
    </row>
    <row r="1221" spans="1:6" ht="20.100000000000001" customHeight="1">
      <c r="A1221" s="29">
        <v>1219</v>
      </c>
      <c r="B1221" s="30" t="s">
        <v>1731</v>
      </c>
      <c r="C1221" s="30">
        <v>94.77</v>
      </c>
      <c r="D1221" s="30" t="s">
        <v>440</v>
      </c>
      <c r="E1221" s="30" t="s">
        <v>619</v>
      </c>
      <c r="F1221" s="31"/>
    </row>
    <row r="1222" spans="1:6" ht="20.100000000000001" customHeight="1">
      <c r="A1222" s="29">
        <v>1220</v>
      </c>
      <c r="B1222" s="30" t="s">
        <v>1732</v>
      </c>
      <c r="C1222" s="30">
        <v>91.87</v>
      </c>
      <c r="D1222" s="30" t="s">
        <v>440</v>
      </c>
      <c r="E1222" s="30" t="s">
        <v>623</v>
      </c>
      <c r="F1222" s="31"/>
    </row>
    <row r="1223" spans="1:6" ht="20.100000000000001" customHeight="1">
      <c r="A1223" s="29">
        <v>1221</v>
      </c>
      <c r="B1223" s="30" t="s">
        <v>1733</v>
      </c>
      <c r="C1223" s="30">
        <v>91.87</v>
      </c>
      <c r="D1223" s="30" t="s">
        <v>440</v>
      </c>
      <c r="E1223" s="30" t="s">
        <v>623</v>
      </c>
      <c r="F1223" s="31"/>
    </row>
    <row r="1224" spans="1:6" ht="20.100000000000001" customHeight="1">
      <c r="A1224" s="29">
        <v>1222</v>
      </c>
      <c r="B1224" s="30" t="s">
        <v>1734</v>
      </c>
      <c r="C1224" s="30">
        <v>97.37</v>
      </c>
      <c r="D1224" s="30" t="s">
        <v>440</v>
      </c>
      <c r="E1224" s="30" t="s">
        <v>619</v>
      </c>
      <c r="F1224" s="31"/>
    </row>
    <row r="1225" spans="1:6" ht="20.100000000000001" customHeight="1">
      <c r="A1225" s="29">
        <v>1223</v>
      </c>
      <c r="B1225" s="30" t="s">
        <v>1735</v>
      </c>
      <c r="C1225" s="30">
        <v>91.87</v>
      </c>
      <c r="D1225" s="30" t="s">
        <v>440</v>
      </c>
      <c r="E1225" s="30" t="s">
        <v>623</v>
      </c>
      <c r="F1225" s="31"/>
    </row>
    <row r="1226" spans="1:6" ht="20.100000000000001" customHeight="1">
      <c r="A1226" s="29">
        <v>1224</v>
      </c>
      <c r="B1226" s="30" t="s">
        <v>1736</v>
      </c>
      <c r="C1226" s="30">
        <v>109.98</v>
      </c>
      <c r="D1226" s="30" t="s">
        <v>440</v>
      </c>
      <c r="E1226" s="30" t="s">
        <v>619</v>
      </c>
      <c r="F1226" s="31"/>
    </row>
    <row r="1227" spans="1:6" ht="20.100000000000001" customHeight="1">
      <c r="A1227" s="29">
        <v>1225</v>
      </c>
      <c r="B1227" s="30" t="s">
        <v>1737</v>
      </c>
      <c r="C1227" s="30">
        <v>109.98</v>
      </c>
      <c r="D1227" s="30" t="s">
        <v>440</v>
      </c>
      <c r="E1227" s="30" t="s">
        <v>619</v>
      </c>
      <c r="F1227" s="31"/>
    </row>
    <row r="1228" spans="1:6" ht="20.100000000000001" customHeight="1">
      <c r="A1228" s="29">
        <v>1226</v>
      </c>
      <c r="B1228" s="30" t="s">
        <v>1738</v>
      </c>
      <c r="C1228" s="30">
        <v>109.77</v>
      </c>
      <c r="D1228" s="30" t="s">
        <v>440</v>
      </c>
      <c r="E1228" s="30" t="s">
        <v>619</v>
      </c>
      <c r="F1228" s="31"/>
    </row>
    <row r="1229" spans="1:6" ht="20.100000000000001" customHeight="1">
      <c r="A1229" s="29">
        <v>1227</v>
      </c>
      <c r="B1229" s="30" t="s">
        <v>613</v>
      </c>
      <c r="C1229" s="30">
        <v>91.83</v>
      </c>
      <c r="D1229" s="30" t="s">
        <v>440</v>
      </c>
      <c r="E1229" s="30" t="s">
        <v>623</v>
      </c>
      <c r="F1229" s="31"/>
    </row>
    <row r="1230" spans="1:6" ht="20.100000000000001" customHeight="1">
      <c r="A1230" s="29">
        <v>1228</v>
      </c>
      <c r="B1230" s="30" t="s">
        <v>612</v>
      </c>
      <c r="C1230" s="30">
        <v>91.83</v>
      </c>
      <c r="D1230" s="30" t="s">
        <v>440</v>
      </c>
      <c r="E1230" s="30" t="s">
        <v>623</v>
      </c>
      <c r="F1230" s="31"/>
    </row>
    <row r="1231" spans="1:6" ht="20.100000000000001" customHeight="1">
      <c r="A1231" s="29">
        <v>1229</v>
      </c>
      <c r="B1231" s="30" t="s">
        <v>532</v>
      </c>
      <c r="C1231" s="30">
        <v>124.89</v>
      </c>
      <c r="D1231" s="30" t="s">
        <v>444</v>
      </c>
      <c r="E1231" s="30" t="s">
        <v>619</v>
      </c>
      <c r="F1231" s="31"/>
    </row>
    <row r="1232" spans="1:6" ht="20.100000000000001" customHeight="1">
      <c r="A1232" s="29">
        <v>1230</v>
      </c>
      <c r="B1232" s="30" t="s">
        <v>539</v>
      </c>
      <c r="C1232" s="30">
        <v>124.89</v>
      </c>
      <c r="D1232" s="30" t="s">
        <v>444</v>
      </c>
      <c r="E1232" s="30" t="s">
        <v>619</v>
      </c>
      <c r="F1232" s="31"/>
    </row>
    <row r="1233" spans="1:6" ht="20.100000000000001" customHeight="1">
      <c r="A1233" s="29">
        <v>1231</v>
      </c>
      <c r="B1233" s="30" t="s">
        <v>1739</v>
      </c>
      <c r="C1233" s="30">
        <v>131.02000000000001</v>
      </c>
      <c r="D1233" s="30" t="s">
        <v>444</v>
      </c>
      <c r="E1233" s="30" t="s">
        <v>619</v>
      </c>
      <c r="F1233" s="31"/>
    </row>
    <row r="1236" spans="1:6">
      <c r="B1236" s="30">
        <v>94.39</v>
      </c>
    </row>
    <row r="1237" spans="1:6">
      <c r="B1237" s="30">
        <v>94.39</v>
      </c>
    </row>
    <row r="1238" spans="1:6">
      <c r="B1238" s="30">
        <v>94.39</v>
      </c>
    </row>
    <row r="1239" spans="1:6">
      <c r="B1239" s="30">
        <v>94.39</v>
      </c>
    </row>
    <row r="1240" spans="1:6">
      <c r="B1240" s="30">
        <v>97.37</v>
      </c>
    </row>
    <row r="1241" spans="1:6">
      <c r="B1241" s="30">
        <v>97.37</v>
      </c>
    </row>
    <row r="1242" spans="1:6">
      <c r="B1242" s="30">
        <v>94.39</v>
      </c>
    </row>
    <row r="1243" spans="1:6">
      <c r="B1243" s="30">
        <v>109.77</v>
      </c>
    </row>
    <row r="1244" spans="1:6">
      <c r="B1244" s="30">
        <v>109.77</v>
      </c>
    </row>
    <row r="1245" spans="1:6">
      <c r="B1245" s="30">
        <v>109.77</v>
      </c>
    </row>
    <row r="1246" spans="1:6">
      <c r="B1246" s="30">
        <v>109.77</v>
      </c>
    </row>
    <row r="1247" spans="1:6">
      <c r="B1247" s="30">
        <v>109.19</v>
      </c>
    </row>
    <row r="1248" spans="1:6">
      <c r="B1248" s="30">
        <v>109.19</v>
      </c>
    </row>
    <row r="1249" spans="2:2">
      <c r="B1249" s="30">
        <v>109.19</v>
      </c>
    </row>
    <row r="1250" spans="2:2">
      <c r="B1250" s="30">
        <v>110.57</v>
      </c>
    </row>
    <row r="1251" spans="2:2">
      <c r="B1251" s="30">
        <v>109.19</v>
      </c>
    </row>
    <row r="1252" spans="2:2">
      <c r="B1252" s="30">
        <v>109.19</v>
      </c>
    </row>
    <row r="1253" spans="2:2">
      <c r="B1253" s="30">
        <v>109.19</v>
      </c>
    </row>
    <row r="1254" spans="2:2">
      <c r="B1254" s="30">
        <v>109.19</v>
      </c>
    </row>
    <row r="1255" spans="2:2">
      <c r="B1255" s="30">
        <v>109.19</v>
      </c>
    </row>
    <row r="1256" spans="2:2">
      <c r="B1256" s="30">
        <v>109.77</v>
      </c>
    </row>
    <row r="1257" spans="2:2">
      <c r="B1257" s="30">
        <v>110.57</v>
      </c>
    </row>
    <row r="1258" spans="2:2">
      <c r="B1258" s="30">
        <v>109.77</v>
      </c>
    </row>
    <row r="1259" spans="2:2">
      <c r="B1259" s="30">
        <v>110.57</v>
      </c>
    </row>
    <row r="1260" spans="2:2">
      <c r="B1260" s="30">
        <v>110.57</v>
      </c>
    </row>
    <row r="1261" spans="2:2">
      <c r="B1261" s="30">
        <v>109.77</v>
      </c>
    </row>
    <row r="1262" spans="2:2">
      <c r="B1262" s="30">
        <v>109.77</v>
      </c>
    </row>
    <row r="1263" spans="2:2">
      <c r="B1263" s="30">
        <v>109.77</v>
      </c>
    </row>
    <row r="1264" spans="2:2">
      <c r="B1264" s="30">
        <v>109.77</v>
      </c>
    </row>
    <row r="1265" spans="2:2">
      <c r="B1265" s="30">
        <v>109.77</v>
      </c>
    </row>
    <row r="1266" spans="2:2">
      <c r="B1266" s="30">
        <v>109.77</v>
      </c>
    </row>
    <row r="1267" spans="2:2">
      <c r="B1267" s="30">
        <v>109.77</v>
      </c>
    </row>
    <row r="1268" spans="2:2">
      <c r="B1268" s="30">
        <v>109.77</v>
      </c>
    </row>
    <row r="1269" spans="2:2">
      <c r="B1269" s="30">
        <v>109.19</v>
      </c>
    </row>
    <row r="1270" spans="2:2">
      <c r="B1270" s="30">
        <v>109.19</v>
      </c>
    </row>
    <row r="1271" spans="2:2">
      <c r="B1271" s="30">
        <v>109.19</v>
      </c>
    </row>
    <row r="1272" spans="2:2">
      <c r="B1272" s="30">
        <v>109.19</v>
      </c>
    </row>
    <row r="1273" spans="2:2">
      <c r="B1273" s="30">
        <v>109.19</v>
      </c>
    </row>
    <row r="1274" spans="2:2">
      <c r="B1274" s="30">
        <v>109.19</v>
      </c>
    </row>
    <row r="1275" spans="2:2">
      <c r="B1275" s="30">
        <v>109.19</v>
      </c>
    </row>
    <row r="1276" spans="2:2">
      <c r="B1276" s="30">
        <v>109.19</v>
      </c>
    </row>
    <row r="1277" spans="2:2">
      <c r="B1277" s="30">
        <v>109.19</v>
      </c>
    </row>
    <row r="1278" spans="2:2">
      <c r="B1278" s="30">
        <v>109.19</v>
      </c>
    </row>
    <row r="1279" spans="2:2">
      <c r="B1279" s="30">
        <v>109.19</v>
      </c>
    </row>
    <row r="1280" spans="2:2">
      <c r="B1280" s="30">
        <v>109.19</v>
      </c>
    </row>
    <row r="1281" spans="2:2">
      <c r="B1281" s="30">
        <v>109.77</v>
      </c>
    </row>
    <row r="1282" spans="2:2">
      <c r="B1282" s="30">
        <v>109.19</v>
      </c>
    </row>
    <row r="1283" spans="2:2">
      <c r="B1283" s="30">
        <v>109.19</v>
      </c>
    </row>
    <row r="1284" spans="2:2">
      <c r="B1284" s="30">
        <v>94.39</v>
      </c>
    </row>
    <row r="1285" spans="2:2">
      <c r="B1285" s="30">
        <v>94.39</v>
      </c>
    </row>
    <row r="1286" spans="2:2">
      <c r="B1286" s="30">
        <v>94.39</v>
      </c>
    </row>
    <row r="1287" spans="2:2">
      <c r="B1287" s="30">
        <v>94.39</v>
      </c>
    </row>
    <row r="1288" spans="2:2">
      <c r="B1288" s="30">
        <v>94.77</v>
      </c>
    </row>
    <row r="1289" spans="2:2">
      <c r="B1289" s="30">
        <v>94.39</v>
      </c>
    </row>
    <row r="1290" spans="2:2">
      <c r="B1290" s="30">
        <v>94.39</v>
      </c>
    </row>
    <row r="1291" spans="2:2">
      <c r="B1291" s="30">
        <v>94.77</v>
      </c>
    </row>
    <row r="1292" spans="2:2">
      <c r="B1292" s="30">
        <v>94.39</v>
      </c>
    </row>
    <row r="1293" spans="2:2">
      <c r="B1293" s="30">
        <v>94.39</v>
      </c>
    </row>
    <row r="1294" spans="2:2">
      <c r="B1294" s="30">
        <v>94.77</v>
      </c>
    </row>
    <row r="1295" spans="2:2">
      <c r="B1295" s="30">
        <v>94.39</v>
      </c>
    </row>
    <row r="1296" spans="2:2">
      <c r="B1296" s="30">
        <v>94.39</v>
      </c>
    </row>
    <row r="1297" spans="2:2">
      <c r="B1297" s="30">
        <v>94.39</v>
      </c>
    </row>
    <row r="1298" spans="2:2">
      <c r="B1298" s="30">
        <v>94.77</v>
      </c>
    </row>
    <row r="1299" spans="2:2">
      <c r="B1299" s="30">
        <v>94.77</v>
      </c>
    </row>
    <row r="1300" spans="2:2">
      <c r="B1300" s="30">
        <v>94.77</v>
      </c>
    </row>
    <row r="1301" spans="2:2">
      <c r="B1301" s="30">
        <v>94.77</v>
      </c>
    </row>
    <row r="1302" spans="2:2">
      <c r="B1302" s="30">
        <v>94.77</v>
      </c>
    </row>
    <row r="1303" spans="2:2">
      <c r="B1303" s="30">
        <v>94.77</v>
      </c>
    </row>
    <row r="1304" spans="2:2">
      <c r="B1304" s="30">
        <v>94.77</v>
      </c>
    </row>
    <row r="1305" spans="2:2">
      <c r="B1305" s="30">
        <v>94.77</v>
      </c>
    </row>
    <row r="1306" spans="2:2">
      <c r="B1306" s="30">
        <v>94.77</v>
      </c>
    </row>
    <row r="1307" spans="2:2">
      <c r="B1307" s="30">
        <v>94.77</v>
      </c>
    </row>
    <row r="1308" spans="2:2">
      <c r="B1308" s="30">
        <v>94.77</v>
      </c>
    </row>
    <row r="1309" spans="2:2">
      <c r="B1309" s="30">
        <v>94.77</v>
      </c>
    </row>
    <row r="1310" spans="2:2">
      <c r="B1310" s="30">
        <v>94.77</v>
      </c>
    </row>
    <row r="1311" spans="2:2">
      <c r="B1311" s="30">
        <v>94.77</v>
      </c>
    </row>
    <row r="1312" spans="2:2">
      <c r="B1312" s="30">
        <v>94.77</v>
      </c>
    </row>
    <row r="1313" spans="2:2">
      <c r="B1313" s="30">
        <v>94.77</v>
      </c>
    </row>
    <row r="1314" spans="2:2">
      <c r="B1314" s="30">
        <v>94.77</v>
      </c>
    </row>
    <row r="1315" spans="2:2">
      <c r="B1315" s="30">
        <v>109.98</v>
      </c>
    </row>
    <row r="1316" spans="2:2">
      <c r="B1316" s="30">
        <v>109.98</v>
      </c>
    </row>
    <row r="1317" spans="2:2">
      <c r="B1317" s="30">
        <v>109.98</v>
      </c>
    </row>
    <row r="1318" spans="2:2">
      <c r="B1318" s="30">
        <v>109.98</v>
      </c>
    </row>
    <row r="1319" spans="2:2">
      <c r="B1319" s="30">
        <v>109.98</v>
      </c>
    </row>
    <row r="1320" spans="2:2">
      <c r="B1320" s="30">
        <v>109.98</v>
      </c>
    </row>
    <row r="1321" spans="2:2">
      <c r="B1321" s="30">
        <v>109.98</v>
      </c>
    </row>
    <row r="1322" spans="2:2">
      <c r="B1322" s="30">
        <v>109.98</v>
      </c>
    </row>
    <row r="1323" spans="2:2">
      <c r="B1323" s="30">
        <v>109.98</v>
      </c>
    </row>
    <row r="1324" spans="2:2">
      <c r="B1324" s="30">
        <v>109.98</v>
      </c>
    </row>
    <row r="1325" spans="2:2">
      <c r="B1325" s="30">
        <v>109.98</v>
      </c>
    </row>
    <row r="1326" spans="2:2">
      <c r="B1326" s="30">
        <v>109.19</v>
      </c>
    </row>
    <row r="1327" spans="2:2">
      <c r="B1327" s="30">
        <v>109.19</v>
      </c>
    </row>
    <row r="1328" spans="2:2">
      <c r="B1328" s="30">
        <v>109.19</v>
      </c>
    </row>
    <row r="1329" spans="2:2">
      <c r="B1329" s="30">
        <v>109.19</v>
      </c>
    </row>
    <row r="1330" spans="2:2">
      <c r="B1330" s="30">
        <v>109.19</v>
      </c>
    </row>
    <row r="1331" spans="2:2">
      <c r="B1331" s="30">
        <v>109.19</v>
      </c>
    </row>
    <row r="1332" spans="2:2">
      <c r="B1332" s="30">
        <v>109.19</v>
      </c>
    </row>
    <row r="1333" spans="2:2">
      <c r="B1333" s="30">
        <v>109.19</v>
      </c>
    </row>
    <row r="1334" spans="2:2">
      <c r="B1334" s="30">
        <v>109.19</v>
      </c>
    </row>
    <row r="1335" spans="2:2">
      <c r="B1335" s="30">
        <v>109.19</v>
      </c>
    </row>
    <row r="1336" spans="2:2">
      <c r="B1336" s="30">
        <v>109.19</v>
      </c>
    </row>
    <row r="1337" spans="2:2">
      <c r="B1337" s="30">
        <v>109.19</v>
      </c>
    </row>
    <row r="1338" spans="2:2">
      <c r="B1338" s="30">
        <v>109.19</v>
      </c>
    </row>
    <row r="1339" spans="2:2">
      <c r="B1339" s="30">
        <v>109.19</v>
      </c>
    </row>
    <row r="1340" spans="2:2">
      <c r="B1340" s="30">
        <v>109.19</v>
      </c>
    </row>
    <row r="1341" spans="2:2">
      <c r="B1341" s="30">
        <v>109.19</v>
      </c>
    </row>
    <row r="1342" spans="2:2">
      <c r="B1342" s="30">
        <v>109.19</v>
      </c>
    </row>
    <row r="1343" spans="2:2">
      <c r="B1343" s="30">
        <v>109.19</v>
      </c>
    </row>
    <row r="1344" spans="2:2">
      <c r="B1344" s="30">
        <v>109.19</v>
      </c>
    </row>
    <row r="1345" spans="2:2">
      <c r="B1345" s="30">
        <v>109.19</v>
      </c>
    </row>
    <row r="1346" spans="2:2">
      <c r="B1346" s="30">
        <v>109.19</v>
      </c>
    </row>
    <row r="1347" spans="2:2">
      <c r="B1347" s="30">
        <v>109.19</v>
      </c>
    </row>
    <row r="1348" spans="2:2">
      <c r="B1348" s="30">
        <v>109.19</v>
      </c>
    </row>
    <row r="1349" spans="2:2">
      <c r="B1349" s="30">
        <v>109.19</v>
      </c>
    </row>
    <row r="1350" spans="2:2">
      <c r="B1350" s="30">
        <v>109.19</v>
      </c>
    </row>
    <row r="1351" spans="2:2">
      <c r="B1351" s="30">
        <v>109.19</v>
      </c>
    </row>
    <row r="1352" spans="2:2">
      <c r="B1352" s="30">
        <v>109.19</v>
      </c>
    </row>
    <row r="1353" spans="2:2">
      <c r="B1353" s="30">
        <v>109.98</v>
      </c>
    </row>
    <row r="1354" spans="2:2">
      <c r="B1354" s="30">
        <v>109.98</v>
      </c>
    </row>
    <row r="1355" spans="2:2">
      <c r="B1355" s="30">
        <v>109.19</v>
      </c>
    </row>
    <row r="1356" spans="2:2">
      <c r="B1356" s="30">
        <v>109.19</v>
      </c>
    </row>
    <row r="1357" spans="2:2">
      <c r="B1357" s="30">
        <v>109.19</v>
      </c>
    </row>
    <row r="1358" spans="2:2">
      <c r="B1358" s="30">
        <v>109.19</v>
      </c>
    </row>
    <row r="1359" spans="2:2">
      <c r="B1359" s="30">
        <v>109.98</v>
      </c>
    </row>
    <row r="1360" spans="2:2">
      <c r="B1360" s="30">
        <v>109.98</v>
      </c>
    </row>
    <row r="1361" spans="2:2">
      <c r="B1361" s="30">
        <v>109.98</v>
      </c>
    </row>
    <row r="1362" spans="2:2">
      <c r="B1362" s="30">
        <v>109.98</v>
      </c>
    </row>
    <row r="1363" spans="2:2">
      <c r="B1363" s="30">
        <v>109.98</v>
      </c>
    </row>
    <row r="1364" spans="2:2">
      <c r="B1364" s="30">
        <v>109.98</v>
      </c>
    </row>
    <row r="1365" spans="2:2">
      <c r="B1365" s="30">
        <v>109.98</v>
      </c>
    </row>
    <row r="1366" spans="2:2">
      <c r="B1366" s="30">
        <v>109.98</v>
      </c>
    </row>
    <row r="1367" spans="2:2">
      <c r="B1367" s="30">
        <v>109.98</v>
      </c>
    </row>
    <row r="1368" spans="2:2">
      <c r="B1368" s="30">
        <v>109.98</v>
      </c>
    </row>
    <row r="1369" spans="2:2">
      <c r="B1369" s="30">
        <v>109.98</v>
      </c>
    </row>
    <row r="1370" spans="2:2">
      <c r="B1370" s="30">
        <v>109.98</v>
      </c>
    </row>
    <row r="1371" spans="2:2">
      <c r="B1371" s="30">
        <v>109.98</v>
      </c>
    </row>
    <row r="1372" spans="2:2">
      <c r="B1372" s="30">
        <v>109.98</v>
      </c>
    </row>
    <row r="1373" spans="2:2">
      <c r="B1373" s="30">
        <v>109.98</v>
      </c>
    </row>
    <row r="1374" spans="2:2">
      <c r="B1374" s="30">
        <v>110.57</v>
      </c>
    </row>
    <row r="1375" spans="2:2">
      <c r="B1375" s="30">
        <v>110.57</v>
      </c>
    </row>
    <row r="1376" spans="2:2">
      <c r="B1376" s="30">
        <v>110.57</v>
      </c>
    </row>
    <row r="1377" spans="2:2">
      <c r="B1377" s="30">
        <v>109.98</v>
      </c>
    </row>
    <row r="1378" spans="2:2">
      <c r="B1378" s="30">
        <v>110.57</v>
      </c>
    </row>
    <row r="1379" spans="2:2">
      <c r="B1379" s="30">
        <v>110.57</v>
      </c>
    </row>
    <row r="1380" spans="2:2">
      <c r="B1380" s="30">
        <v>109.77</v>
      </c>
    </row>
    <row r="1381" spans="2:2">
      <c r="B1381" s="30">
        <v>109.77</v>
      </c>
    </row>
    <row r="1382" spans="2:2">
      <c r="B1382" s="30">
        <v>109.77</v>
      </c>
    </row>
    <row r="1383" spans="2:2">
      <c r="B1383" s="30">
        <v>109.77</v>
      </c>
    </row>
    <row r="1384" spans="2:2">
      <c r="B1384" s="30">
        <v>109.77</v>
      </c>
    </row>
    <row r="1385" spans="2:2">
      <c r="B1385" s="30">
        <v>109.77</v>
      </c>
    </row>
    <row r="1386" spans="2:2">
      <c r="B1386" s="30">
        <v>109.77</v>
      </c>
    </row>
    <row r="1387" spans="2:2">
      <c r="B1387" s="30">
        <v>109.77</v>
      </c>
    </row>
    <row r="1388" spans="2:2">
      <c r="B1388" s="30">
        <v>109.77</v>
      </c>
    </row>
    <row r="1389" spans="2:2">
      <c r="B1389" s="30">
        <v>109.77</v>
      </c>
    </row>
    <row r="1390" spans="2:2">
      <c r="B1390" s="30">
        <v>109.77</v>
      </c>
    </row>
    <row r="1391" spans="2:2">
      <c r="B1391" s="30">
        <v>109.77</v>
      </c>
    </row>
    <row r="1392" spans="2:2">
      <c r="B1392" s="30">
        <v>109.77</v>
      </c>
    </row>
    <row r="1393" spans="2:2">
      <c r="B1393" s="30">
        <v>109.77</v>
      </c>
    </row>
    <row r="1394" spans="2:2">
      <c r="B1394" s="30">
        <v>109.77</v>
      </c>
    </row>
    <row r="1395" spans="2:2">
      <c r="B1395" s="30">
        <v>109.77</v>
      </c>
    </row>
    <row r="1396" spans="2:2">
      <c r="B1396" s="30">
        <v>109.77</v>
      </c>
    </row>
    <row r="1397" spans="2:2">
      <c r="B1397" s="30">
        <v>109.77</v>
      </c>
    </row>
    <row r="1398" spans="2:2">
      <c r="B1398" s="30">
        <v>109.77</v>
      </c>
    </row>
    <row r="1399" spans="2:2">
      <c r="B1399" s="30">
        <v>109.77</v>
      </c>
    </row>
    <row r="1400" spans="2:2">
      <c r="B1400" s="30">
        <v>109.77</v>
      </c>
    </row>
    <row r="1401" spans="2:2">
      <c r="B1401" s="30">
        <v>109.77</v>
      </c>
    </row>
    <row r="1402" spans="2:2">
      <c r="B1402" s="30">
        <v>109.77</v>
      </c>
    </row>
    <row r="1403" spans="2:2">
      <c r="B1403" s="30">
        <v>110.57</v>
      </c>
    </row>
    <row r="1404" spans="2:2">
      <c r="B1404" s="30">
        <v>110.57</v>
      </c>
    </row>
    <row r="1405" spans="2:2">
      <c r="B1405" s="30">
        <v>109.77</v>
      </c>
    </row>
    <row r="1406" spans="2:2">
      <c r="B1406" s="30">
        <v>109.77</v>
      </c>
    </row>
    <row r="1407" spans="2:2">
      <c r="B1407" s="30">
        <v>110.57</v>
      </c>
    </row>
    <row r="1408" spans="2:2">
      <c r="B1408" s="30">
        <v>110.57</v>
      </c>
    </row>
    <row r="1409" spans="2:2">
      <c r="B1409" s="30">
        <v>110.57</v>
      </c>
    </row>
    <row r="1410" spans="2:2">
      <c r="B1410" s="30">
        <v>110.57</v>
      </c>
    </row>
    <row r="1411" spans="2:2">
      <c r="B1411" s="30">
        <v>110.57</v>
      </c>
    </row>
    <row r="1412" spans="2:2">
      <c r="B1412" s="30">
        <v>110.57</v>
      </c>
    </row>
    <row r="1413" spans="2:2">
      <c r="B1413" s="30">
        <v>110.57</v>
      </c>
    </row>
    <row r="1414" spans="2:2">
      <c r="B1414" s="30">
        <v>110.57</v>
      </c>
    </row>
    <row r="1415" spans="2:2">
      <c r="B1415" s="30">
        <v>110.57</v>
      </c>
    </row>
    <row r="1416" spans="2:2">
      <c r="B1416" s="30">
        <v>110.57</v>
      </c>
    </row>
    <row r="1417" spans="2:2">
      <c r="B1417" s="30">
        <v>110.57</v>
      </c>
    </row>
    <row r="1418" spans="2:2">
      <c r="B1418" s="30">
        <v>110.57</v>
      </c>
    </row>
    <row r="1419" spans="2:2">
      <c r="B1419" s="30">
        <v>110.57</v>
      </c>
    </row>
    <row r="1420" spans="2:2">
      <c r="B1420" s="30">
        <v>110.57</v>
      </c>
    </row>
    <row r="1421" spans="2:2">
      <c r="B1421" s="30">
        <v>110.57</v>
      </c>
    </row>
    <row r="1422" spans="2:2">
      <c r="B1422" s="30">
        <v>110.57</v>
      </c>
    </row>
    <row r="1423" spans="2:2">
      <c r="B1423" s="30">
        <v>110.57</v>
      </c>
    </row>
    <row r="1424" spans="2:2">
      <c r="B1424" s="30">
        <v>110.57</v>
      </c>
    </row>
    <row r="1425" spans="2:2">
      <c r="B1425" s="30">
        <v>110.57</v>
      </c>
    </row>
    <row r="1426" spans="2:2">
      <c r="B1426" s="30">
        <v>110.57</v>
      </c>
    </row>
    <row r="1427" spans="2:2">
      <c r="B1427" s="30">
        <v>109.77</v>
      </c>
    </row>
    <row r="1428" spans="2:2">
      <c r="B1428" s="30">
        <v>109.77</v>
      </c>
    </row>
    <row r="1429" spans="2:2">
      <c r="B1429" s="30">
        <v>109.77</v>
      </c>
    </row>
    <row r="1430" spans="2:2">
      <c r="B1430" s="30">
        <v>109.77</v>
      </c>
    </row>
    <row r="1431" spans="2:2">
      <c r="B1431" s="30">
        <v>109.77</v>
      </c>
    </row>
    <row r="1432" spans="2:2">
      <c r="B1432" s="30">
        <v>109.77</v>
      </c>
    </row>
    <row r="1433" spans="2:2">
      <c r="B1433" s="30">
        <v>109.77</v>
      </c>
    </row>
    <row r="1434" spans="2:2">
      <c r="B1434" s="30">
        <v>109.77</v>
      </c>
    </row>
    <row r="1435" spans="2:2">
      <c r="B1435" s="30">
        <v>109.77</v>
      </c>
    </row>
    <row r="1436" spans="2:2">
      <c r="B1436" s="30">
        <v>109.77</v>
      </c>
    </row>
    <row r="1437" spans="2:2">
      <c r="B1437" s="30">
        <v>109.77</v>
      </c>
    </row>
    <row r="1438" spans="2:2">
      <c r="B1438" s="30">
        <v>109.77</v>
      </c>
    </row>
    <row r="1439" spans="2:2">
      <c r="B1439" s="30">
        <v>109.77</v>
      </c>
    </row>
    <row r="1440" spans="2:2">
      <c r="B1440" s="30">
        <v>109.77</v>
      </c>
    </row>
    <row r="1441" spans="2:2">
      <c r="B1441" s="30">
        <v>109.77</v>
      </c>
    </row>
    <row r="1442" spans="2:2">
      <c r="B1442" s="30">
        <v>109.77</v>
      </c>
    </row>
    <row r="1443" spans="2:2">
      <c r="B1443" s="30">
        <v>109.77</v>
      </c>
    </row>
    <row r="1444" spans="2:2">
      <c r="B1444" s="30">
        <v>109.77</v>
      </c>
    </row>
    <row r="1445" spans="2:2">
      <c r="B1445" s="30">
        <v>109.77</v>
      </c>
    </row>
    <row r="1446" spans="2:2">
      <c r="B1446" s="30">
        <v>109.77</v>
      </c>
    </row>
    <row r="1447" spans="2:2">
      <c r="B1447" s="30">
        <v>109.77</v>
      </c>
    </row>
    <row r="1448" spans="2:2">
      <c r="B1448" s="30">
        <v>109.77</v>
      </c>
    </row>
    <row r="1449" spans="2:2">
      <c r="B1449" s="30">
        <v>109.77</v>
      </c>
    </row>
    <row r="1450" spans="2:2">
      <c r="B1450" s="30">
        <v>109.77</v>
      </c>
    </row>
    <row r="1451" spans="2:2">
      <c r="B1451" s="30">
        <v>109.77</v>
      </c>
    </row>
    <row r="1452" spans="2:2">
      <c r="B1452" s="30">
        <v>109.77</v>
      </c>
    </row>
    <row r="1453" spans="2:2">
      <c r="B1453" s="30">
        <v>109.77</v>
      </c>
    </row>
    <row r="1454" spans="2:2">
      <c r="B1454" s="30">
        <v>109.77</v>
      </c>
    </row>
    <row r="1455" spans="2:2">
      <c r="B1455" s="30">
        <v>109.77</v>
      </c>
    </row>
    <row r="1456" spans="2:2">
      <c r="B1456" s="30">
        <v>109.77</v>
      </c>
    </row>
    <row r="1457" spans="2:2">
      <c r="B1457" s="30">
        <v>109.77</v>
      </c>
    </row>
    <row r="1458" spans="2:2">
      <c r="B1458" s="30">
        <v>109.77</v>
      </c>
    </row>
    <row r="1459" spans="2:2">
      <c r="B1459" s="30">
        <v>110.57</v>
      </c>
    </row>
    <row r="1460" spans="2:2">
      <c r="B1460" s="30">
        <v>110.57</v>
      </c>
    </row>
    <row r="1461" spans="2:2">
      <c r="B1461" s="30">
        <v>110.57</v>
      </c>
    </row>
    <row r="1462" spans="2:2">
      <c r="B1462" s="30">
        <v>110.57</v>
      </c>
    </row>
    <row r="1463" spans="2:2">
      <c r="B1463" s="30">
        <v>110.57</v>
      </c>
    </row>
    <row r="1464" spans="2:2">
      <c r="B1464" s="30">
        <v>110.57</v>
      </c>
    </row>
    <row r="1465" spans="2:2">
      <c r="B1465" s="30">
        <v>110.57</v>
      </c>
    </row>
    <row r="1466" spans="2:2">
      <c r="B1466" s="30">
        <v>110.57</v>
      </c>
    </row>
    <row r="1467" spans="2:2">
      <c r="B1467" s="30">
        <v>110.57</v>
      </c>
    </row>
    <row r="1468" spans="2:2">
      <c r="B1468" s="30">
        <v>110.57</v>
      </c>
    </row>
    <row r="1469" spans="2:2">
      <c r="B1469" s="30">
        <v>109.19</v>
      </c>
    </row>
    <row r="1470" spans="2:2">
      <c r="B1470" s="30">
        <v>109.19</v>
      </c>
    </row>
    <row r="1471" spans="2:2">
      <c r="B1471" s="30">
        <v>109.19</v>
      </c>
    </row>
    <row r="1472" spans="2:2">
      <c r="B1472" s="30">
        <v>109.19</v>
      </c>
    </row>
    <row r="1473" spans="2:2">
      <c r="B1473" s="30">
        <v>109.19</v>
      </c>
    </row>
    <row r="1474" spans="2:2">
      <c r="B1474" s="30">
        <v>109.19</v>
      </c>
    </row>
    <row r="1475" spans="2:2">
      <c r="B1475" s="30">
        <v>109.19</v>
      </c>
    </row>
    <row r="1476" spans="2:2">
      <c r="B1476" s="30">
        <v>109.19</v>
      </c>
    </row>
    <row r="1477" spans="2:2">
      <c r="B1477" s="30">
        <v>109.19</v>
      </c>
    </row>
    <row r="1478" spans="2:2">
      <c r="B1478" s="30">
        <v>109.19</v>
      </c>
    </row>
    <row r="1479" spans="2:2">
      <c r="B1479" s="30">
        <v>109.19</v>
      </c>
    </row>
    <row r="1480" spans="2:2">
      <c r="B1480" s="30">
        <v>109.19</v>
      </c>
    </row>
    <row r="1481" spans="2:2">
      <c r="B1481" s="30">
        <v>109.19</v>
      </c>
    </row>
    <row r="1482" spans="2:2">
      <c r="B1482" s="30">
        <v>109.19</v>
      </c>
    </row>
    <row r="1483" spans="2:2">
      <c r="B1483" s="30">
        <v>109.19</v>
      </c>
    </row>
    <row r="1484" spans="2:2">
      <c r="B1484" s="30">
        <v>109.19</v>
      </c>
    </row>
    <row r="1485" spans="2:2">
      <c r="B1485" s="30">
        <v>94.39</v>
      </c>
    </row>
    <row r="1486" spans="2:2">
      <c r="B1486" s="30">
        <v>94.77</v>
      </c>
    </row>
    <row r="1487" spans="2:2">
      <c r="B1487" s="30">
        <v>94.39</v>
      </c>
    </row>
    <row r="1488" spans="2:2">
      <c r="B1488" s="30">
        <v>94.77</v>
      </c>
    </row>
    <row r="1489" spans="2:2">
      <c r="B1489" s="30">
        <v>94.39</v>
      </c>
    </row>
    <row r="1490" spans="2:2">
      <c r="B1490" s="30">
        <v>94.39</v>
      </c>
    </row>
    <row r="1491" spans="2:2">
      <c r="B1491" s="30">
        <v>94.39</v>
      </c>
    </row>
    <row r="1492" spans="2:2">
      <c r="B1492" s="30">
        <v>94.39</v>
      </c>
    </row>
    <row r="1493" spans="2:2">
      <c r="B1493" s="30">
        <v>94.39</v>
      </c>
    </row>
    <row r="1494" spans="2:2">
      <c r="B1494" s="30">
        <v>94.39</v>
      </c>
    </row>
    <row r="1495" spans="2:2">
      <c r="B1495" s="30">
        <v>94.39</v>
      </c>
    </row>
    <row r="1496" spans="2:2">
      <c r="B1496" s="30">
        <v>94.39</v>
      </c>
    </row>
    <row r="1497" spans="2:2">
      <c r="B1497" s="30">
        <v>94.39</v>
      </c>
    </row>
    <row r="1498" spans="2:2">
      <c r="B1498" s="30">
        <v>94.39</v>
      </c>
    </row>
    <row r="1499" spans="2:2">
      <c r="B1499" s="30">
        <v>94.39</v>
      </c>
    </row>
    <row r="1500" spans="2:2">
      <c r="B1500" s="30">
        <v>94.39</v>
      </c>
    </row>
    <row r="1501" spans="2:2">
      <c r="B1501" s="30">
        <v>94.39</v>
      </c>
    </row>
    <row r="1502" spans="2:2">
      <c r="B1502" s="30">
        <v>94.39</v>
      </c>
    </row>
    <row r="1503" spans="2:2">
      <c r="B1503" s="30">
        <v>94.39</v>
      </c>
    </row>
    <row r="1504" spans="2:2">
      <c r="B1504" s="30">
        <v>94.39</v>
      </c>
    </row>
    <row r="1505" spans="2:2">
      <c r="B1505" s="30">
        <v>94.39</v>
      </c>
    </row>
    <row r="1506" spans="2:2">
      <c r="B1506" s="30">
        <v>94.39</v>
      </c>
    </row>
    <row r="1507" spans="2:2">
      <c r="B1507" s="30">
        <v>94.39</v>
      </c>
    </row>
    <row r="1508" spans="2:2">
      <c r="B1508" s="30">
        <v>94.39</v>
      </c>
    </row>
    <row r="1509" spans="2:2">
      <c r="B1509" s="30">
        <v>94.77</v>
      </c>
    </row>
    <row r="1510" spans="2:2">
      <c r="B1510" s="30">
        <v>94.77</v>
      </c>
    </row>
    <row r="1511" spans="2:2">
      <c r="B1511" s="30">
        <v>94.39</v>
      </c>
    </row>
    <row r="1512" spans="2:2">
      <c r="B1512" s="30">
        <v>94.39</v>
      </c>
    </row>
    <row r="1513" spans="2:2">
      <c r="B1513" s="30">
        <v>94.39</v>
      </c>
    </row>
    <row r="1514" spans="2:2">
      <c r="B1514" s="30">
        <v>94.39</v>
      </c>
    </row>
    <row r="1515" spans="2:2">
      <c r="B1515" s="30">
        <v>94.39</v>
      </c>
    </row>
    <row r="1516" spans="2:2">
      <c r="B1516" s="30">
        <v>94.39</v>
      </c>
    </row>
    <row r="1517" spans="2:2">
      <c r="B1517" s="30">
        <v>94.39</v>
      </c>
    </row>
    <row r="1518" spans="2:2">
      <c r="B1518" s="30">
        <v>94.39</v>
      </c>
    </row>
    <row r="1519" spans="2:2">
      <c r="B1519" s="30">
        <v>94.39</v>
      </c>
    </row>
    <row r="1520" spans="2:2">
      <c r="B1520" s="30">
        <v>94.39</v>
      </c>
    </row>
    <row r="1521" spans="2:2">
      <c r="B1521" s="30">
        <v>94.39</v>
      </c>
    </row>
    <row r="1522" spans="2:2">
      <c r="B1522" s="30">
        <v>94.39</v>
      </c>
    </row>
    <row r="1523" spans="2:2">
      <c r="B1523" s="30">
        <v>94.39</v>
      </c>
    </row>
    <row r="1524" spans="2:2">
      <c r="B1524" s="30">
        <v>94.39</v>
      </c>
    </row>
    <row r="1525" spans="2:2">
      <c r="B1525" s="30">
        <v>94.39</v>
      </c>
    </row>
    <row r="1526" spans="2:2">
      <c r="B1526" s="30">
        <v>94.39</v>
      </c>
    </row>
    <row r="1527" spans="2:2">
      <c r="B1527" s="30">
        <v>94.39</v>
      </c>
    </row>
    <row r="1528" spans="2:2">
      <c r="B1528" s="30">
        <v>94.39</v>
      </c>
    </row>
    <row r="1529" spans="2:2">
      <c r="B1529" s="30">
        <v>94.39</v>
      </c>
    </row>
    <row r="1530" spans="2:2">
      <c r="B1530" s="30">
        <v>94.39</v>
      </c>
    </row>
    <row r="1531" spans="2:2">
      <c r="B1531" s="30">
        <v>94.39</v>
      </c>
    </row>
    <row r="1532" spans="2:2">
      <c r="B1532" s="30">
        <v>94.39</v>
      </c>
    </row>
    <row r="1533" spans="2:2">
      <c r="B1533" s="30">
        <v>94.39</v>
      </c>
    </row>
    <row r="1534" spans="2:2">
      <c r="B1534" s="30">
        <v>94.39</v>
      </c>
    </row>
    <row r="1535" spans="2:2">
      <c r="B1535" s="30">
        <v>94.39</v>
      </c>
    </row>
    <row r="1536" spans="2:2">
      <c r="B1536" s="30">
        <v>94.39</v>
      </c>
    </row>
    <row r="1537" spans="2:2">
      <c r="B1537" s="30">
        <v>94.39</v>
      </c>
    </row>
    <row r="1538" spans="2:2">
      <c r="B1538" s="30">
        <v>94.39</v>
      </c>
    </row>
    <row r="1539" spans="2:2">
      <c r="B1539" s="30">
        <v>94.39</v>
      </c>
    </row>
    <row r="1540" spans="2:2">
      <c r="B1540" s="30">
        <v>94.39</v>
      </c>
    </row>
    <row r="1541" spans="2:2">
      <c r="B1541" s="30">
        <v>94.39</v>
      </c>
    </row>
    <row r="1542" spans="2:2">
      <c r="B1542" s="30">
        <v>94.39</v>
      </c>
    </row>
    <row r="1543" spans="2:2">
      <c r="B1543" s="30">
        <v>94.39</v>
      </c>
    </row>
    <row r="1544" spans="2:2">
      <c r="B1544" s="30">
        <v>94.39</v>
      </c>
    </row>
    <row r="1545" spans="2:2">
      <c r="B1545" s="30">
        <v>94.39</v>
      </c>
    </row>
    <row r="1546" spans="2:2">
      <c r="B1546" s="30">
        <v>94.39</v>
      </c>
    </row>
    <row r="1547" spans="2:2">
      <c r="B1547" s="30">
        <v>94.39</v>
      </c>
    </row>
    <row r="1548" spans="2:2">
      <c r="B1548" s="30">
        <v>94.39</v>
      </c>
    </row>
    <row r="1549" spans="2:2">
      <c r="B1549" s="30">
        <v>94.39</v>
      </c>
    </row>
    <row r="1550" spans="2:2">
      <c r="B1550" s="30">
        <v>94.39</v>
      </c>
    </row>
    <row r="1551" spans="2:2">
      <c r="B1551" s="30">
        <v>94.39</v>
      </c>
    </row>
    <row r="1552" spans="2:2">
      <c r="B1552" s="30">
        <v>109.98</v>
      </c>
    </row>
    <row r="1553" spans="2:2">
      <c r="B1553" s="30">
        <v>109.19</v>
      </c>
    </row>
    <row r="1554" spans="2:2">
      <c r="B1554" s="30">
        <v>109.19</v>
      </c>
    </row>
    <row r="1555" spans="2:2">
      <c r="B1555" s="30">
        <v>109.19</v>
      </c>
    </row>
    <row r="1556" spans="2:2">
      <c r="B1556" s="30">
        <v>109.19</v>
      </c>
    </row>
    <row r="1557" spans="2:2">
      <c r="B1557" s="30">
        <v>109.19</v>
      </c>
    </row>
    <row r="1558" spans="2:2">
      <c r="B1558" s="30">
        <v>109.19</v>
      </c>
    </row>
    <row r="1559" spans="2:2">
      <c r="B1559" s="30">
        <v>109.19</v>
      </c>
    </row>
    <row r="1560" spans="2:2">
      <c r="B1560" s="30">
        <v>109.19</v>
      </c>
    </row>
    <row r="1561" spans="2:2">
      <c r="B1561" s="30">
        <v>109.98</v>
      </c>
    </row>
    <row r="1562" spans="2:2">
      <c r="B1562" s="30">
        <v>109.98</v>
      </c>
    </row>
    <row r="1563" spans="2:2">
      <c r="B1563" s="30">
        <v>109.19</v>
      </c>
    </row>
    <row r="1564" spans="2:2">
      <c r="B1564" s="30">
        <v>109.19</v>
      </c>
    </row>
    <row r="1565" spans="2:2">
      <c r="B1565" s="30">
        <v>109.19</v>
      </c>
    </row>
    <row r="1566" spans="2:2">
      <c r="B1566" s="30">
        <v>109.19</v>
      </c>
    </row>
    <row r="1567" spans="2:2">
      <c r="B1567" s="30">
        <v>109.19</v>
      </c>
    </row>
    <row r="1568" spans="2:2">
      <c r="B1568" s="30">
        <v>109.19</v>
      </c>
    </row>
    <row r="1569" spans="2:2">
      <c r="B1569" s="30">
        <v>109.19</v>
      </c>
    </row>
    <row r="1570" spans="2:2">
      <c r="B1570" s="30">
        <v>109.19</v>
      </c>
    </row>
    <row r="1571" spans="2:2">
      <c r="B1571" s="30">
        <v>109.19</v>
      </c>
    </row>
    <row r="1572" spans="2:2">
      <c r="B1572" s="30">
        <v>109.19</v>
      </c>
    </row>
    <row r="1573" spans="2:2">
      <c r="B1573" s="30">
        <v>109.77</v>
      </c>
    </row>
    <row r="1574" spans="2:2">
      <c r="B1574" s="30">
        <v>109.77</v>
      </c>
    </row>
    <row r="1575" spans="2:2">
      <c r="B1575" s="30">
        <v>109.77</v>
      </c>
    </row>
    <row r="1576" spans="2:2">
      <c r="B1576" s="30">
        <v>109.77</v>
      </c>
    </row>
    <row r="1577" spans="2:2">
      <c r="B1577" s="30">
        <v>109.77</v>
      </c>
    </row>
    <row r="1578" spans="2:2">
      <c r="B1578" s="30">
        <v>109.77</v>
      </c>
    </row>
    <row r="1579" spans="2:2">
      <c r="B1579" s="30">
        <v>109.77</v>
      </c>
    </row>
    <row r="1580" spans="2:2">
      <c r="B1580" s="30">
        <v>109.77</v>
      </c>
    </row>
    <row r="1581" spans="2:2">
      <c r="B1581" s="30">
        <v>109.77</v>
      </c>
    </row>
    <row r="1582" spans="2:2">
      <c r="B1582" s="30">
        <v>109.77</v>
      </c>
    </row>
    <row r="1583" spans="2:2">
      <c r="B1583" s="30">
        <v>109.77</v>
      </c>
    </row>
    <row r="1584" spans="2:2">
      <c r="B1584" s="30">
        <v>109.77</v>
      </c>
    </row>
    <row r="1585" spans="2:2">
      <c r="B1585" s="30">
        <v>109.77</v>
      </c>
    </row>
    <row r="1586" spans="2:2">
      <c r="B1586" s="30">
        <v>110.57</v>
      </c>
    </row>
    <row r="1587" spans="2:2">
      <c r="B1587" s="30">
        <v>110.57</v>
      </c>
    </row>
    <row r="1588" spans="2:2">
      <c r="B1588" s="30">
        <v>109.19</v>
      </c>
    </row>
    <row r="1589" spans="2:2">
      <c r="B1589" s="30">
        <v>109.19</v>
      </c>
    </row>
    <row r="1590" spans="2:2">
      <c r="B1590" s="30">
        <v>109.19</v>
      </c>
    </row>
    <row r="1591" spans="2:2">
      <c r="B1591" s="30">
        <v>109.19</v>
      </c>
    </row>
    <row r="1592" spans="2:2">
      <c r="B1592" s="30">
        <v>109.19</v>
      </c>
    </row>
    <row r="1593" spans="2:2">
      <c r="B1593" s="30">
        <v>109.19</v>
      </c>
    </row>
    <row r="1594" spans="2:2">
      <c r="B1594" s="30">
        <v>109.19</v>
      </c>
    </row>
    <row r="1595" spans="2:2">
      <c r="B1595" s="30">
        <v>109.19</v>
      </c>
    </row>
    <row r="1596" spans="2:2">
      <c r="B1596" s="30">
        <v>109.19</v>
      </c>
    </row>
    <row r="1597" spans="2:2">
      <c r="B1597" s="30">
        <v>109.19</v>
      </c>
    </row>
    <row r="1598" spans="2:2">
      <c r="B1598" s="30">
        <v>109.19</v>
      </c>
    </row>
    <row r="1599" spans="2:2">
      <c r="B1599" s="30">
        <v>109.19</v>
      </c>
    </row>
    <row r="1600" spans="2:2">
      <c r="B1600" s="30">
        <v>109.19</v>
      </c>
    </row>
    <row r="1601" spans="2:2">
      <c r="B1601" s="30">
        <v>109.19</v>
      </c>
    </row>
    <row r="1602" spans="2:2">
      <c r="B1602" s="30">
        <v>109.19</v>
      </c>
    </row>
    <row r="1603" spans="2:2">
      <c r="B1603" s="30">
        <v>109.19</v>
      </c>
    </row>
    <row r="1604" spans="2:2">
      <c r="B1604" s="30">
        <v>109.19</v>
      </c>
    </row>
    <row r="1605" spans="2:2">
      <c r="B1605" s="30">
        <v>109.19</v>
      </c>
    </row>
    <row r="1606" spans="2:2">
      <c r="B1606" s="30">
        <v>109.19</v>
      </c>
    </row>
    <row r="1607" spans="2:2">
      <c r="B1607" s="30">
        <v>109.19</v>
      </c>
    </row>
    <row r="1608" spans="2:2">
      <c r="B1608" s="30">
        <v>109.19</v>
      </c>
    </row>
    <row r="1609" spans="2:2">
      <c r="B1609" s="30">
        <v>97.37</v>
      </c>
    </row>
    <row r="1610" spans="2:2">
      <c r="B1610" s="30">
        <v>109.19</v>
      </c>
    </row>
    <row r="1611" spans="2:2">
      <c r="B1611" s="30">
        <v>109.19</v>
      </c>
    </row>
    <row r="1612" spans="2:2">
      <c r="B1612" s="30">
        <v>109.98</v>
      </c>
    </row>
    <row r="1613" spans="2:2">
      <c r="B1613" s="30">
        <v>109.19</v>
      </c>
    </row>
    <row r="1614" spans="2:2">
      <c r="B1614" s="30">
        <v>109.98</v>
      </c>
    </row>
    <row r="1615" spans="2:2">
      <c r="B1615" s="30">
        <v>109.98</v>
      </c>
    </row>
    <row r="1616" spans="2:2">
      <c r="B1616" s="30">
        <v>109.19</v>
      </c>
    </row>
    <row r="1617" spans="2:2">
      <c r="B1617" s="30">
        <v>109.98</v>
      </c>
    </row>
    <row r="1618" spans="2:2">
      <c r="B1618" s="30">
        <v>109.19</v>
      </c>
    </row>
    <row r="1619" spans="2:2">
      <c r="B1619" s="30">
        <v>109.98</v>
      </c>
    </row>
    <row r="1620" spans="2:2">
      <c r="B1620" s="30">
        <v>109.19</v>
      </c>
    </row>
    <row r="1621" spans="2:2">
      <c r="B1621" s="30">
        <v>109.98</v>
      </c>
    </row>
    <row r="1622" spans="2:2">
      <c r="B1622" s="30">
        <v>109.19</v>
      </c>
    </row>
    <row r="1623" spans="2:2">
      <c r="B1623" s="30">
        <v>109.98</v>
      </c>
    </row>
    <row r="1624" spans="2:2">
      <c r="B1624" s="30">
        <v>109.19</v>
      </c>
    </row>
    <row r="1625" spans="2:2">
      <c r="B1625" s="30">
        <v>109.98</v>
      </c>
    </row>
    <row r="1626" spans="2:2">
      <c r="B1626" s="30">
        <v>109.19</v>
      </c>
    </row>
    <row r="1627" spans="2:2">
      <c r="B1627" s="30">
        <v>109.98</v>
      </c>
    </row>
    <row r="1628" spans="2:2">
      <c r="B1628" s="30">
        <v>109.19</v>
      </c>
    </row>
    <row r="1629" spans="2:2">
      <c r="B1629" s="30">
        <v>109.98</v>
      </c>
    </row>
    <row r="1630" spans="2:2">
      <c r="B1630" s="30">
        <v>109.19</v>
      </c>
    </row>
    <row r="1631" spans="2:2">
      <c r="B1631" s="30">
        <v>109.98</v>
      </c>
    </row>
    <row r="1632" spans="2:2">
      <c r="B1632" s="30">
        <v>109.19</v>
      </c>
    </row>
    <row r="1633" spans="2:2">
      <c r="B1633" s="30">
        <v>109.98</v>
      </c>
    </row>
    <row r="1634" spans="2:2">
      <c r="B1634" s="30">
        <v>109.19</v>
      </c>
    </row>
    <row r="1635" spans="2:2">
      <c r="B1635" s="30">
        <v>109.98</v>
      </c>
    </row>
    <row r="1636" spans="2:2">
      <c r="B1636" s="30">
        <v>109.98</v>
      </c>
    </row>
    <row r="1637" spans="2:2">
      <c r="B1637" s="30">
        <v>109.19</v>
      </c>
    </row>
    <row r="1638" spans="2:2">
      <c r="B1638" s="30">
        <v>109.98</v>
      </c>
    </row>
    <row r="1639" spans="2:2">
      <c r="B1639" s="30">
        <v>109.19</v>
      </c>
    </row>
    <row r="1640" spans="2:2">
      <c r="B1640" s="30">
        <v>109.98</v>
      </c>
    </row>
    <row r="1641" spans="2:2">
      <c r="B1641" s="30">
        <v>109.19</v>
      </c>
    </row>
    <row r="1642" spans="2:2">
      <c r="B1642" s="30">
        <v>109.98</v>
      </c>
    </row>
    <row r="1643" spans="2:2">
      <c r="B1643" s="30">
        <v>109.19</v>
      </c>
    </row>
    <row r="1644" spans="2:2">
      <c r="B1644" s="30">
        <v>109.98</v>
      </c>
    </row>
    <row r="1645" spans="2:2">
      <c r="B1645" s="30">
        <v>109.19</v>
      </c>
    </row>
    <row r="1646" spans="2:2">
      <c r="B1646" s="30">
        <v>109.98</v>
      </c>
    </row>
    <row r="1647" spans="2:2">
      <c r="B1647" s="30">
        <v>109.19</v>
      </c>
    </row>
    <row r="1648" spans="2:2">
      <c r="B1648" s="30">
        <v>109.98</v>
      </c>
    </row>
    <row r="1649" spans="2:2">
      <c r="B1649" s="30">
        <v>109.19</v>
      </c>
    </row>
    <row r="1650" spans="2:2">
      <c r="B1650" s="30">
        <v>109.19</v>
      </c>
    </row>
    <row r="1651" spans="2:2">
      <c r="B1651" s="30">
        <v>109.19</v>
      </c>
    </row>
    <row r="1652" spans="2:2">
      <c r="B1652" s="30">
        <v>109.19</v>
      </c>
    </row>
    <row r="1653" spans="2:2">
      <c r="B1653" s="30">
        <v>109.19</v>
      </c>
    </row>
    <row r="1654" spans="2:2">
      <c r="B1654" s="30">
        <v>109.19</v>
      </c>
    </row>
    <row r="1655" spans="2:2">
      <c r="B1655" s="30">
        <v>109.19</v>
      </c>
    </row>
    <row r="1656" spans="2:2">
      <c r="B1656" s="30">
        <v>109.19</v>
      </c>
    </row>
    <row r="1657" spans="2:2">
      <c r="B1657" s="30">
        <v>109.77</v>
      </c>
    </row>
    <row r="1658" spans="2:2">
      <c r="B1658" s="30">
        <v>109.77</v>
      </c>
    </row>
    <row r="1659" spans="2:2">
      <c r="B1659" s="30">
        <v>109.77</v>
      </c>
    </row>
    <row r="1660" spans="2:2">
      <c r="B1660" s="30">
        <v>109.77</v>
      </c>
    </row>
    <row r="1661" spans="2:2">
      <c r="B1661" s="30">
        <v>110.57</v>
      </c>
    </row>
    <row r="1662" spans="2:2">
      <c r="B1662" s="30">
        <v>110.57</v>
      </c>
    </row>
    <row r="1663" spans="2:2">
      <c r="B1663" s="30">
        <v>109.98</v>
      </c>
    </row>
    <row r="1664" spans="2:2">
      <c r="B1664" s="30">
        <v>109.98</v>
      </c>
    </row>
    <row r="1665" spans="2:2">
      <c r="B1665" s="30">
        <v>94.77</v>
      </c>
    </row>
    <row r="1666" spans="2:2">
      <c r="B1666" s="30">
        <v>94.39</v>
      </c>
    </row>
    <row r="1667" spans="2:2">
      <c r="B1667" s="30">
        <v>94.77</v>
      </c>
    </row>
    <row r="1668" spans="2:2">
      <c r="B1668" s="30">
        <v>94.77</v>
      </c>
    </row>
    <row r="1669" spans="2:2">
      <c r="B1669" s="30">
        <v>94.39</v>
      </c>
    </row>
    <row r="1670" spans="2:2">
      <c r="B1670" s="30">
        <v>94.77</v>
      </c>
    </row>
    <row r="1671" spans="2:2">
      <c r="B1671" s="30">
        <v>94.39</v>
      </c>
    </row>
    <row r="1672" spans="2:2">
      <c r="B1672" s="30">
        <v>94.77</v>
      </c>
    </row>
    <row r="1673" spans="2:2">
      <c r="B1673" s="30">
        <v>94.39</v>
      </c>
    </row>
    <row r="1674" spans="2:2">
      <c r="B1674" s="30">
        <v>109.19</v>
      </c>
    </row>
    <row r="1675" spans="2:2">
      <c r="B1675" s="30">
        <v>109.98</v>
      </c>
    </row>
    <row r="1676" spans="2:2">
      <c r="B1676" s="30">
        <v>109.98</v>
      </c>
    </row>
    <row r="1677" spans="2:2">
      <c r="B1677" s="30">
        <v>110.57</v>
      </c>
    </row>
    <row r="1678" spans="2:2">
      <c r="B1678" s="30">
        <v>110.57</v>
      </c>
    </row>
    <row r="1679" spans="2:2">
      <c r="B1679" s="30">
        <v>109.77</v>
      </c>
    </row>
    <row r="1680" spans="2:2">
      <c r="B1680" s="30">
        <v>110.57</v>
      </c>
    </row>
    <row r="1681" spans="2:2">
      <c r="B1681" s="30">
        <v>109.98</v>
      </c>
    </row>
    <row r="1682" spans="2:2">
      <c r="B1682" s="30">
        <v>109.98</v>
      </c>
    </row>
    <row r="1683" spans="2:2">
      <c r="B1683" s="30">
        <v>94.77</v>
      </c>
    </row>
    <row r="1684" spans="2:2">
      <c r="B1684" s="30">
        <v>94.39</v>
      </c>
    </row>
    <row r="1685" spans="2:2">
      <c r="B1685" s="30">
        <v>94.39</v>
      </c>
    </row>
    <row r="1686" spans="2:2">
      <c r="B1686" s="30">
        <v>94.77</v>
      </c>
    </row>
    <row r="1687" spans="2:2">
      <c r="B1687" s="30">
        <v>94.77</v>
      </c>
    </row>
    <row r="1688" spans="2:2">
      <c r="B1688" s="30">
        <v>94.39</v>
      </c>
    </row>
    <row r="1689" spans="2:2">
      <c r="B1689" s="30">
        <v>94.77</v>
      </c>
    </row>
    <row r="1690" spans="2:2">
      <c r="B1690" s="30">
        <v>94.39</v>
      </c>
    </row>
    <row r="1691" spans="2:2">
      <c r="B1691" s="30">
        <v>94.77</v>
      </c>
    </row>
    <row r="1692" spans="2:2">
      <c r="B1692" s="30">
        <v>94.39</v>
      </c>
    </row>
    <row r="1693" spans="2:2">
      <c r="B1693" s="30">
        <v>94.77</v>
      </c>
    </row>
    <row r="1694" spans="2:2">
      <c r="B1694" s="30">
        <v>94.39</v>
      </c>
    </row>
    <row r="1695" spans="2:2">
      <c r="B1695" s="30">
        <v>94.77</v>
      </c>
    </row>
    <row r="1696" spans="2:2">
      <c r="B1696" s="30">
        <v>94.39</v>
      </c>
    </row>
    <row r="1697" spans="2:2">
      <c r="B1697" s="30">
        <v>94.77</v>
      </c>
    </row>
    <row r="1698" spans="2:2">
      <c r="B1698" s="30">
        <v>97.37</v>
      </c>
    </row>
    <row r="1699" spans="2:2">
      <c r="B1699" s="30">
        <v>97.37</v>
      </c>
    </row>
    <row r="1700" spans="2:2">
      <c r="B1700" s="30">
        <v>109.19</v>
      </c>
    </row>
    <row r="1701" spans="2:2">
      <c r="B1701" s="30">
        <v>109.98</v>
      </c>
    </row>
    <row r="1702" spans="2:2">
      <c r="B1702" s="30">
        <v>109.98</v>
      </c>
    </row>
    <row r="1703" spans="2:2">
      <c r="B1703" s="30">
        <v>109.98</v>
      </c>
    </row>
    <row r="1704" spans="2:2">
      <c r="B1704" s="30">
        <v>109.98</v>
      </c>
    </row>
    <row r="1705" spans="2:2">
      <c r="B1705" s="30">
        <v>109.19</v>
      </c>
    </row>
    <row r="1706" spans="2:2">
      <c r="B1706" s="30">
        <v>109.77</v>
      </c>
    </row>
    <row r="1707" spans="2:2">
      <c r="B1707" s="30">
        <v>109.98</v>
      </c>
    </row>
    <row r="1708" spans="2:2">
      <c r="B1708" s="30">
        <v>109.98</v>
      </c>
    </row>
    <row r="1709" spans="2:2">
      <c r="B1709" s="30">
        <v>109.98</v>
      </c>
    </row>
    <row r="1710" spans="2:2">
      <c r="B1710" s="30">
        <v>109.98</v>
      </c>
    </row>
    <row r="1711" spans="2:2">
      <c r="B1711" s="30">
        <v>109.98</v>
      </c>
    </row>
    <row r="1712" spans="2:2">
      <c r="B1712" s="30">
        <v>94.39</v>
      </c>
    </row>
    <row r="1713" spans="2:2">
      <c r="B1713" s="30">
        <v>94.39</v>
      </c>
    </row>
    <row r="1714" spans="2:2">
      <c r="B1714" s="30">
        <v>94.39</v>
      </c>
    </row>
    <row r="1715" spans="2:2">
      <c r="B1715" s="30">
        <v>94.39</v>
      </c>
    </row>
    <row r="1716" spans="2:2">
      <c r="B1716" s="30">
        <v>94.39</v>
      </c>
    </row>
    <row r="1717" spans="2:2">
      <c r="B1717" s="30">
        <v>94.39</v>
      </c>
    </row>
    <row r="1718" spans="2:2">
      <c r="B1718" s="30">
        <v>94.39</v>
      </c>
    </row>
    <row r="1719" spans="2:2">
      <c r="B1719" s="30">
        <v>109.77</v>
      </c>
    </row>
    <row r="1720" spans="2:2">
      <c r="B1720" s="30">
        <v>109.77</v>
      </c>
    </row>
    <row r="1721" spans="2:2">
      <c r="B1721" s="30">
        <v>109.77</v>
      </c>
    </row>
    <row r="1722" spans="2:2">
      <c r="B1722" s="30">
        <v>109.77</v>
      </c>
    </row>
    <row r="1723" spans="2:2">
      <c r="B1723" s="30">
        <v>109.98</v>
      </c>
    </row>
    <row r="1724" spans="2:2">
      <c r="B1724" s="30">
        <v>109.98</v>
      </c>
    </row>
    <row r="1725" spans="2:2">
      <c r="B1725" s="30">
        <v>109.98</v>
      </c>
    </row>
    <row r="1726" spans="2:2">
      <c r="B1726" s="30">
        <v>109.19</v>
      </c>
    </row>
    <row r="1727" spans="2:2">
      <c r="B1727" s="30">
        <v>109.19</v>
      </c>
    </row>
    <row r="1728" spans="2:2">
      <c r="B1728" s="30">
        <v>109.19</v>
      </c>
    </row>
    <row r="1729" spans="2:2">
      <c r="B1729" s="30">
        <v>109.19</v>
      </c>
    </row>
    <row r="1730" spans="2:2">
      <c r="B1730" s="30">
        <v>109.19</v>
      </c>
    </row>
    <row r="1731" spans="2:2">
      <c r="B1731" s="30">
        <v>109.19</v>
      </c>
    </row>
    <row r="1732" spans="2:2">
      <c r="B1732" s="30">
        <v>94.77</v>
      </c>
    </row>
    <row r="1733" spans="2:2">
      <c r="B1733" s="30">
        <v>97.37</v>
      </c>
    </row>
    <row r="1734" spans="2:2">
      <c r="B1734" s="30">
        <v>109.98</v>
      </c>
    </row>
    <row r="1735" spans="2:2">
      <c r="B1735" s="30">
        <v>109.98</v>
      </c>
    </row>
    <row r="1736" spans="2:2">
      <c r="B1736" s="30">
        <v>109.77</v>
      </c>
    </row>
  </sheetData>
  <mergeCells count="1">
    <mergeCell ref="A1:F1"/>
  </mergeCells>
  <phoneticPr fontId="60" type="noConversion"/>
  <conditionalFormatting sqref="B31">
    <cfRule type="duplicateValues" dxfId="34" priority="42"/>
  </conditionalFormatting>
  <conditionalFormatting sqref="B33">
    <cfRule type="duplicateValues" dxfId="33" priority="41"/>
  </conditionalFormatting>
  <conditionalFormatting sqref="B34">
    <cfRule type="duplicateValues" dxfId="32" priority="40"/>
  </conditionalFormatting>
  <conditionalFormatting sqref="B35">
    <cfRule type="duplicateValues" dxfId="31" priority="39"/>
  </conditionalFormatting>
  <conditionalFormatting sqref="B36:B37">
    <cfRule type="duplicateValues" dxfId="30" priority="38"/>
  </conditionalFormatting>
  <conditionalFormatting sqref="B38 B32">
    <cfRule type="duplicateValues" dxfId="29" priority="35"/>
  </conditionalFormatting>
  <conditionalFormatting sqref="B38:B40 B31:B35">
    <cfRule type="duplicateValues" dxfId="28" priority="36"/>
  </conditionalFormatting>
  <conditionalFormatting sqref="B39">
    <cfRule type="duplicateValues" dxfId="27" priority="34"/>
  </conditionalFormatting>
  <conditionalFormatting sqref="B40">
    <cfRule type="duplicateValues" dxfId="26" priority="37"/>
  </conditionalFormatting>
  <conditionalFormatting sqref="B41:B43">
    <cfRule type="duplicateValues" dxfId="25" priority="32"/>
  </conditionalFormatting>
  <conditionalFormatting sqref="B44">
    <cfRule type="duplicateValues" dxfId="24" priority="31"/>
  </conditionalFormatting>
  <conditionalFormatting sqref="B45:B53">
    <cfRule type="duplicateValues" dxfId="23" priority="43"/>
  </conditionalFormatting>
  <conditionalFormatting sqref="B87">
    <cfRule type="duplicateValues" dxfId="22" priority="26"/>
  </conditionalFormatting>
  <conditionalFormatting sqref="B90">
    <cfRule type="duplicateValues" dxfId="21" priority="23"/>
  </conditionalFormatting>
  <conditionalFormatting sqref="B92">
    <cfRule type="duplicateValues" dxfId="20" priority="20"/>
  </conditionalFormatting>
  <conditionalFormatting sqref="B93">
    <cfRule type="duplicateValues" dxfId="19" priority="18"/>
  </conditionalFormatting>
  <conditionalFormatting sqref="B94">
    <cfRule type="duplicateValues" dxfId="18" priority="16"/>
  </conditionalFormatting>
  <conditionalFormatting sqref="B95">
    <cfRule type="duplicateValues" dxfId="17" priority="15"/>
  </conditionalFormatting>
  <conditionalFormatting sqref="B126">
    <cfRule type="duplicateValues" dxfId="16" priority="13"/>
  </conditionalFormatting>
  <conditionalFormatting sqref="B129">
    <cfRule type="duplicateValues" dxfId="15" priority="12"/>
  </conditionalFormatting>
  <conditionalFormatting sqref="B130:B132">
    <cfRule type="duplicateValues" dxfId="14" priority="11"/>
  </conditionalFormatting>
  <conditionalFormatting sqref="B135:B138">
    <cfRule type="duplicateValues" dxfId="13" priority="9"/>
  </conditionalFormatting>
  <conditionalFormatting sqref="B146:B147">
    <cfRule type="expression" dxfId="12" priority="8" stopIfTrue="1">
      <formula>COUNTIF(d,B146)</formula>
    </cfRule>
  </conditionalFormatting>
  <conditionalFormatting sqref="B300">
    <cfRule type="expression" dxfId="11" priority="5">
      <formula>COUNTIF(NO.1,B300)</formula>
    </cfRule>
    <cfRule type="expression" dxfId="10" priority="6">
      <formula>COUNTIF(d,B300)</formula>
    </cfRule>
  </conditionalFormatting>
  <conditionalFormatting sqref="B301:B322">
    <cfRule type="expression" dxfId="9" priority="4" stopIfTrue="1">
      <formula>COUNTIF(d,B301)</formula>
    </cfRule>
  </conditionalFormatting>
  <conditionalFormatting sqref="B1046:B1055 B1062:B1066 B1070:B1072 B1078 B1080">
    <cfRule type="expression" dxfId="8" priority="2">
      <formula>COUNTIF(NO.1,B1046)</formula>
    </cfRule>
    <cfRule type="expression" dxfId="7" priority="3">
      <formula>COUNTIF(d,B1046)</formula>
    </cfRule>
  </conditionalFormatting>
  <conditionalFormatting sqref="B1250:B1251">
    <cfRule type="expression" dxfId="6" priority="1" stopIfTrue="1">
      <formula>COUNTIF(d,B1250)</formula>
    </cfRule>
  </conditionalFormatting>
  <conditionalFormatting sqref="C3:C31 C39">
    <cfRule type="expression" dxfId="5" priority="33">
      <formula>C3&lt;&gt;K</formula>
    </cfRule>
  </conditionalFormatting>
  <conditionalFormatting sqref="C54:C86">
    <cfRule type="expression" dxfId="4" priority="28">
      <formula>C54&lt;&gt;K</formula>
    </cfRule>
  </conditionalFormatting>
  <conditionalFormatting sqref="C88:C90">
    <cfRule type="expression" dxfId="3" priority="22">
      <formula>C88&lt;&gt;K</formula>
    </cfRule>
  </conditionalFormatting>
  <conditionalFormatting sqref="C96:C120">
    <cfRule type="expression" dxfId="2" priority="14">
      <formula>C96&lt;&gt;K</formula>
    </cfRule>
  </conditionalFormatting>
  <conditionalFormatting sqref="C161:C188">
    <cfRule type="expression" dxfId="1" priority="7">
      <formula>C161&lt;&gt;K</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P10"/>
  <sheetViews>
    <sheetView view="pageBreakPreview" zoomScale="80" zoomScaleNormal="80" workbookViewId="0">
      <pane xSplit="2" ySplit="2" topLeftCell="C3" activePane="bottomRight" state="frozen"/>
      <selection pane="topRight"/>
      <selection pane="bottomLeft"/>
      <selection pane="bottomRight" activeCell="H8" sqref="H8"/>
    </sheetView>
  </sheetViews>
  <sheetFormatPr defaultColWidth="9" defaultRowHeight="13.5"/>
  <cols>
    <col min="1" max="1" width="4.5" style="17" customWidth="1"/>
    <col min="2" max="2" width="8.125" style="17" customWidth="1"/>
    <col min="3" max="3" width="11.875" style="17" customWidth="1"/>
    <col min="4" max="4" width="5.875" style="17" customWidth="1"/>
    <col min="5" max="5" width="37.625" style="17" customWidth="1"/>
    <col min="6" max="6" width="35.625" style="17" hidden="1" customWidth="1"/>
    <col min="7" max="7" width="28.875" style="17" customWidth="1"/>
    <col min="8" max="8" width="6.875" style="17" customWidth="1"/>
    <col min="9" max="9" width="12.625" style="17" hidden="1" customWidth="1"/>
    <col min="10" max="10" width="13.625" style="17" customWidth="1"/>
    <col min="11" max="11" width="54.25" style="17" customWidth="1"/>
    <col min="12" max="12" width="12.875" style="17" customWidth="1"/>
    <col min="13" max="13" width="25.125" style="17" customWidth="1"/>
    <col min="14" max="14" width="19" style="1" customWidth="1"/>
    <col min="15" max="15" width="25.625" style="1" customWidth="1"/>
    <col min="16" max="16" width="19.5" style="1" customWidth="1"/>
    <col min="17" max="17" width="14.625" style="1" customWidth="1"/>
    <col min="18" max="16384" width="9" style="1"/>
  </cols>
  <sheetData>
    <row r="1" spans="1:16" s="14" customFormat="1" ht="56.25" customHeight="1">
      <c r="A1" s="332" t="s">
        <v>1740</v>
      </c>
      <c r="B1" s="332"/>
      <c r="C1" s="332"/>
      <c r="D1" s="332"/>
      <c r="E1" s="332"/>
      <c r="F1" s="332"/>
      <c r="G1" s="332"/>
      <c r="H1" s="332"/>
      <c r="I1" s="332"/>
      <c r="J1" s="332"/>
      <c r="K1" s="332"/>
      <c r="L1" s="332"/>
      <c r="M1" s="332"/>
    </row>
    <row r="2" spans="1:16" s="15" customFormat="1" ht="56.25" customHeight="1">
      <c r="A2" s="18" t="s">
        <v>76</v>
      </c>
      <c r="B2" s="18" t="s">
        <v>1741</v>
      </c>
      <c r="C2" s="18" t="s">
        <v>1742</v>
      </c>
      <c r="D2" s="18" t="s">
        <v>1743</v>
      </c>
      <c r="E2" s="18" t="s">
        <v>1744</v>
      </c>
      <c r="F2" s="18" t="s">
        <v>1745</v>
      </c>
      <c r="G2" s="18" t="s">
        <v>1746</v>
      </c>
      <c r="H2" s="18" t="s">
        <v>491</v>
      </c>
      <c r="I2" s="18" t="s">
        <v>489</v>
      </c>
      <c r="J2" s="18" t="s">
        <v>1747</v>
      </c>
      <c r="K2" s="18" t="s">
        <v>1748</v>
      </c>
      <c r="L2" s="18" t="s">
        <v>1749</v>
      </c>
      <c r="M2" s="18" t="s">
        <v>1750</v>
      </c>
      <c r="N2" s="23" t="s">
        <v>1751</v>
      </c>
      <c r="O2" s="23" t="s">
        <v>1752</v>
      </c>
      <c r="P2" s="23" t="s">
        <v>1753</v>
      </c>
    </row>
    <row r="3" spans="1:16" s="16" customFormat="1" ht="60" customHeight="1">
      <c r="A3" s="19">
        <v>1</v>
      </c>
      <c r="B3" s="19" t="s">
        <v>1754</v>
      </c>
      <c r="C3" s="20" t="s">
        <v>1755</v>
      </c>
      <c r="D3" s="19" t="s">
        <v>1756</v>
      </c>
      <c r="E3" s="21" t="s">
        <v>1757</v>
      </c>
      <c r="F3" s="21" t="s">
        <v>1758</v>
      </c>
      <c r="G3" s="21" t="s">
        <v>1759</v>
      </c>
      <c r="H3" s="21">
        <v>1487</v>
      </c>
      <c r="I3" s="21" t="s">
        <v>1760</v>
      </c>
      <c r="J3" s="21">
        <v>80734.259999999995</v>
      </c>
      <c r="K3" s="21" t="s">
        <v>1760</v>
      </c>
      <c r="L3" s="19">
        <v>67576.399999999994</v>
      </c>
      <c r="M3" s="19" t="s">
        <v>1761</v>
      </c>
      <c r="N3" s="24">
        <v>3.2</v>
      </c>
      <c r="O3" s="25" t="s">
        <v>1762</v>
      </c>
      <c r="P3" s="24">
        <v>30</v>
      </c>
    </row>
    <row r="4" spans="1:16" s="16" customFormat="1" ht="60" customHeight="1">
      <c r="A4" s="19">
        <v>2</v>
      </c>
      <c r="B4" s="19" t="s">
        <v>1763</v>
      </c>
      <c r="C4" s="20" t="s">
        <v>214</v>
      </c>
      <c r="D4" s="19" t="s">
        <v>1764</v>
      </c>
      <c r="E4" s="19" t="s">
        <v>1765</v>
      </c>
      <c r="F4" s="19"/>
      <c r="G4" s="19" t="s">
        <v>1766</v>
      </c>
      <c r="H4" s="19">
        <v>1231</v>
      </c>
      <c r="I4" s="19" t="s">
        <v>1767</v>
      </c>
      <c r="J4" s="19">
        <v>121829.32</v>
      </c>
      <c r="K4" s="19" t="s">
        <v>1767</v>
      </c>
      <c r="L4" s="19">
        <v>11219</v>
      </c>
      <c r="M4" s="19" t="s">
        <v>1768</v>
      </c>
      <c r="N4" s="24">
        <v>2.2999999999999998</v>
      </c>
      <c r="O4" s="25" t="s">
        <v>1769</v>
      </c>
      <c r="P4" s="24">
        <v>30</v>
      </c>
    </row>
    <row r="5" spans="1:16" ht="60" customHeight="1">
      <c r="H5" s="22">
        <f>H3+H4</f>
        <v>2718</v>
      </c>
      <c r="I5" s="22" t="e">
        <f>SUM(#REF!)</f>
        <v>#REF!</v>
      </c>
      <c r="J5" s="22">
        <f>J3+J4</f>
        <v>202563.58</v>
      </c>
    </row>
    <row r="6" spans="1:16" ht="60" customHeight="1"/>
    <row r="7" spans="1:16" ht="60" customHeight="1"/>
    <row r="8" spans="1:16" ht="60" customHeight="1"/>
    <row r="9" spans="1:16" ht="60" customHeight="1"/>
    <row r="10" spans="1:16" ht="60" customHeight="1"/>
  </sheetData>
  <mergeCells count="1">
    <mergeCell ref="A1:M1"/>
  </mergeCells>
  <phoneticPr fontId="60" type="noConversion"/>
  <printOptions horizontalCentered="1"/>
  <pageMargins left="0.511811023622047" right="0.511811023622047" top="0.55118110236220497" bottom="0.35433070866141703" header="0.31496062992126" footer="0.31496062992126"/>
  <pageSetup paperSize="9" scale="5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
    <tabColor rgb="FFFF0000"/>
  </sheetPr>
  <dimension ref="A1:I23"/>
  <sheetViews>
    <sheetView workbookViewId="0">
      <selection activeCell="G50" sqref="G50"/>
    </sheetView>
  </sheetViews>
  <sheetFormatPr defaultColWidth="14.625" defaultRowHeight="13.5"/>
  <cols>
    <col min="1" max="1" width="24.375" style="1" customWidth="1"/>
    <col min="2" max="16384" width="14.625" style="1"/>
  </cols>
  <sheetData>
    <row r="1" spans="1:9" ht="16.5">
      <c r="A1" s="2" t="s">
        <v>1770</v>
      </c>
      <c r="B1" s="3">
        <f>各小区租金!V2+各小区租金!V3</f>
        <v>202563.58</v>
      </c>
      <c r="C1" s="4"/>
      <c r="D1" s="4"/>
      <c r="E1" s="4"/>
      <c r="F1" s="4"/>
      <c r="G1" s="5"/>
    </row>
    <row r="2" spans="1:9" ht="16.5">
      <c r="A2" s="2" t="s">
        <v>1771</v>
      </c>
      <c r="B2" s="2">
        <f>B1</f>
        <v>202563.58</v>
      </c>
      <c r="C2" s="4"/>
      <c r="D2" s="4"/>
      <c r="E2" s="4"/>
      <c r="F2" s="4"/>
      <c r="G2" s="5"/>
    </row>
    <row r="3" spans="1:9" ht="16.5">
      <c r="A3" s="2" t="s">
        <v>1772</v>
      </c>
      <c r="B3" s="6">
        <v>44425</v>
      </c>
      <c r="C3" s="4"/>
      <c r="D3" s="4"/>
      <c r="E3" s="4"/>
      <c r="F3" s="4"/>
      <c r="G3" s="5"/>
    </row>
    <row r="4" spans="1:9" ht="33">
      <c r="A4" s="2" t="s">
        <v>1773</v>
      </c>
      <c r="B4" s="2" t="s">
        <v>1774</v>
      </c>
      <c r="C4" s="2" t="s">
        <v>1775</v>
      </c>
      <c r="D4" s="2" t="s">
        <v>1776</v>
      </c>
      <c r="E4" s="4"/>
      <c r="F4" s="5"/>
      <c r="G4" s="5"/>
    </row>
    <row r="5" spans="1:9" ht="16.5">
      <c r="A5" s="2" t="s">
        <v>1777</v>
      </c>
      <c r="B5" s="2">
        <f>SUM(D14:D23)</f>
        <v>56</v>
      </c>
      <c r="C5" s="2">
        <f>ROUND(B5*10000/$B$1,0)</f>
        <v>3</v>
      </c>
      <c r="D5" s="2">
        <f>ROUND(B5*10000/$B$2,0)</f>
        <v>3</v>
      </c>
      <c r="E5" s="4"/>
      <c r="F5" s="5"/>
      <c r="G5" s="5"/>
    </row>
    <row r="6" spans="1:9" ht="16.5">
      <c r="A6" s="2" t="s">
        <v>1778</v>
      </c>
      <c r="B6" s="2">
        <f>SUM(D14:D23)</f>
        <v>56</v>
      </c>
      <c r="C6" s="2">
        <f>ROUND(B6*10000/$B$1,0)</f>
        <v>3</v>
      </c>
      <c r="D6" s="2">
        <f>ROUND(B6*10000/$B$2,0)</f>
        <v>3</v>
      </c>
      <c r="E6" s="4"/>
      <c r="F6" s="5"/>
      <c r="G6" s="5"/>
    </row>
    <row r="7" spans="1:9" ht="16.5">
      <c r="A7" s="2" t="s">
        <v>1779</v>
      </c>
      <c r="B7" s="2">
        <f>B5</f>
        <v>56</v>
      </c>
      <c r="C7" s="2">
        <f>ROUND(B7*10000/$B$1,0)</f>
        <v>3</v>
      </c>
      <c r="D7" s="2">
        <f>ROUND(B7*10000/$B$2,0)</f>
        <v>3</v>
      </c>
      <c r="E7" s="4"/>
      <c r="F7" s="5"/>
      <c r="G7" s="5"/>
    </row>
    <row r="8" spans="1:9" ht="16.5">
      <c r="A8" s="2" t="s">
        <v>1780</v>
      </c>
      <c r="B8" s="2">
        <f>B5</f>
        <v>56</v>
      </c>
      <c r="C8" s="2">
        <f>ROUND(B8*10000/$B$1,0)</f>
        <v>3</v>
      </c>
      <c r="D8" s="2">
        <f>ROUND(B8*10000/$B$2,0)</f>
        <v>3</v>
      </c>
      <c r="E8" s="4"/>
      <c r="F8" s="5"/>
      <c r="G8" s="5"/>
    </row>
    <row r="9" spans="1:9" ht="16.5">
      <c r="A9" s="2" t="s">
        <v>1781</v>
      </c>
      <c r="B9" s="7">
        <f>B5</f>
        <v>56</v>
      </c>
      <c r="C9" s="4"/>
      <c r="D9" s="4"/>
      <c r="E9" s="4"/>
      <c r="F9" s="5"/>
      <c r="G9" s="5"/>
    </row>
    <row r="10" spans="1:9" ht="16.5">
      <c r="A10" s="2" t="s">
        <v>1782</v>
      </c>
      <c r="B10" s="7">
        <f>B5</f>
        <v>56</v>
      </c>
      <c r="C10" s="4"/>
      <c r="D10" s="4"/>
      <c r="E10" s="4"/>
      <c r="F10" s="5"/>
      <c r="G10" s="5"/>
    </row>
    <row r="11" spans="1:9" ht="16.5">
      <c r="A11" s="2" t="s">
        <v>1783</v>
      </c>
      <c r="B11" s="7">
        <f>B5</f>
        <v>56</v>
      </c>
      <c r="C11" s="4"/>
      <c r="D11" s="4"/>
      <c r="E11" s="4"/>
      <c r="F11" s="5"/>
      <c r="G11" s="5"/>
    </row>
    <row r="12" spans="1:9" ht="16.5">
      <c r="A12" s="4"/>
      <c r="B12" s="4"/>
      <c r="C12" s="4"/>
      <c r="D12" s="4"/>
      <c r="E12" s="4"/>
      <c r="F12" s="5"/>
      <c r="G12" s="5"/>
    </row>
    <row r="13" spans="1:9" ht="33">
      <c r="A13" s="8" t="s">
        <v>1741</v>
      </c>
      <c r="B13" s="9" t="s">
        <v>1770</v>
      </c>
      <c r="C13" s="9" t="s">
        <v>1771</v>
      </c>
      <c r="D13" s="9" t="s">
        <v>1784</v>
      </c>
      <c r="E13" s="2" t="s">
        <v>1775</v>
      </c>
      <c r="F13" s="2" t="s">
        <v>1776</v>
      </c>
      <c r="G13" s="9" t="s">
        <v>1785</v>
      </c>
      <c r="H13" s="9" t="s">
        <v>1786</v>
      </c>
      <c r="I13" s="9" t="s">
        <v>1787</v>
      </c>
    </row>
    <row r="14" spans="1:9" ht="16.5">
      <c r="A14" s="10" t="s">
        <v>1788</v>
      </c>
      <c r="B14" s="9">
        <f>B1</f>
        <v>202563.58</v>
      </c>
      <c r="C14" s="9">
        <v>0</v>
      </c>
      <c r="D14" s="9">
        <v>56</v>
      </c>
      <c r="E14" s="9">
        <f>'比较法-亦嘉麒麟赋'!C30</f>
        <v>94.61</v>
      </c>
      <c r="F14" s="9">
        <f>D14</f>
        <v>56</v>
      </c>
      <c r="G14" s="9">
        <v>0</v>
      </c>
      <c r="H14" s="9">
        <v>0</v>
      </c>
      <c r="I14" s="9">
        <v>0</v>
      </c>
    </row>
    <row r="15" spans="1:9" ht="16.5">
      <c r="A15" s="11" t="s">
        <v>1789</v>
      </c>
      <c r="B15" s="12"/>
      <c r="C15" s="12"/>
      <c r="D15" s="12"/>
      <c r="E15" s="9" t="e">
        <f t="shared" ref="E15:E23" si="0">ROUND(D15*10000/B15,0)</f>
        <v>#DIV/0!</v>
      </c>
      <c r="F15" s="9" t="e">
        <f t="shared" ref="F15:F23" si="1">ROUND(D15*10000/C15,0)</f>
        <v>#DIV/0!</v>
      </c>
      <c r="G15" s="13"/>
      <c r="H15" s="13"/>
      <c r="I15" s="12"/>
    </row>
    <row r="16" spans="1:9" ht="16.5">
      <c r="A16" s="11" t="s">
        <v>1790</v>
      </c>
      <c r="B16" s="12"/>
      <c r="C16" s="12"/>
      <c r="D16" s="12"/>
      <c r="E16" s="9" t="e">
        <f t="shared" si="0"/>
        <v>#DIV/0!</v>
      </c>
      <c r="F16" s="9" t="e">
        <f t="shared" si="1"/>
        <v>#DIV/0!</v>
      </c>
      <c r="G16" s="13"/>
      <c r="H16" s="13"/>
      <c r="I16" s="12"/>
    </row>
    <row r="17" spans="1:9" ht="16.5">
      <c r="A17" s="11" t="s">
        <v>1791</v>
      </c>
      <c r="B17" s="12"/>
      <c r="C17" s="12"/>
      <c r="D17" s="12"/>
      <c r="E17" s="9" t="e">
        <f t="shared" si="0"/>
        <v>#DIV/0!</v>
      </c>
      <c r="F17" s="9" t="e">
        <f t="shared" si="1"/>
        <v>#DIV/0!</v>
      </c>
      <c r="G17" s="13"/>
      <c r="H17" s="13"/>
      <c r="I17" s="12"/>
    </row>
    <row r="18" spans="1:9" ht="16.5">
      <c r="A18" s="11" t="s">
        <v>1792</v>
      </c>
      <c r="B18" s="12"/>
      <c r="C18" s="12"/>
      <c r="D18" s="12"/>
      <c r="E18" s="9" t="e">
        <f t="shared" si="0"/>
        <v>#DIV/0!</v>
      </c>
      <c r="F18" s="9" t="e">
        <f t="shared" si="1"/>
        <v>#DIV/0!</v>
      </c>
      <c r="G18" s="12"/>
      <c r="H18" s="12"/>
      <c r="I18" s="12"/>
    </row>
    <row r="19" spans="1:9" ht="16.5">
      <c r="A19" s="11" t="s">
        <v>1793</v>
      </c>
      <c r="B19" s="12"/>
      <c r="C19" s="12"/>
      <c r="D19" s="12"/>
      <c r="E19" s="9" t="e">
        <f t="shared" si="0"/>
        <v>#DIV/0!</v>
      </c>
      <c r="F19" s="9" t="e">
        <f t="shared" si="1"/>
        <v>#DIV/0!</v>
      </c>
      <c r="G19" s="12"/>
      <c r="H19" s="12"/>
      <c r="I19" s="12"/>
    </row>
    <row r="20" spans="1:9" ht="16.5">
      <c r="A20" s="11" t="s">
        <v>1794</v>
      </c>
      <c r="B20" s="12"/>
      <c r="C20" s="12"/>
      <c r="D20" s="12"/>
      <c r="E20" s="9" t="e">
        <f t="shared" si="0"/>
        <v>#DIV/0!</v>
      </c>
      <c r="F20" s="9" t="e">
        <f t="shared" si="1"/>
        <v>#DIV/0!</v>
      </c>
      <c r="G20" s="12"/>
      <c r="H20" s="12"/>
      <c r="I20" s="12"/>
    </row>
    <row r="21" spans="1:9" ht="16.5">
      <c r="A21" s="11" t="s">
        <v>1795</v>
      </c>
      <c r="B21" s="12"/>
      <c r="C21" s="12"/>
      <c r="D21" s="12"/>
      <c r="E21" s="9" t="e">
        <f t="shared" si="0"/>
        <v>#DIV/0!</v>
      </c>
      <c r="F21" s="9" t="e">
        <f t="shared" si="1"/>
        <v>#DIV/0!</v>
      </c>
      <c r="G21" s="12"/>
      <c r="H21" s="12"/>
      <c r="I21" s="12"/>
    </row>
    <row r="22" spans="1:9" ht="16.5">
      <c r="A22" s="11" t="s">
        <v>1796</v>
      </c>
      <c r="B22" s="12"/>
      <c r="C22" s="12"/>
      <c r="D22" s="12"/>
      <c r="E22" s="9" t="e">
        <f t="shared" si="0"/>
        <v>#DIV/0!</v>
      </c>
      <c r="F22" s="9" t="e">
        <f t="shared" si="1"/>
        <v>#DIV/0!</v>
      </c>
      <c r="G22" s="12"/>
      <c r="H22" s="12"/>
      <c r="I22" s="12"/>
    </row>
    <row r="23" spans="1:9" ht="16.5">
      <c r="A23" s="11" t="s">
        <v>1797</v>
      </c>
      <c r="B23" s="12"/>
      <c r="C23" s="12"/>
      <c r="D23" s="12"/>
      <c r="E23" s="2" t="e">
        <f t="shared" si="0"/>
        <v>#DIV/0!</v>
      </c>
      <c r="F23" s="2" t="e">
        <f t="shared" si="1"/>
        <v>#DIV/0!</v>
      </c>
      <c r="G23" s="12"/>
      <c r="H23" s="12"/>
      <c r="I23" s="12"/>
    </row>
  </sheetData>
  <phoneticPr fontId="60" type="noConversion"/>
  <dataValidations count="1">
    <dataValidation type="list" allowBlank="1" showInputMessage="1" showErrorMessage="1" sqref="A14" xr:uid="{00000000-0002-0000-0F00-000000000000}">
      <formula1>"估价对象1（结果表）,估价对象1（结果表1修多）"</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6"/>
  <sheetViews>
    <sheetView workbookViewId="0">
      <selection activeCell="H4" sqref="H4"/>
    </sheetView>
  </sheetViews>
  <sheetFormatPr defaultColWidth="22.875" defaultRowHeight="13.5"/>
  <cols>
    <col min="1" max="1" width="8" style="1" customWidth="1"/>
    <col min="2" max="2" width="14.625" style="1" customWidth="1"/>
    <col min="3" max="3" width="15.5" style="1" customWidth="1"/>
    <col min="4" max="4" width="38.375" style="1" customWidth="1"/>
    <col min="5" max="7" width="10.25" style="1" customWidth="1"/>
    <col min="8" max="16384" width="22.875" style="1"/>
  </cols>
  <sheetData>
    <row r="1" spans="1:9">
      <c r="A1" s="172" t="s">
        <v>76</v>
      </c>
      <c r="B1" s="172" t="s">
        <v>77</v>
      </c>
      <c r="C1" s="172" t="s">
        <v>78</v>
      </c>
      <c r="D1" s="172" t="s">
        <v>79</v>
      </c>
    </row>
    <row r="2" spans="1:9" ht="75.75">
      <c r="A2" s="173">
        <v>1</v>
      </c>
      <c r="B2" s="172" t="s">
        <v>80</v>
      </c>
      <c r="C2" s="174" t="e">
        <f>I2</f>
        <v>#REF!</v>
      </c>
      <c r="D2" s="175" t="s">
        <v>81</v>
      </c>
      <c r="E2" s="1">
        <v>342254617.81999999</v>
      </c>
      <c r="F2" s="176">
        <f>E2/60</f>
        <v>5704243.6303333296</v>
      </c>
      <c r="H2" s="1" t="e">
        <f>4500*E4</f>
        <v>#REF!</v>
      </c>
      <c r="I2" s="1" t="e">
        <f>H2/60</f>
        <v>#REF!</v>
      </c>
    </row>
    <row r="3" spans="1:9">
      <c r="A3" s="173">
        <v>2</v>
      </c>
      <c r="B3" s="172" t="s">
        <v>82</v>
      </c>
      <c r="C3" s="177" t="e">
        <f>C4+C5+C6</f>
        <v>#REF!</v>
      </c>
      <c r="D3" s="178" t="s">
        <v>83</v>
      </c>
    </row>
    <row r="4" spans="1:9" ht="63">
      <c r="A4" s="173">
        <v>2.1</v>
      </c>
      <c r="B4" s="172" t="s">
        <v>84</v>
      </c>
      <c r="C4" s="177" t="e">
        <f>ROUND(F4,0)</f>
        <v>#REF!</v>
      </c>
      <c r="D4" s="178" t="s">
        <v>85</v>
      </c>
      <c r="E4" s="1" t="e">
        <f>#REF!</f>
        <v>#REF!</v>
      </c>
      <c r="F4" s="1" t="e">
        <f>E4*1.5*12</f>
        <v>#REF!</v>
      </c>
      <c r="H4" s="1" t="s">
        <v>86</v>
      </c>
    </row>
    <row r="5" spans="1:9" ht="49.5">
      <c r="A5" s="173">
        <v>2.2000000000000002</v>
      </c>
      <c r="B5" s="172" t="s">
        <v>87</v>
      </c>
      <c r="C5" s="179" t="e">
        <f>ROUND(I2*0.3%,0)</f>
        <v>#REF!</v>
      </c>
      <c r="D5" s="178" t="s">
        <v>88</v>
      </c>
      <c r="E5" s="1">
        <v>25669.1</v>
      </c>
    </row>
    <row r="6" spans="1:9" ht="37.5">
      <c r="A6" s="173">
        <v>2.2999999999999998</v>
      </c>
      <c r="B6" s="172" t="s">
        <v>89</v>
      </c>
      <c r="C6" s="173" t="e">
        <f>ROUND(E6,0)</f>
        <v>#REF!</v>
      </c>
      <c r="D6" s="178" t="s">
        <v>90</v>
      </c>
      <c r="E6" s="1" t="e">
        <f>F6*E4*12</f>
        <v>#REF!</v>
      </c>
      <c r="F6" s="180">
        <v>3.68</v>
      </c>
      <c r="H6" s="255"/>
      <c r="I6" s="255"/>
    </row>
    <row r="7" spans="1:9">
      <c r="A7" s="173">
        <v>3</v>
      </c>
      <c r="B7" s="172" t="s">
        <v>91</v>
      </c>
      <c r="C7" s="173" t="e">
        <f>C8+C9+C10</f>
        <v>#REF!</v>
      </c>
      <c r="D7" s="178" t="s">
        <v>92</v>
      </c>
    </row>
    <row r="8" spans="1:9" ht="37.5">
      <c r="A8" s="173">
        <v>3.1</v>
      </c>
      <c r="B8" s="172" t="s">
        <v>93</v>
      </c>
      <c r="C8" s="173" t="e">
        <f>F8</f>
        <v>#REF!</v>
      </c>
      <c r="D8" s="175" t="s">
        <v>94</v>
      </c>
      <c r="E8" s="1" t="e">
        <f>ROUND('比较法-亦嘉麒麟赋'!C30*E4*12,0)</f>
        <v>#REF!</v>
      </c>
      <c r="F8" s="1" t="e">
        <f>ROUND(E8*0.02,0)</f>
        <v>#REF!</v>
      </c>
    </row>
    <row r="9" spans="1:9" ht="96">
      <c r="A9" s="173">
        <v>3.2</v>
      </c>
      <c r="B9" s="172" t="s">
        <v>95</v>
      </c>
      <c r="C9" s="179">
        <v>0</v>
      </c>
      <c r="D9" s="175" t="s">
        <v>96</v>
      </c>
      <c r="E9" s="1" t="e">
        <f>C2*0.7</f>
        <v>#REF!</v>
      </c>
      <c r="F9" s="1">
        <f>4.75%*0.9</f>
        <v>4.2750000000000003E-2</v>
      </c>
      <c r="G9" s="1" t="e">
        <f>E9*F9</f>
        <v>#REF!</v>
      </c>
    </row>
    <row r="10" spans="1:9" ht="73.5">
      <c r="A10" s="173">
        <v>3.3</v>
      </c>
      <c r="B10" s="172" t="s">
        <v>97</v>
      </c>
      <c r="C10" s="179" t="e">
        <f>ROUND((C2+C3+C8+C9)*3%,0)</f>
        <v>#REF!</v>
      </c>
      <c r="D10" s="175" t="s">
        <v>98</v>
      </c>
    </row>
    <row r="11" spans="1:9">
      <c r="A11" s="173">
        <v>4</v>
      </c>
      <c r="B11" s="172" t="s">
        <v>99</v>
      </c>
      <c r="C11" s="177" t="e">
        <f>C2+C3+C7</f>
        <v>#REF!</v>
      </c>
      <c r="D11" s="178" t="s">
        <v>100</v>
      </c>
    </row>
    <row r="12" spans="1:9" ht="25.5">
      <c r="A12" s="173">
        <v>5</v>
      </c>
      <c r="B12" s="172" t="s">
        <v>101</v>
      </c>
      <c r="C12" s="173" t="e">
        <f>ROUND(C11/E4/12,0)</f>
        <v>#REF!</v>
      </c>
      <c r="D12" s="178" t="s">
        <v>102</v>
      </c>
    </row>
    <row r="15" spans="1:9">
      <c r="E15" s="181"/>
    </row>
    <row r="16" spans="1:9">
      <c r="E16" s="181"/>
    </row>
  </sheetData>
  <mergeCells count="1">
    <mergeCell ref="H6:I6"/>
  </mergeCells>
  <phoneticPr fontId="60" type="noConversion"/>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A72DA-C783-4854-9109-F828B6FDD945}">
  <dimension ref="A1:P36"/>
  <sheetViews>
    <sheetView zoomScaleNormal="100" workbookViewId="0">
      <selection activeCell="C12" sqref="C12"/>
    </sheetView>
  </sheetViews>
  <sheetFormatPr defaultColWidth="9" defaultRowHeight="13.5"/>
  <cols>
    <col min="3" max="3" width="20.25" customWidth="1"/>
    <col min="4" max="4" width="5" customWidth="1"/>
    <col min="5" max="5" width="20.125" customWidth="1"/>
    <col min="6" max="6" width="9" customWidth="1"/>
    <col min="7" max="7" width="20.625" customWidth="1"/>
    <col min="8" max="8" width="9" customWidth="1"/>
    <col min="9" max="10" width="9" hidden="1" customWidth="1"/>
    <col min="11" max="11" width="20.875" customWidth="1"/>
  </cols>
  <sheetData>
    <row r="1" spans="1:15">
      <c r="A1" s="254" t="s">
        <v>0</v>
      </c>
      <c r="B1" s="254"/>
      <c r="C1" s="254"/>
      <c r="D1" s="254"/>
      <c r="E1" s="254"/>
      <c r="F1" s="254"/>
      <c r="G1" s="254"/>
      <c r="H1" s="254"/>
      <c r="I1" s="254"/>
      <c r="J1" s="254"/>
      <c r="K1" s="254"/>
      <c r="L1" s="254"/>
      <c r="O1">
        <f>998-580</f>
        <v>418</v>
      </c>
    </row>
    <row r="2" spans="1:15">
      <c r="A2" s="182"/>
      <c r="B2" s="182"/>
      <c r="C2" s="182"/>
      <c r="D2" s="182"/>
      <c r="E2" s="182"/>
      <c r="F2" s="182"/>
      <c r="G2" s="182"/>
      <c r="H2" s="182"/>
      <c r="I2" s="182"/>
      <c r="J2" s="182"/>
      <c r="K2" s="182"/>
      <c r="L2" s="182"/>
    </row>
    <row r="3" spans="1:15">
      <c r="A3" s="251" t="s">
        <v>1</v>
      </c>
      <c r="B3" s="250"/>
      <c r="C3" s="245" t="s">
        <v>2</v>
      </c>
      <c r="D3" s="245"/>
      <c r="E3" s="245" t="s">
        <v>3</v>
      </c>
      <c r="F3" s="245"/>
      <c r="G3" s="245" t="s">
        <v>4</v>
      </c>
      <c r="H3" s="245"/>
      <c r="I3" s="251" t="s">
        <v>5</v>
      </c>
      <c r="J3" s="250"/>
      <c r="K3" s="251" t="s">
        <v>6</v>
      </c>
      <c r="L3" s="250"/>
    </row>
    <row r="4" spans="1:15">
      <c r="A4" s="245" t="s">
        <v>7</v>
      </c>
      <c r="B4" s="245"/>
      <c r="C4" s="256" t="s">
        <v>1807</v>
      </c>
      <c r="D4" s="257"/>
      <c r="E4" s="249" t="str">
        <f>汇总!B62</f>
        <v>悦廷</v>
      </c>
      <c r="F4" s="250"/>
      <c r="G4" s="249" t="str">
        <f>汇总!B45</f>
        <v>中信新城西区</v>
      </c>
      <c r="H4" s="250"/>
      <c r="I4" s="251" t="str">
        <f>[7]清枫华景园数据!C2</f>
        <v>清枫华景园</v>
      </c>
      <c r="J4" s="250"/>
      <c r="K4" s="249" t="str">
        <f>汇总!B64</f>
        <v>南海家园四里</v>
      </c>
      <c r="L4" s="250"/>
    </row>
    <row r="5" spans="1:15">
      <c r="A5" s="245" t="s">
        <v>8</v>
      </c>
      <c r="B5" s="245"/>
      <c r="C5" s="251" t="s">
        <v>9</v>
      </c>
      <c r="D5" s="250"/>
      <c r="E5" s="242">
        <f>汇总!K62</f>
        <v>34.74</v>
      </c>
      <c r="F5" s="243"/>
      <c r="G5" s="242">
        <f>汇总!K65</f>
        <v>33.589999999999996</v>
      </c>
      <c r="H5" s="243"/>
      <c r="I5" s="242">
        <f>[7]清枫华景园数据!I6</f>
        <v>97.111735724259006</v>
      </c>
      <c r="J5" s="243"/>
      <c r="K5" s="242">
        <f>汇总!K64</f>
        <v>31.77</v>
      </c>
      <c r="L5" s="243"/>
      <c r="O5">
        <f>E5/K5</f>
        <v>1.0934844192634561</v>
      </c>
    </row>
    <row r="6" spans="1:15" ht="36.75">
      <c r="A6" s="245" t="s">
        <v>10</v>
      </c>
      <c r="B6" s="245"/>
      <c r="C6" s="183" t="s">
        <v>11</v>
      </c>
      <c r="D6" s="184">
        <v>100</v>
      </c>
      <c r="E6" s="183" t="s">
        <v>11</v>
      </c>
      <c r="F6" s="184">
        <v>100</v>
      </c>
      <c r="G6" s="183" t="s">
        <v>11</v>
      </c>
      <c r="H6" s="184">
        <v>100</v>
      </c>
      <c r="I6" s="183" t="s">
        <v>11</v>
      </c>
      <c r="J6" s="184">
        <v>100</v>
      </c>
      <c r="K6" s="183" t="s">
        <v>11</v>
      </c>
      <c r="L6" s="184">
        <v>100</v>
      </c>
    </row>
    <row r="7" spans="1:15">
      <c r="A7" s="245" t="s">
        <v>12</v>
      </c>
      <c r="B7" s="245"/>
      <c r="C7" s="162" t="s">
        <v>13</v>
      </c>
      <c r="D7" s="162">
        <v>100</v>
      </c>
      <c r="E7" s="162" t="s">
        <v>13</v>
      </c>
      <c r="F7" s="162">
        <v>100</v>
      </c>
      <c r="G7" s="162" t="s">
        <v>13</v>
      </c>
      <c r="H7" s="162">
        <f>IF(G7=C7,100,"请调整")</f>
        <v>100</v>
      </c>
      <c r="I7" s="162" t="s">
        <v>13</v>
      </c>
      <c r="J7" s="162">
        <f>IF(I7=C7,100,"请调整")</f>
        <v>100</v>
      </c>
      <c r="K7" s="162" t="s">
        <v>13</v>
      </c>
      <c r="L7" s="162">
        <f>IF(K7=G7,100,"请调整")</f>
        <v>100</v>
      </c>
    </row>
    <row r="8" spans="1:15" ht="84">
      <c r="A8" s="236" t="s">
        <v>14</v>
      </c>
      <c r="B8" s="161" t="s">
        <v>15</v>
      </c>
      <c r="C8" s="160" t="s">
        <v>1810</v>
      </c>
      <c r="D8" s="162">
        <v>100</v>
      </c>
      <c r="E8" s="161" t="s">
        <v>1798</v>
      </c>
      <c r="F8" s="162">
        <v>100</v>
      </c>
      <c r="G8" s="161" t="s">
        <v>1799</v>
      </c>
      <c r="H8" s="162">
        <v>100</v>
      </c>
      <c r="I8" s="162" t="s">
        <v>17</v>
      </c>
      <c r="J8" s="162">
        <v>100</v>
      </c>
      <c r="K8" s="161" t="s">
        <v>16</v>
      </c>
      <c r="L8" s="162">
        <v>100</v>
      </c>
      <c r="M8" s="188">
        <v>2</v>
      </c>
    </row>
    <row r="9" spans="1:15" ht="165.75" customHeight="1">
      <c r="A9" s="237"/>
      <c r="B9" s="161" t="s">
        <v>18</v>
      </c>
      <c r="C9" s="160" t="s">
        <v>1811</v>
      </c>
      <c r="D9" s="162">
        <v>100</v>
      </c>
      <c r="E9" s="195" t="s">
        <v>19</v>
      </c>
      <c r="F9" s="162">
        <v>101</v>
      </c>
      <c r="G9" s="161" t="s">
        <v>1800</v>
      </c>
      <c r="H9" s="162">
        <v>100</v>
      </c>
      <c r="I9" s="162" t="s">
        <v>17</v>
      </c>
      <c r="J9" s="162">
        <v>100</v>
      </c>
      <c r="K9" s="161" t="s">
        <v>20</v>
      </c>
      <c r="L9" s="162">
        <v>101</v>
      </c>
      <c r="M9" s="188">
        <v>1</v>
      </c>
    </row>
    <row r="10" spans="1:15" ht="60">
      <c r="A10" s="237"/>
      <c r="B10" s="161" t="s">
        <v>21</v>
      </c>
      <c r="C10" s="160" t="s">
        <v>1805</v>
      </c>
      <c r="D10" s="162">
        <v>100</v>
      </c>
      <c r="E10" s="195" t="s">
        <v>1803</v>
      </c>
      <c r="F10" s="162">
        <v>100</v>
      </c>
      <c r="G10" s="161" t="s">
        <v>1806</v>
      </c>
      <c r="H10" s="162">
        <v>100</v>
      </c>
      <c r="I10" s="162" t="s">
        <v>22</v>
      </c>
      <c r="J10" s="162">
        <v>100</v>
      </c>
      <c r="K10" s="161" t="s">
        <v>1803</v>
      </c>
      <c r="L10" s="162">
        <v>100</v>
      </c>
      <c r="M10" s="188">
        <v>2</v>
      </c>
    </row>
    <row r="11" spans="1:15" ht="72">
      <c r="A11" s="237"/>
      <c r="B11" s="161" t="s">
        <v>23</v>
      </c>
      <c r="C11" s="160" t="s">
        <v>1808</v>
      </c>
      <c r="D11" s="162">
        <v>100</v>
      </c>
      <c r="E11" s="195" t="s">
        <v>24</v>
      </c>
      <c r="F11" s="162">
        <v>100</v>
      </c>
      <c r="G11" s="161" t="s">
        <v>1801</v>
      </c>
      <c r="H11" s="162">
        <v>103</v>
      </c>
      <c r="I11" s="162" t="s">
        <v>22</v>
      </c>
      <c r="J11" s="162">
        <v>100</v>
      </c>
      <c r="K11" s="161" t="s">
        <v>24</v>
      </c>
      <c r="L11" s="162">
        <v>100</v>
      </c>
      <c r="M11" s="189">
        <v>3</v>
      </c>
    </row>
    <row r="12" spans="1:15" ht="161.25" customHeight="1">
      <c r="A12" s="238"/>
      <c r="B12" s="161" t="s">
        <v>25</v>
      </c>
      <c r="C12" s="160" t="s">
        <v>1809</v>
      </c>
      <c r="D12" s="162">
        <v>100</v>
      </c>
      <c r="E12" s="195" t="s">
        <v>26</v>
      </c>
      <c r="F12" s="162">
        <v>100</v>
      </c>
      <c r="G12" s="161" t="s">
        <v>1802</v>
      </c>
      <c r="H12" s="162">
        <v>100</v>
      </c>
      <c r="I12" s="162" t="s">
        <v>27</v>
      </c>
      <c r="J12" s="162">
        <v>100</v>
      </c>
      <c r="K12" s="161" t="s">
        <v>26</v>
      </c>
      <c r="L12" s="162">
        <v>100</v>
      </c>
      <c r="M12" s="189">
        <v>5</v>
      </c>
    </row>
    <row r="13" spans="1:15" ht="33" customHeight="1">
      <c r="A13" s="239" t="s">
        <v>28</v>
      </c>
      <c r="B13" s="161" t="s">
        <v>29</v>
      </c>
      <c r="C13" s="161" t="s">
        <v>30</v>
      </c>
      <c r="D13" s="162">
        <v>100</v>
      </c>
      <c r="E13" s="161" t="s">
        <v>30</v>
      </c>
      <c r="F13" s="162">
        <v>100</v>
      </c>
      <c r="G13" s="161" t="s">
        <v>30</v>
      </c>
      <c r="H13" s="162">
        <v>100</v>
      </c>
      <c r="I13" s="161" t="s">
        <v>30</v>
      </c>
      <c r="J13" s="162">
        <v>100</v>
      </c>
      <c r="K13" s="161" t="s">
        <v>30</v>
      </c>
      <c r="L13" s="162">
        <v>100</v>
      </c>
      <c r="M13" s="189">
        <v>2</v>
      </c>
    </row>
    <row r="14" spans="1:15" ht="21.75" customHeight="1">
      <c r="A14" s="240"/>
      <c r="B14" s="161" t="s">
        <v>31</v>
      </c>
      <c r="C14" s="162" t="s">
        <v>33</v>
      </c>
      <c r="D14" s="162">
        <v>100</v>
      </c>
      <c r="E14" s="161" t="s">
        <v>33</v>
      </c>
      <c r="F14" s="162">
        <v>100</v>
      </c>
      <c r="G14" s="161" t="s">
        <v>34</v>
      </c>
      <c r="H14" s="162">
        <v>100</v>
      </c>
      <c r="I14" s="162" t="s">
        <v>35</v>
      </c>
      <c r="J14" s="162">
        <v>98</v>
      </c>
      <c r="K14" s="161" t="s">
        <v>33</v>
      </c>
      <c r="L14" s="162">
        <v>100</v>
      </c>
      <c r="M14" s="189">
        <v>2</v>
      </c>
    </row>
    <row r="15" spans="1:15" ht="19.5" customHeight="1">
      <c r="A15" s="240"/>
      <c r="B15" s="162" t="s">
        <v>36</v>
      </c>
      <c r="C15" s="161" t="s">
        <v>37</v>
      </c>
      <c r="D15" s="162">
        <v>100</v>
      </c>
      <c r="E15" s="162" t="s">
        <v>38</v>
      </c>
      <c r="F15" s="162">
        <v>100</v>
      </c>
      <c r="G15" s="162" t="s">
        <v>38</v>
      </c>
      <c r="H15" s="162">
        <v>100</v>
      </c>
      <c r="I15" s="162" t="s">
        <v>39</v>
      </c>
      <c r="J15" s="162">
        <v>100</v>
      </c>
      <c r="K15" s="162" t="s">
        <v>38</v>
      </c>
      <c r="L15" s="162">
        <v>100</v>
      </c>
      <c r="M15" s="189">
        <v>2</v>
      </c>
    </row>
    <row r="16" spans="1:15" ht="24">
      <c r="A16" s="240"/>
      <c r="B16" s="161" t="s">
        <v>40</v>
      </c>
      <c r="C16" s="163" t="s">
        <v>41</v>
      </c>
      <c r="D16" s="162">
        <v>100</v>
      </c>
      <c r="E16" s="163" t="s">
        <v>41</v>
      </c>
      <c r="F16" s="162">
        <v>100</v>
      </c>
      <c r="G16" s="163" t="s">
        <v>41</v>
      </c>
      <c r="H16" s="162">
        <f>F16</f>
        <v>100</v>
      </c>
      <c r="I16" s="190" t="s">
        <v>42</v>
      </c>
      <c r="J16" s="162">
        <v>100</v>
      </c>
      <c r="K16" s="163" t="s">
        <v>41</v>
      </c>
      <c r="L16" s="162">
        <f>H16</f>
        <v>100</v>
      </c>
      <c r="M16" s="189">
        <v>2</v>
      </c>
    </row>
    <row r="17" spans="1:16" ht="24">
      <c r="A17" s="240"/>
      <c r="B17" s="161" t="s">
        <v>43</v>
      </c>
      <c r="C17" s="161" t="s">
        <v>44</v>
      </c>
      <c r="D17" s="162">
        <v>100</v>
      </c>
      <c r="E17" s="161" t="s">
        <v>45</v>
      </c>
      <c r="F17" s="162">
        <v>97</v>
      </c>
      <c r="G17" s="161" t="str">
        <f>E17</f>
        <v>主力户型为三居室，住宅套型较大</v>
      </c>
      <c r="H17" s="162">
        <f>F17</f>
        <v>97</v>
      </c>
      <c r="I17" s="190"/>
      <c r="J17" s="162"/>
      <c r="K17" s="161" t="s">
        <v>46</v>
      </c>
      <c r="L17" s="162">
        <v>100</v>
      </c>
      <c r="M17" s="189">
        <v>3</v>
      </c>
      <c r="O17" t="s">
        <v>47</v>
      </c>
      <c r="P17">
        <v>100</v>
      </c>
    </row>
    <row r="18" spans="1:16" ht="45.75" customHeight="1">
      <c r="A18" s="240"/>
      <c r="B18" s="161" t="s">
        <v>48</v>
      </c>
      <c r="C18" s="161" t="s">
        <v>49</v>
      </c>
      <c r="D18" s="162">
        <v>100</v>
      </c>
      <c r="E18" s="161" t="s">
        <v>1804</v>
      </c>
      <c r="F18" s="162">
        <v>100</v>
      </c>
      <c r="G18" s="161" t="s">
        <v>1804</v>
      </c>
      <c r="H18" s="162">
        <v>100</v>
      </c>
      <c r="I18" s="161" t="s">
        <v>50</v>
      </c>
      <c r="J18" s="162">
        <v>100</v>
      </c>
      <c r="K18" s="161" t="s">
        <v>1804</v>
      </c>
      <c r="L18" s="162">
        <v>100</v>
      </c>
      <c r="M18" s="189">
        <v>1</v>
      </c>
      <c r="O18" t="s">
        <v>51</v>
      </c>
      <c r="P18">
        <v>96</v>
      </c>
    </row>
    <row r="19" spans="1:16" ht="51.75" customHeight="1">
      <c r="A19" s="240"/>
      <c r="B19" s="161" t="s">
        <v>52</v>
      </c>
      <c r="C19" s="161" t="s">
        <v>138</v>
      </c>
      <c r="D19" s="162">
        <v>100</v>
      </c>
      <c r="E19" s="161" t="s">
        <v>53</v>
      </c>
      <c r="F19" s="162">
        <v>100</v>
      </c>
      <c r="G19" s="161" t="s">
        <v>53</v>
      </c>
      <c r="H19" s="162">
        <v>100</v>
      </c>
      <c r="I19" s="162" t="s">
        <v>54</v>
      </c>
      <c r="J19" s="162">
        <v>100</v>
      </c>
      <c r="K19" s="161" t="s">
        <v>53</v>
      </c>
      <c r="L19" s="162">
        <v>100</v>
      </c>
      <c r="M19" s="189">
        <v>2</v>
      </c>
    </row>
    <row r="20" spans="1:16" ht="48">
      <c r="A20" s="240"/>
      <c r="B20" s="161" t="s">
        <v>55</v>
      </c>
      <c r="C20" s="161" t="s">
        <v>56</v>
      </c>
      <c r="D20" s="162">
        <v>100</v>
      </c>
      <c r="E20" s="161" t="s">
        <v>57</v>
      </c>
      <c r="F20" s="162">
        <v>101</v>
      </c>
      <c r="G20" s="161" t="str">
        <f>E20</f>
        <v>配备家具、家电；程度较新；功能正常，质量有保证，较好</v>
      </c>
      <c r="H20" s="162">
        <f>F20</f>
        <v>101</v>
      </c>
      <c r="I20" s="162" t="s">
        <v>58</v>
      </c>
      <c r="J20" s="162">
        <v>100</v>
      </c>
      <c r="K20" s="161" t="str">
        <f>E20</f>
        <v>配备家具、家电；程度较新；功能正常，质量有保证，较好</v>
      </c>
      <c r="L20" s="162">
        <f>H20</f>
        <v>101</v>
      </c>
      <c r="M20" s="189">
        <v>1</v>
      </c>
    </row>
    <row r="21" spans="1:16" ht="24" hidden="1">
      <c r="A21" s="185"/>
      <c r="B21" s="162" t="s">
        <v>59</v>
      </c>
      <c r="C21" s="162" t="s">
        <v>60</v>
      </c>
      <c r="D21" s="162">
        <v>100</v>
      </c>
      <c r="E21" s="161" t="s">
        <v>61</v>
      </c>
      <c r="F21" s="162">
        <f>D21</f>
        <v>100</v>
      </c>
      <c r="G21" s="161" t="s">
        <v>61</v>
      </c>
      <c r="H21" s="162">
        <f>D21</f>
        <v>100</v>
      </c>
      <c r="I21" s="162" t="s">
        <v>60</v>
      </c>
      <c r="J21" s="162">
        <v>100</v>
      </c>
      <c r="K21" s="161" t="s">
        <v>61</v>
      </c>
      <c r="L21" s="162">
        <f>D21</f>
        <v>100</v>
      </c>
    </row>
    <row r="22" spans="1:16" ht="60" hidden="1">
      <c r="A22" s="185"/>
      <c r="B22" s="162" t="s">
        <v>62</v>
      </c>
      <c r="C22" s="162" t="s">
        <v>63</v>
      </c>
      <c r="D22" s="162">
        <v>100</v>
      </c>
      <c r="E22" s="162" t="s">
        <v>64</v>
      </c>
      <c r="F22" s="186">
        <f>D22</f>
        <v>100</v>
      </c>
      <c r="G22" s="186" t="s">
        <v>64</v>
      </c>
      <c r="H22" s="186">
        <f>F22</f>
        <v>100</v>
      </c>
      <c r="I22" s="186" t="s">
        <v>64</v>
      </c>
      <c r="J22" s="186">
        <v>99</v>
      </c>
      <c r="K22" s="186" t="s">
        <v>64</v>
      </c>
      <c r="L22" s="186">
        <f>F22</f>
        <v>100</v>
      </c>
    </row>
    <row r="23" spans="1:16" ht="48" hidden="1">
      <c r="A23" s="185"/>
      <c r="B23" s="162" t="s">
        <v>65</v>
      </c>
      <c r="C23" s="162" t="s">
        <v>66</v>
      </c>
      <c r="D23" s="162">
        <v>100</v>
      </c>
      <c r="E23" s="162" t="s">
        <v>66</v>
      </c>
      <c r="F23" s="186">
        <v>100</v>
      </c>
      <c r="G23" s="186" t="s">
        <v>66</v>
      </c>
      <c r="H23" s="186">
        <v>100</v>
      </c>
      <c r="I23" s="186" t="s">
        <v>66</v>
      </c>
      <c r="J23" s="186">
        <v>100</v>
      </c>
      <c r="K23" s="186" t="s">
        <v>66</v>
      </c>
      <c r="L23" s="186">
        <v>100</v>
      </c>
    </row>
    <row r="24" spans="1:16">
      <c r="A24" s="244" t="s">
        <v>67</v>
      </c>
      <c r="B24" s="244"/>
      <c r="C24" s="245" t="s">
        <v>68</v>
      </c>
      <c r="D24" s="245"/>
      <c r="E24" s="241">
        <f>E5</f>
        <v>34.74</v>
      </c>
      <c r="F24" s="241"/>
      <c r="G24" s="241">
        <f>G5</f>
        <v>33.589999999999996</v>
      </c>
      <c r="H24" s="241"/>
      <c r="I24" s="242">
        <f>I5</f>
        <v>97.111735724259006</v>
      </c>
      <c r="J24" s="243"/>
      <c r="K24" s="242">
        <f>K5</f>
        <v>31.77</v>
      </c>
      <c r="L24" s="243"/>
      <c r="N24" s="196">
        <f>(E24-K24)/K24</f>
        <v>9.3484419263456173E-2</v>
      </c>
    </row>
    <row r="25" spans="1:16">
      <c r="A25" s="244" t="s">
        <v>69</v>
      </c>
      <c r="B25" s="244"/>
      <c r="C25" s="245" t="s">
        <v>68</v>
      </c>
      <c r="D25" s="245"/>
      <c r="E25" s="246">
        <f>ROUND(E24*POWER(100,COUNT(F6:F23))/PRODUCT(F6:F23),2)</f>
        <v>35.11</v>
      </c>
      <c r="F25" s="246"/>
      <c r="G25" s="246">
        <f>ROUND(G24*POWER(100,COUNT(H6:H23))/PRODUCT(H6:H23),2)</f>
        <v>33.29</v>
      </c>
      <c r="H25" s="246"/>
      <c r="I25" s="247">
        <f>ROUND(I24*POWER(100,COUNT(J6:J23))/PRODUCT(J6:J23),2)</f>
        <v>100.09</v>
      </c>
      <c r="J25" s="248"/>
      <c r="K25" s="247">
        <f>ROUND(K24*POWER(100,COUNT(L6:L23))/PRODUCT(L6:L23),2)</f>
        <v>31.14</v>
      </c>
      <c r="L25" s="248"/>
      <c r="N25" s="196">
        <f>(E25-K25)/K25</f>
        <v>0.12748876043673726</v>
      </c>
    </row>
    <row r="26" spans="1:16" ht="14.25">
      <c r="A26" s="234" t="str">
        <f>CONCATENATE("估价对象比较价值=(",TEXT(E25,"G/通用格式"),"+",TEXT(G25,"G/通用格式"),"+",TEXT(K25,"G/通用格式"),")","/",3,"=",ROUND((E25+G25+K25)/3,2))</f>
        <v>估价对象比较价值=(35.11+33.29+31.14)/3=33.18</v>
      </c>
      <c r="B26" s="234"/>
      <c r="C26" s="234"/>
      <c r="D26" s="234"/>
      <c r="E26" s="234"/>
      <c r="F26" s="234"/>
      <c r="G26" s="234"/>
      <c r="H26" s="234"/>
      <c r="I26" s="234"/>
      <c r="J26" s="234"/>
      <c r="K26" s="191"/>
      <c r="L26" s="191"/>
    </row>
    <row r="27" spans="1:16">
      <c r="A27" s="120" t="s">
        <v>70</v>
      </c>
      <c r="B27" s="120">
        <v>2.25</v>
      </c>
      <c r="C27" s="120" t="s">
        <v>71</v>
      </c>
      <c r="D27" s="120"/>
      <c r="E27" s="120"/>
      <c r="F27" s="120"/>
      <c r="G27" s="120"/>
      <c r="H27" s="120"/>
      <c r="I27" s="120"/>
      <c r="J27" s="120"/>
      <c r="K27" s="120"/>
      <c r="L27" s="120"/>
    </row>
    <row r="28" spans="1:16">
      <c r="A28" s="120"/>
      <c r="B28" s="120"/>
      <c r="C28" s="120">
        <f>ROUND((E25+G25+K25)/3,2)</f>
        <v>33.18</v>
      </c>
      <c r="D28" s="120"/>
      <c r="E28" s="120">
        <f>ROUND(E25/E24,4)</f>
        <v>1.0106999999999999</v>
      </c>
      <c r="F28" s="120"/>
      <c r="G28" s="120">
        <f>ROUND(G25/G24,4)</f>
        <v>0.99109999999999998</v>
      </c>
      <c r="H28" s="120"/>
      <c r="I28" s="120"/>
      <c r="J28" s="120"/>
      <c r="K28" s="120">
        <f>ROUND(K25/K24,4)</f>
        <v>0.98019999999999996</v>
      </c>
      <c r="L28" s="120"/>
    </row>
    <row r="29" spans="1:16">
      <c r="A29" s="235" t="s">
        <v>72</v>
      </c>
      <c r="B29" s="235"/>
      <c r="C29" s="187">
        <f>C28+B27</f>
        <v>35.43</v>
      </c>
      <c r="D29" s="120"/>
      <c r="E29" s="120"/>
      <c r="F29" s="120"/>
      <c r="G29" s="120"/>
      <c r="H29" s="120"/>
      <c r="I29" s="120"/>
      <c r="J29" s="120"/>
      <c r="K29" s="120"/>
      <c r="L29" s="120"/>
    </row>
    <row r="30" spans="1:16">
      <c r="A30" s="120"/>
      <c r="B30" s="120"/>
      <c r="C30" s="120"/>
      <c r="D30" s="120"/>
      <c r="E30" s="120">
        <f>E24*E28</f>
        <v>35.111717999999996</v>
      </c>
      <c r="F30" s="120"/>
      <c r="G30" s="120">
        <f>G24*G28</f>
        <v>33.291048999999994</v>
      </c>
      <c r="H30" s="120"/>
      <c r="I30" s="120"/>
      <c r="J30" s="120"/>
      <c r="K30" s="120">
        <f>K24*K28</f>
        <v>31.140953999999997</v>
      </c>
      <c r="L30" s="120"/>
    </row>
    <row r="35" spans="3:11">
      <c r="C35" t="s">
        <v>73</v>
      </c>
      <c r="E35" t="s">
        <v>74</v>
      </c>
      <c r="G35" t="s">
        <v>74</v>
      </c>
      <c r="K35" t="s">
        <v>74</v>
      </c>
    </row>
    <row r="36" spans="3:11">
      <c r="C36" t="s">
        <v>75</v>
      </c>
    </row>
  </sheetData>
  <mergeCells count="37">
    <mergeCell ref="A1:L1"/>
    <mergeCell ref="A3:B3"/>
    <mergeCell ref="C3:D3"/>
    <mergeCell ref="E3:F3"/>
    <mergeCell ref="G3:H3"/>
    <mergeCell ref="I3:J3"/>
    <mergeCell ref="K3:L3"/>
    <mergeCell ref="K5:L5"/>
    <mergeCell ref="A4:B4"/>
    <mergeCell ref="C4:D4"/>
    <mergeCell ref="E4:F4"/>
    <mergeCell ref="G4:H4"/>
    <mergeCell ref="I4:J4"/>
    <mergeCell ref="K4:L4"/>
    <mergeCell ref="A5:B5"/>
    <mergeCell ref="C5:D5"/>
    <mergeCell ref="E5:F5"/>
    <mergeCell ref="G5:H5"/>
    <mergeCell ref="I5:J5"/>
    <mergeCell ref="A6:B6"/>
    <mergeCell ref="A7:B7"/>
    <mergeCell ref="A8:A12"/>
    <mergeCell ref="A13:A20"/>
    <mergeCell ref="A24:B24"/>
    <mergeCell ref="K24:L24"/>
    <mergeCell ref="A25:B25"/>
    <mergeCell ref="C25:D25"/>
    <mergeCell ref="E25:F25"/>
    <mergeCell ref="G25:H25"/>
    <mergeCell ref="I25:J25"/>
    <mergeCell ref="K25:L25"/>
    <mergeCell ref="C24:D24"/>
    <mergeCell ref="A26:J26"/>
    <mergeCell ref="A29:B29"/>
    <mergeCell ref="E24:F24"/>
    <mergeCell ref="G24:H24"/>
    <mergeCell ref="I24:J24"/>
  </mergeCells>
  <phoneticPr fontId="60" type="noConversion"/>
  <conditionalFormatting sqref="F6:F20">
    <cfRule type="cellIs" dxfId="37" priority="5" operator="notEqual">
      <formula>100</formula>
    </cfRule>
  </conditionalFormatting>
  <conditionalFormatting sqref="H6:H20">
    <cfRule type="cellIs" dxfId="36" priority="2" operator="notEqual">
      <formula>100</formula>
    </cfRule>
  </conditionalFormatting>
  <conditionalFormatting sqref="L6:L20">
    <cfRule type="cellIs" dxfId="35" priority="1" operator="notEqual">
      <formula>100</formula>
    </cfRule>
  </conditionalFormatting>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9" tint="-0.249977111117893"/>
  </sheetPr>
  <dimension ref="A1:Z30"/>
  <sheetViews>
    <sheetView topLeftCell="A6" zoomScale="90" zoomScaleNormal="90" workbookViewId="0">
      <selection activeCell="E8" sqref="E8:E20"/>
    </sheetView>
  </sheetViews>
  <sheetFormatPr defaultColWidth="9" defaultRowHeight="13.5"/>
  <cols>
    <col min="1" max="2" width="9" style="1"/>
    <col min="3" max="3" width="18.125" style="1" customWidth="1"/>
    <col min="4" max="4" width="4.875" style="1" customWidth="1"/>
    <col min="5" max="5" width="18" style="1" customWidth="1"/>
    <col min="6" max="6" width="6.25" style="1" customWidth="1"/>
    <col min="7" max="7" width="17.75" style="1" hidden="1" customWidth="1"/>
    <col min="8" max="8" width="4.875" style="1" hidden="1" customWidth="1"/>
    <col min="9" max="9" width="18.25" style="1" hidden="1" customWidth="1"/>
    <col min="10" max="10" width="6.625" style="1" hidden="1" customWidth="1"/>
    <col min="11" max="11" width="20" style="1" hidden="1" customWidth="1"/>
    <col min="12" max="12" width="4.875" style="1" hidden="1" customWidth="1"/>
    <col min="13" max="13" width="19.625" style="1" hidden="1" customWidth="1"/>
    <col min="14" max="14" width="4.625" style="1" hidden="1" customWidth="1"/>
    <col min="15" max="15" width="6.125" style="1" customWidth="1"/>
    <col min="16" max="16" width="23.5" style="1" customWidth="1"/>
    <col min="17" max="17" width="9" style="1"/>
    <col min="18" max="18" width="5.25" style="1" customWidth="1"/>
    <col min="19" max="19" width="11.75" style="1" customWidth="1"/>
    <col min="20" max="20" width="9" style="1"/>
    <col min="21" max="21" width="6.25" style="1" customWidth="1"/>
    <col min="22" max="22" width="11" style="1" customWidth="1"/>
    <col min="23" max="23" width="7.5" style="1" customWidth="1"/>
    <col min="24" max="24" width="6.375" style="1" customWidth="1"/>
    <col min="25" max="25" width="6.625" style="1" customWidth="1"/>
    <col min="26" max="16384" width="9" style="1"/>
  </cols>
  <sheetData>
    <row r="1" spans="1:26" ht="15">
      <c r="A1" s="273" t="s">
        <v>0</v>
      </c>
      <c r="B1" s="273"/>
      <c r="C1" s="273"/>
      <c r="D1" s="273"/>
      <c r="E1" s="273"/>
      <c r="F1" s="273"/>
      <c r="G1" s="273"/>
      <c r="H1" s="273"/>
      <c r="I1" s="273"/>
      <c r="J1" s="273"/>
      <c r="P1" s="166" t="s">
        <v>103</v>
      </c>
      <c r="Q1" s="166" t="s">
        <v>104</v>
      </c>
      <c r="R1" s="166" t="s">
        <v>105</v>
      </c>
      <c r="S1" s="166" t="s">
        <v>106</v>
      </c>
      <c r="T1" s="166" t="s">
        <v>107</v>
      </c>
      <c r="U1" s="166" t="s">
        <v>108</v>
      </c>
      <c r="V1" s="166" t="s">
        <v>109</v>
      </c>
      <c r="W1" s="166" t="s">
        <v>110</v>
      </c>
      <c r="X1" s="166" t="s">
        <v>111</v>
      </c>
      <c r="Y1" s="166" t="s">
        <v>112</v>
      </c>
      <c r="Z1" s="166" t="s">
        <v>113</v>
      </c>
    </row>
    <row r="2" spans="1:26" ht="15">
      <c r="A2" s="156"/>
      <c r="B2" s="156"/>
      <c r="C2" s="156"/>
      <c r="D2" s="156"/>
      <c r="E2" s="156"/>
      <c r="F2" s="156"/>
      <c r="G2" s="156"/>
      <c r="H2" s="156"/>
      <c r="I2" s="156"/>
      <c r="J2" s="156"/>
      <c r="K2" s="156"/>
      <c r="L2" s="156"/>
      <c r="M2" s="156"/>
      <c r="N2" s="156"/>
      <c r="P2" s="166" t="str">
        <f>E4</f>
        <v>亦嘉麒麟赋</v>
      </c>
      <c r="Q2" s="166" t="s">
        <v>114</v>
      </c>
      <c r="R2" s="166" t="s">
        <v>75</v>
      </c>
      <c r="S2" s="166" t="e">
        <f>#REF!</f>
        <v>#REF!</v>
      </c>
      <c r="T2" s="169" t="s">
        <v>115</v>
      </c>
      <c r="U2" s="166">
        <f>房产信息!H3</f>
        <v>1487</v>
      </c>
      <c r="V2" s="166">
        <f>房产信息!J3</f>
        <v>80734.259999999995</v>
      </c>
      <c r="W2" s="166">
        <f>E21</f>
        <v>94.61</v>
      </c>
      <c r="X2" s="166">
        <v>3.2</v>
      </c>
      <c r="Y2" s="166">
        <v>2.5</v>
      </c>
      <c r="Z2" s="166">
        <f>ROUND(W2+X2+Y2,1)</f>
        <v>100.3</v>
      </c>
    </row>
    <row r="3" spans="1:26" ht="15">
      <c r="A3" s="272" t="s">
        <v>1</v>
      </c>
      <c r="B3" s="257"/>
      <c r="C3" s="266" t="s">
        <v>2</v>
      </c>
      <c r="D3" s="266"/>
      <c r="E3" s="266"/>
      <c r="F3" s="266"/>
      <c r="G3" s="266"/>
      <c r="H3" s="266"/>
      <c r="I3" s="266"/>
      <c r="J3" s="266"/>
      <c r="K3" s="266"/>
      <c r="L3" s="266"/>
      <c r="M3" s="266"/>
      <c r="N3" s="266"/>
      <c r="P3" s="166" t="str">
        <f>C4</f>
        <v>X38鹿海园五里</v>
      </c>
      <c r="Q3" s="166" t="s">
        <v>116</v>
      </c>
      <c r="R3" s="166" t="s">
        <v>74</v>
      </c>
      <c r="S3" s="166">
        <f>X38鹿海园五里房源明细!L12</f>
        <v>109.19</v>
      </c>
      <c r="T3" s="169" t="s">
        <v>115</v>
      </c>
      <c r="U3" s="166">
        <f>房产信息!H4</f>
        <v>1231</v>
      </c>
      <c r="V3" s="166">
        <f>房产信息!J4</f>
        <v>121829.32</v>
      </c>
      <c r="W3" s="166">
        <f>E22</f>
        <v>96.43</v>
      </c>
      <c r="X3" s="166">
        <v>2.2999999999999998</v>
      </c>
      <c r="Y3" s="166">
        <v>2.5</v>
      </c>
      <c r="Z3" s="166">
        <f>ROUND(W3+X3+Y3,1)</f>
        <v>101.2</v>
      </c>
    </row>
    <row r="4" spans="1:26">
      <c r="A4" s="266" t="s">
        <v>7</v>
      </c>
      <c r="B4" s="266"/>
      <c r="C4" s="256" t="s">
        <v>117</v>
      </c>
      <c r="D4" s="257"/>
      <c r="E4" s="271" t="str">
        <f>'比较法-亦嘉麒麟赋'!C4</f>
        <v>亦嘉麒麟赋</v>
      </c>
      <c r="F4" s="257"/>
      <c r="G4" s="272">
        <f>P9</f>
        <v>0</v>
      </c>
      <c r="H4" s="257"/>
      <c r="I4" s="272">
        <f>P10</f>
        <v>0</v>
      </c>
      <c r="J4" s="257"/>
      <c r="K4" s="272">
        <f>P11</f>
        <v>0</v>
      </c>
      <c r="L4" s="257"/>
      <c r="M4" s="272">
        <f>P12</f>
        <v>0</v>
      </c>
      <c r="N4" s="257"/>
    </row>
    <row r="5" spans="1:26" ht="30" customHeight="1">
      <c r="A5" s="266" t="s">
        <v>8</v>
      </c>
      <c r="B5" s="266"/>
      <c r="C5" s="271" t="s">
        <v>118</v>
      </c>
      <c r="D5" s="257"/>
      <c r="E5" s="268">
        <f>'比较法-亦嘉麒麟赋'!C30</f>
        <v>94.61</v>
      </c>
      <c r="F5" s="269"/>
      <c r="G5" s="268">
        <f>E5</f>
        <v>94.61</v>
      </c>
      <c r="H5" s="269"/>
      <c r="I5" s="268">
        <f>G5</f>
        <v>94.61</v>
      </c>
      <c r="J5" s="269"/>
      <c r="K5" s="268">
        <f>G5</f>
        <v>94.61</v>
      </c>
      <c r="L5" s="269"/>
      <c r="M5" s="268">
        <f>K5</f>
        <v>94.61</v>
      </c>
      <c r="N5" s="257"/>
    </row>
    <row r="6" spans="1:26" ht="24.75">
      <c r="A6" s="266" t="s">
        <v>10</v>
      </c>
      <c r="B6" s="266"/>
      <c r="C6" s="158" t="s">
        <v>11</v>
      </c>
      <c r="D6" s="159">
        <v>100</v>
      </c>
      <c r="E6" s="158" t="s">
        <v>11</v>
      </c>
      <c r="F6" s="159">
        <v>100</v>
      </c>
      <c r="G6" s="158" t="s">
        <v>11</v>
      </c>
      <c r="H6" s="159">
        <v>100</v>
      </c>
      <c r="I6" s="158" t="s">
        <v>11</v>
      </c>
      <c r="J6" s="159">
        <v>100</v>
      </c>
      <c r="K6" s="158" t="s">
        <v>11</v>
      </c>
      <c r="L6" s="159">
        <v>100</v>
      </c>
      <c r="M6" s="158" t="s">
        <v>11</v>
      </c>
      <c r="N6" s="159">
        <v>100</v>
      </c>
    </row>
    <row r="7" spans="1:26" ht="15">
      <c r="A7" s="266" t="s">
        <v>12</v>
      </c>
      <c r="B7" s="266"/>
      <c r="C7" s="157" t="s">
        <v>13</v>
      </c>
      <c r="D7" s="157">
        <v>100</v>
      </c>
      <c r="E7" s="157" t="s">
        <v>13</v>
      </c>
      <c r="F7" s="157">
        <v>100</v>
      </c>
      <c r="G7" s="157" t="s">
        <v>13</v>
      </c>
      <c r="H7" s="157">
        <f>IF(G7=C7,100,"请调整")</f>
        <v>100</v>
      </c>
      <c r="I7" s="157" t="s">
        <v>13</v>
      </c>
      <c r="J7" s="157">
        <f>IF(I7=C7,100,"请调整")</f>
        <v>100</v>
      </c>
      <c r="K7" s="157" t="s">
        <v>13</v>
      </c>
      <c r="L7" s="157">
        <f>IF(K7=G7,100,"请调整")</f>
        <v>100</v>
      </c>
      <c r="M7" s="157" t="s">
        <v>13</v>
      </c>
      <c r="N7" s="157">
        <f>IF(M7=G7,100,"请调整")</f>
        <v>100</v>
      </c>
      <c r="P7" s="167"/>
      <c r="Q7" s="167"/>
      <c r="R7" s="167"/>
      <c r="S7" s="167"/>
      <c r="T7" s="167"/>
      <c r="U7" s="167"/>
      <c r="V7" s="167"/>
      <c r="W7" s="167"/>
      <c r="X7" s="167"/>
      <c r="Y7" s="167"/>
      <c r="Z7" s="167"/>
    </row>
    <row r="8" spans="1:26" ht="108">
      <c r="A8" s="260" t="s">
        <v>119</v>
      </c>
      <c r="B8" s="160" t="s">
        <v>15</v>
      </c>
      <c r="C8" s="160" t="str">
        <f>'比较法-亦嘉麒麟赋'!G8</f>
        <v>周边有亦庄金茂府、金茂逸墅、京华雅郡、亦城亦景、南海家园、金隅学府等居住小区，居住小区规模较大，入住率较高，综合评价居住社区成熟度较好。</v>
      </c>
      <c r="D8" s="157">
        <v>100</v>
      </c>
      <c r="E8" s="160" t="str">
        <f>'比较法-亦嘉麒麟赋'!C8</f>
        <v>估价对象周边有永旭嘉园小区、瀛海家园小区、兴盛嘉苑小区、龙湖天琅小区、中海瀛海府等居住社区，居住小区规模较大，入住率较高，综合评价居住区成熟度较好。</v>
      </c>
      <c r="F8" s="157">
        <v>100</v>
      </c>
      <c r="G8" s="160" t="str">
        <f>C8</f>
        <v>周边有亦庄金茂府、金茂逸墅、京华雅郡、亦城亦景、南海家园、金隅学府等居住小区，居住小区规模较大，入住率较高，综合评价居住社区成熟度较好。</v>
      </c>
      <c r="H8" s="157">
        <f>F8</f>
        <v>100</v>
      </c>
      <c r="I8" s="160" t="str">
        <f>C8</f>
        <v>周边有亦庄金茂府、金茂逸墅、京华雅郡、亦城亦景、南海家园、金隅学府等居住小区，居住小区规模较大，入住率较高，综合评价居住社区成熟度较好。</v>
      </c>
      <c r="J8" s="157">
        <v>100</v>
      </c>
      <c r="K8" s="160" t="str">
        <f>C8</f>
        <v>周边有亦庄金茂府、金茂逸墅、京华雅郡、亦城亦景、南海家园、金隅学府等居住小区，居住小区规模较大，入住率较高，综合评价居住社区成熟度较好。</v>
      </c>
      <c r="L8" s="157">
        <f>F8</f>
        <v>100</v>
      </c>
      <c r="M8" s="160" t="str">
        <f>C8</f>
        <v>周边有亦庄金茂府、金茂逸墅、京华雅郡、亦城亦景、南海家园、金隅学府等居住小区，居住小区规模较大，入住率较高，综合评价居住社区成熟度较好。</v>
      </c>
      <c r="N8" s="157">
        <f>H8</f>
        <v>100</v>
      </c>
      <c r="O8" s="17">
        <f>'比较法-亦嘉麒麟赋'!M8</f>
        <v>1</v>
      </c>
      <c r="P8" s="167"/>
      <c r="Q8" s="167"/>
      <c r="R8" s="167"/>
      <c r="S8" s="167"/>
      <c r="T8" s="167"/>
      <c r="U8" s="170"/>
      <c r="V8" s="170"/>
      <c r="W8" s="167"/>
      <c r="X8" s="167"/>
      <c r="Y8" s="167"/>
      <c r="Z8" s="167"/>
    </row>
    <row r="9" spans="1:26" ht="132">
      <c r="A9" s="261"/>
      <c r="B9" s="160" t="s">
        <v>18</v>
      </c>
      <c r="C9" s="160" t="str">
        <f>'比较法-亦嘉麒麟赋'!G9</f>
        <v>紧邻城市次干道——三海子东路、兴海路等，有兴31路、兴47路、573路、581等多条线路在附近设站，距离地铁T1线九号村站约1.8km，周边段道路情况良好，道路通达度较好，综合评价交通便捷度一般。</v>
      </c>
      <c r="D9" s="157">
        <v>100</v>
      </c>
      <c r="E9" s="160" t="str">
        <f>'比较法-亦嘉麒麟赋'!C9</f>
        <v>估价对象所属项目东侧紧邻城市支路——灜坤路，距地铁8号线（瀛海站）距离约2公里，周边有526路、573路、兴31路、兴38路、兴75路等多条公交线路并设有站点，综合评价交通便捷度一般。</v>
      </c>
      <c r="F9" s="157">
        <v>100</v>
      </c>
      <c r="G9" s="160" t="s">
        <v>120</v>
      </c>
      <c r="H9" s="157">
        <v>100</v>
      </c>
      <c r="I9" s="160" t="s">
        <v>121</v>
      </c>
      <c r="J9" s="157">
        <v>100</v>
      </c>
      <c r="K9" s="160" t="s">
        <v>122</v>
      </c>
      <c r="L9" s="157">
        <f>J9</f>
        <v>100</v>
      </c>
      <c r="M9" s="160" t="s">
        <v>122</v>
      </c>
      <c r="N9" s="157">
        <f>L9</f>
        <v>100</v>
      </c>
      <c r="O9" s="17">
        <f>'比较法-亦嘉麒麟赋'!M9</f>
        <v>1</v>
      </c>
      <c r="P9" s="167"/>
      <c r="Q9" s="167"/>
      <c r="R9" s="167"/>
      <c r="S9" s="167"/>
      <c r="T9" s="167"/>
      <c r="U9" s="170"/>
      <c r="V9" s="170"/>
      <c r="W9" s="167"/>
      <c r="X9" s="167"/>
      <c r="Y9" s="167"/>
      <c r="Z9" s="167"/>
    </row>
    <row r="10" spans="1:26" ht="60">
      <c r="A10" s="261"/>
      <c r="B10" s="160" t="s">
        <v>21</v>
      </c>
      <c r="C10" s="160" t="str">
        <f>'比较法-亦嘉麒麟赋'!G10</f>
        <v>估价对象周边有龙湖北京亦庄天街等商业设施，商业设施齐备度较好。</v>
      </c>
      <c r="D10" s="157">
        <v>100</v>
      </c>
      <c r="E10" s="160" t="str">
        <f>'比较法-亦嘉麒麟赋'!C10</f>
        <v>估价对象周边2公里内有北京瀛海环宇坊、京鲜生超市等商业设施，商业设施齐备度较好。</v>
      </c>
      <c r="F10" s="157">
        <v>100</v>
      </c>
      <c r="G10" s="160" t="s">
        <v>123</v>
      </c>
      <c r="H10" s="157">
        <f>F10</f>
        <v>100</v>
      </c>
      <c r="I10" s="160" t="s">
        <v>124</v>
      </c>
      <c r="J10" s="157">
        <v>100</v>
      </c>
      <c r="K10" s="160" t="s">
        <v>125</v>
      </c>
      <c r="L10" s="157">
        <f>J10</f>
        <v>100</v>
      </c>
      <c r="M10" s="160" t="s">
        <v>125</v>
      </c>
      <c r="N10" s="157">
        <f>L10</f>
        <v>100</v>
      </c>
      <c r="O10" s="17">
        <f>'比较法-亦嘉麒麟赋'!M10</f>
        <v>1</v>
      </c>
      <c r="P10" s="167"/>
      <c r="Q10" s="167"/>
      <c r="R10" s="167"/>
      <c r="S10" s="167"/>
      <c r="T10" s="167"/>
      <c r="U10" s="170"/>
      <c r="V10" s="170"/>
      <c r="W10" s="167"/>
      <c r="X10" s="167"/>
      <c r="Y10" s="167"/>
      <c r="Z10" s="167"/>
    </row>
    <row r="11" spans="1:26" ht="84">
      <c r="A11" s="261"/>
      <c r="B11" s="160" t="s">
        <v>23</v>
      </c>
      <c r="C11" s="160" t="str">
        <f>'比较法-亦嘉麒麟赋'!G11</f>
        <v>周边有金茂悦公园、体育公园等，周边无高等教育学校或博物馆等人文景观，综合评价环境状况一般。</v>
      </c>
      <c r="D11" s="157">
        <v>100</v>
      </c>
      <c r="E11" s="160" t="str">
        <f>C11</f>
        <v>周边有金茂悦公园、体育公园等，周边无高等教育学校或博物馆等人文景观，综合评价环境状况一般。</v>
      </c>
      <c r="F11" s="157">
        <v>100</v>
      </c>
      <c r="G11" s="160" t="s">
        <v>126</v>
      </c>
      <c r="H11" s="157">
        <v>100</v>
      </c>
      <c r="I11" s="160" t="s">
        <v>127</v>
      </c>
      <c r="J11" s="157">
        <v>100</v>
      </c>
      <c r="K11" s="160" t="s">
        <v>128</v>
      </c>
      <c r="L11" s="157">
        <v>100</v>
      </c>
      <c r="M11" s="160" t="s">
        <v>128</v>
      </c>
      <c r="N11" s="157">
        <v>100</v>
      </c>
      <c r="O11" s="17">
        <f>'比较法-亦嘉麒麟赋'!M11</f>
        <v>1</v>
      </c>
      <c r="P11" s="167"/>
      <c r="Q11" s="167"/>
      <c r="R11" s="167"/>
      <c r="S11" s="167"/>
      <c r="T11" s="167"/>
      <c r="U11" s="170"/>
      <c r="V11" s="170"/>
      <c r="W11" s="167"/>
      <c r="X11" s="167"/>
      <c r="Y11" s="167"/>
      <c r="Z11" s="167"/>
    </row>
    <row r="12" spans="1:26" ht="156">
      <c r="A12" s="262"/>
      <c r="B12" s="160" t="s">
        <v>25</v>
      </c>
      <c r="C12" s="160" t="str">
        <f>'比较法-亦嘉麒麟赋'!G12</f>
        <v>周边2公里范围内有北京农村商业银行、中国光大银行等金融机构；物美超市等商服设施；周边有人大附中亦庄新城学校、亦庄实验学校、亦庄第二中心小学等教育机构；有北京中医药大学东方医院等医疗机构设施。公共配套设施较齐全。</v>
      </c>
      <c r="D12" s="157">
        <v>100</v>
      </c>
      <c r="E12" s="160" t="str">
        <f>C12</f>
        <v>周边2公里范围内有北京农村商业银行、中国光大银行等金融机构；物美超市等商服设施；周边有人大附中亦庄新城学校、亦庄实验学校、亦庄第二中心小学等教育机构；有北京中医药大学东方医院等医疗机构设施。公共配套设施较齐全。</v>
      </c>
      <c r="F12" s="157">
        <v>100</v>
      </c>
      <c r="G12" s="160" t="s">
        <v>129</v>
      </c>
      <c r="H12" s="157">
        <v>100</v>
      </c>
      <c r="I12" s="160" t="s">
        <v>130</v>
      </c>
      <c r="J12" s="157">
        <v>100</v>
      </c>
      <c r="K12" s="160" t="s">
        <v>131</v>
      </c>
      <c r="L12" s="157">
        <v>100</v>
      </c>
      <c r="M12" s="160" t="s">
        <v>131</v>
      </c>
      <c r="N12" s="157">
        <v>100</v>
      </c>
      <c r="O12" s="17">
        <f>'比较法-亦嘉麒麟赋'!M12</f>
        <v>5</v>
      </c>
      <c r="P12" s="167"/>
      <c r="Q12" s="167"/>
      <c r="R12" s="167"/>
      <c r="S12" s="167"/>
      <c r="T12" s="167"/>
      <c r="U12" s="170"/>
      <c r="V12" s="170"/>
      <c r="W12" s="167"/>
      <c r="X12" s="167"/>
      <c r="Y12" s="167"/>
      <c r="Z12" s="167"/>
    </row>
    <row r="13" spans="1:26" ht="24">
      <c r="A13" s="263" t="s">
        <v>132</v>
      </c>
      <c r="B13" s="160" t="s">
        <v>29</v>
      </c>
      <c r="C13" s="161" t="s">
        <v>30</v>
      </c>
      <c r="D13" s="157">
        <v>100</v>
      </c>
      <c r="E13" s="161" t="s">
        <v>30</v>
      </c>
      <c r="F13" s="157">
        <v>100</v>
      </c>
      <c r="G13" s="161" t="s">
        <v>30</v>
      </c>
      <c r="H13" s="157">
        <v>100</v>
      </c>
      <c r="I13" s="161" t="s">
        <v>30</v>
      </c>
      <c r="J13" s="157">
        <v>100</v>
      </c>
      <c r="K13" s="161" t="s">
        <v>30</v>
      </c>
      <c r="L13" s="157">
        <v>100</v>
      </c>
      <c r="M13" s="161" t="s">
        <v>30</v>
      </c>
      <c r="N13" s="157">
        <v>100</v>
      </c>
      <c r="O13" s="17">
        <f>'比较法-亦嘉麒麟赋'!M13</f>
        <v>5</v>
      </c>
      <c r="P13" s="168"/>
      <c r="Q13" s="168"/>
      <c r="R13" s="168"/>
      <c r="S13" s="168"/>
      <c r="T13" s="168"/>
      <c r="U13" s="171"/>
      <c r="V13" s="171"/>
      <c r="W13" s="167"/>
      <c r="X13" s="167"/>
      <c r="Y13" s="167"/>
      <c r="Z13" s="167"/>
    </row>
    <row r="14" spans="1:26" ht="24.75">
      <c r="A14" s="264"/>
      <c r="B14" s="160" t="s">
        <v>31</v>
      </c>
      <c r="C14" s="162" t="s">
        <v>133</v>
      </c>
      <c r="D14" s="157">
        <v>100</v>
      </c>
      <c r="E14" s="162" t="s">
        <v>32</v>
      </c>
      <c r="F14" s="157">
        <v>100</v>
      </c>
      <c r="G14" s="162" t="s">
        <v>32</v>
      </c>
      <c r="H14" s="157">
        <f>[8]远山嘉园!H14</f>
        <v>100</v>
      </c>
      <c r="I14" s="162" t="s">
        <v>32</v>
      </c>
      <c r="J14" s="157">
        <v>100</v>
      </c>
      <c r="K14" s="162" t="s">
        <v>32</v>
      </c>
      <c r="L14" s="157">
        <f>H14</f>
        <v>100</v>
      </c>
      <c r="M14" s="162" t="s">
        <v>32</v>
      </c>
      <c r="N14" s="157">
        <f>J14</f>
        <v>100</v>
      </c>
      <c r="O14" s="17">
        <f>'比较法-亦嘉麒麟赋'!M14</f>
        <v>2</v>
      </c>
    </row>
    <row r="15" spans="1:26">
      <c r="A15" s="264"/>
      <c r="B15" s="157" t="s">
        <v>36</v>
      </c>
      <c r="C15" s="161" t="s">
        <v>37</v>
      </c>
      <c r="D15" s="157">
        <v>100</v>
      </c>
      <c r="E15" s="161" t="s">
        <v>37</v>
      </c>
      <c r="F15" s="157">
        <v>100</v>
      </c>
      <c r="G15" s="161" t="s">
        <v>37</v>
      </c>
      <c r="H15" s="157">
        <v>100</v>
      </c>
      <c r="I15" s="161" t="s">
        <v>37</v>
      </c>
      <c r="J15" s="157">
        <v>100</v>
      </c>
      <c r="K15" s="161" t="s">
        <v>37</v>
      </c>
      <c r="L15" s="157">
        <v>100</v>
      </c>
      <c r="M15" s="161" t="s">
        <v>37</v>
      </c>
      <c r="N15" s="157">
        <v>100</v>
      </c>
      <c r="O15" s="17">
        <f>'比较法-亦嘉麒麟赋'!M15</f>
        <v>5</v>
      </c>
    </row>
    <row r="16" spans="1:26" ht="24">
      <c r="A16" s="264"/>
      <c r="B16" s="160" t="s">
        <v>40</v>
      </c>
      <c r="C16" s="163" t="s">
        <v>41</v>
      </c>
      <c r="D16" s="157">
        <v>100</v>
      </c>
      <c r="E16" s="163" t="s">
        <v>41</v>
      </c>
      <c r="F16" s="157">
        <v>100</v>
      </c>
      <c r="G16" s="163" t="s">
        <v>41</v>
      </c>
      <c r="H16" s="157">
        <v>100</v>
      </c>
      <c r="I16" s="163" t="s">
        <v>41</v>
      </c>
      <c r="J16" s="157">
        <v>100</v>
      </c>
      <c r="K16" s="163" t="s">
        <v>41</v>
      </c>
      <c r="L16" s="157">
        <v>100</v>
      </c>
      <c r="M16" s="163" t="s">
        <v>41</v>
      </c>
      <c r="N16" s="157">
        <v>100</v>
      </c>
      <c r="O16" s="17">
        <f>'比较法-亦嘉麒麟赋'!M16</f>
        <v>2</v>
      </c>
    </row>
    <row r="17" spans="1:15" ht="24">
      <c r="A17" s="264"/>
      <c r="B17" s="160" t="s">
        <v>43</v>
      </c>
      <c r="C17" s="161" t="s">
        <v>134</v>
      </c>
      <c r="D17" s="164">
        <v>98</v>
      </c>
      <c r="E17" s="161" t="s">
        <v>44</v>
      </c>
      <c r="F17" s="157">
        <v>100</v>
      </c>
      <c r="G17" s="161" t="s">
        <v>135</v>
      </c>
      <c r="H17" s="157">
        <v>100</v>
      </c>
      <c r="I17" s="161" t="s">
        <v>135</v>
      </c>
      <c r="J17" s="157">
        <v>100</v>
      </c>
      <c r="K17" s="161" t="s">
        <v>135</v>
      </c>
      <c r="L17" s="157">
        <v>100</v>
      </c>
      <c r="M17" s="161" t="s">
        <v>135</v>
      </c>
      <c r="N17" s="157">
        <v>100</v>
      </c>
      <c r="O17" s="17">
        <f>'比较法-亦嘉麒麟赋'!M18</f>
        <v>2</v>
      </c>
    </row>
    <row r="18" spans="1:15" ht="60">
      <c r="A18" s="264"/>
      <c r="B18" s="160" t="s">
        <v>48</v>
      </c>
      <c r="C18" s="161" t="s">
        <v>136</v>
      </c>
      <c r="D18" s="164">
        <v>104</v>
      </c>
      <c r="E18" s="161" t="s">
        <v>49</v>
      </c>
      <c r="F18" s="157">
        <v>100</v>
      </c>
      <c r="G18" s="161" t="s">
        <v>137</v>
      </c>
      <c r="H18" s="164">
        <f>100+O18</f>
        <v>101</v>
      </c>
      <c r="I18" s="161" t="s">
        <v>137</v>
      </c>
      <c r="J18" s="164">
        <f>100+O18</f>
        <v>101</v>
      </c>
      <c r="K18" s="161" t="s">
        <v>137</v>
      </c>
      <c r="L18" s="164">
        <f>100+O18</f>
        <v>101</v>
      </c>
      <c r="M18" s="161" t="s">
        <v>49</v>
      </c>
      <c r="N18" s="157">
        <v>100</v>
      </c>
      <c r="O18" s="17">
        <f>'比较法-亦嘉麒麟赋'!M19</f>
        <v>1</v>
      </c>
    </row>
    <row r="19" spans="1:15" ht="48">
      <c r="A19" s="264"/>
      <c r="B19" s="160" t="s">
        <v>52</v>
      </c>
      <c r="C19" s="161" t="s">
        <v>138</v>
      </c>
      <c r="D19" s="157">
        <v>100</v>
      </c>
      <c r="E19" s="161" t="s">
        <v>138</v>
      </c>
      <c r="F19" s="157">
        <v>100</v>
      </c>
      <c r="G19" s="161" t="s">
        <v>138</v>
      </c>
      <c r="H19" s="157">
        <f>F19</f>
        <v>100</v>
      </c>
      <c r="I19" s="161" t="s">
        <v>138</v>
      </c>
      <c r="J19" s="157">
        <v>100</v>
      </c>
      <c r="K19" s="161" t="s">
        <v>138</v>
      </c>
      <c r="L19" s="157">
        <f>F19</f>
        <v>100</v>
      </c>
      <c r="M19" s="161" t="s">
        <v>138</v>
      </c>
      <c r="N19" s="157">
        <f>H19</f>
        <v>100</v>
      </c>
      <c r="O19" s="17">
        <f>'比较法-亦嘉麒麟赋'!M20</f>
        <v>2</v>
      </c>
    </row>
    <row r="20" spans="1:15" ht="48">
      <c r="A20" s="264"/>
      <c r="B20" s="160" t="s">
        <v>55</v>
      </c>
      <c r="C20" s="161" t="s">
        <v>56</v>
      </c>
      <c r="D20" s="157">
        <v>100</v>
      </c>
      <c r="E20" s="161" t="s">
        <v>56</v>
      </c>
      <c r="F20" s="157">
        <v>100</v>
      </c>
      <c r="G20" s="161" t="s">
        <v>56</v>
      </c>
      <c r="H20" s="157">
        <v>100</v>
      </c>
      <c r="I20" s="161" t="s">
        <v>56</v>
      </c>
      <c r="J20" s="157">
        <v>100</v>
      </c>
      <c r="K20" s="161" t="s">
        <v>56</v>
      </c>
      <c r="L20" s="157">
        <v>100</v>
      </c>
      <c r="M20" s="161" t="s">
        <v>56</v>
      </c>
      <c r="N20" s="157">
        <v>100</v>
      </c>
      <c r="O20" s="17">
        <f>'比较法-亦嘉麒麟赋'!M21</f>
        <v>6</v>
      </c>
    </row>
    <row r="21" spans="1:15">
      <c r="A21" s="265" t="s">
        <v>67</v>
      </c>
      <c r="B21" s="265"/>
      <c r="C21" s="266" t="s">
        <v>68</v>
      </c>
      <c r="D21" s="266"/>
      <c r="E21" s="270">
        <f>E5</f>
        <v>94.61</v>
      </c>
      <c r="F21" s="270"/>
      <c r="G21" s="270">
        <f>G5</f>
        <v>94.61</v>
      </c>
      <c r="H21" s="270"/>
      <c r="I21" s="270">
        <f>I5</f>
        <v>94.61</v>
      </c>
      <c r="J21" s="270"/>
      <c r="K21" s="270">
        <f>K5</f>
        <v>94.61</v>
      </c>
      <c r="L21" s="270"/>
      <c r="M21" s="266">
        <f>M5</f>
        <v>94.61</v>
      </c>
      <c r="N21" s="266"/>
    </row>
    <row r="22" spans="1:15">
      <c r="A22" s="265" t="s">
        <v>69</v>
      </c>
      <c r="B22" s="265"/>
      <c r="C22" s="266" t="s">
        <v>68</v>
      </c>
      <c r="D22" s="266"/>
      <c r="E22" s="267">
        <f>ROUND(E5/POWER(100,COUNT(D6:D20))*PRODUCT(D6:D20),2)</f>
        <v>96.43</v>
      </c>
      <c r="F22" s="267"/>
      <c r="G22" s="258">
        <f>ROUND(G21/POWER(100,COUNT(H6:H20))*PRODUCT(H6:H20),2)</f>
        <v>95.56</v>
      </c>
      <c r="H22" s="258"/>
      <c r="I22" s="258">
        <f>ROUND(I21/POWER(100,COUNT(J6:J20))*PRODUCT(J6:J20),2)</f>
        <v>95.56</v>
      </c>
      <c r="J22" s="258"/>
      <c r="K22" s="258">
        <f>ROUND(K21/POWER(100,COUNT(L6:L20))*PRODUCT(L6:L20),2)</f>
        <v>95.56</v>
      </c>
      <c r="L22" s="258"/>
      <c r="M22" s="258">
        <f>ROUND(M21*POWER(100,COUNT(N6:N20))/PRODUCT(N6:N20),2)</f>
        <v>94.61</v>
      </c>
      <c r="N22" s="258"/>
    </row>
    <row r="23" spans="1:15" ht="14.25">
      <c r="A23" s="259" t="str">
        <f>CONCATENATE("估价对象比较价值=(",TEXT(E22,"G/通用格式"),"+",TEXT(G22,"G/通用格式"),"+",TEXT(K22,"G/通用格式"),")","/",3,"=",ROUND((E22+G22+K22)/3,2))</f>
        <v>估价对象比较价值=(96.43+95.56+95.56)/3=95.85</v>
      </c>
      <c r="B23" s="259"/>
      <c r="C23" s="259"/>
      <c r="D23" s="259"/>
      <c r="E23" s="259"/>
      <c r="F23" s="259"/>
      <c r="G23" s="259"/>
      <c r="H23" s="259"/>
      <c r="I23" s="259"/>
      <c r="J23" s="259"/>
      <c r="K23" s="47"/>
      <c r="L23" s="47"/>
    </row>
    <row r="25" spans="1:15">
      <c r="C25" s="1">
        <f>ROUND((E22+G22+K22)/3,2)</f>
        <v>95.85</v>
      </c>
      <c r="E25" s="1">
        <f>ROUND(E22/E21,4)</f>
        <v>1.0192000000000001</v>
      </c>
      <c r="G25" s="1">
        <f>ROUND(G22/G21,4)</f>
        <v>1.01</v>
      </c>
      <c r="I25" s="1">
        <f>ROUND(I22/I21,4)</f>
        <v>1.01</v>
      </c>
      <c r="K25" s="1">
        <f>ROUND(K22/K21,4)</f>
        <v>1.01</v>
      </c>
      <c r="M25" s="1">
        <f>ROUND(M22/M21,4)</f>
        <v>1</v>
      </c>
    </row>
    <row r="27" spans="1:15">
      <c r="C27" s="165">
        <f>E21</f>
        <v>94.61</v>
      </c>
      <c r="E27" s="1">
        <f>ROUND(E21*E25,2)</f>
        <v>96.43</v>
      </c>
      <c r="G27" s="1">
        <f>ROUND(G21*G25,2)</f>
        <v>95.56</v>
      </c>
      <c r="I27" s="1">
        <f>ROUND(I21*I25,2)</f>
        <v>95.56</v>
      </c>
      <c r="K27" s="1">
        <f>ROUND(K21*K25,2)</f>
        <v>95.56</v>
      </c>
      <c r="M27" s="1">
        <f>ROUND(M21*M25,2)</f>
        <v>94.61</v>
      </c>
    </row>
    <row r="30" spans="1:15">
      <c r="C30" s="1" t="s">
        <v>73</v>
      </c>
      <c r="E30" s="1" t="s">
        <v>75</v>
      </c>
      <c r="G30" s="1" t="s">
        <v>139</v>
      </c>
      <c r="I30" s="1" t="s">
        <v>139</v>
      </c>
      <c r="K30" s="1" t="s">
        <v>139</v>
      </c>
      <c r="M30" s="1" t="s">
        <v>73</v>
      </c>
    </row>
  </sheetData>
  <mergeCells count="41">
    <mergeCell ref="A1:J1"/>
    <mergeCell ref="A3:B3"/>
    <mergeCell ref="C3:D3"/>
    <mergeCell ref="E3:F3"/>
    <mergeCell ref="G3:H3"/>
    <mergeCell ref="I3:J3"/>
    <mergeCell ref="K3:L3"/>
    <mergeCell ref="M3:N3"/>
    <mergeCell ref="A4:B4"/>
    <mergeCell ref="C4:D4"/>
    <mergeCell ref="E4:F4"/>
    <mergeCell ref="G4:H4"/>
    <mergeCell ref="I4:J4"/>
    <mergeCell ref="K4:L4"/>
    <mergeCell ref="M4:N4"/>
    <mergeCell ref="K5:L5"/>
    <mergeCell ref="M5:N5"/>
    <mergeCell ref="A6:B6"/>
    <mergeCell ref="A7:B7"/>
    <mergeCell ref="A21:B21"/>
    <mergeCell ref="C21:D21"/>
    <mergeCell ref="E21:F21"/>
    <mergeCell ref="G21:H21"/>
    <mergeCell ref="I21:J21"/>
    <mergeCell ref="K21:L21"/>
    <mergeCell ref="M21:N21"/>
    <mergeCell ref="A5:B5"/>
    <mergeCell ref="C5:D5"/>
    <mergeCell ref="E5:F5"/>
    <mergeCell ref="G5:H5"/>
    <mergeCell ref="I5:J5"/>
    <mergeCell ref="K22:L22"/>
    <mergeCell ref="M22:N22"/>
    <mergeCell ref="A23:J23"/>
    <mergeCell ref="A8:A12"/>
    <mergeCell ref="A13:A20"/>
    <mergeCell ref="A22:B22"/>
    <mergeCell ref="C22:D22"/>
    <mergeCell ref="E22:F22"/>
    <mergeCell ref="G22:H22"/>
    <mergeCell ref="I22:J22"/>
  </mergeCells>
  <phoneticPr fontId="60"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AG102"/>
  <sheetViews>
    <sheetView topLeftCell="D1" workbookViewId="0">
      <selection activeCell="O64" sqref="O64"/>
    </sheetView>
  </sheetViews>
  <sheetFormatPr defaultColWidth="8.875" defaultRowHeight="14.25"/>
  <cols>
    <col min="1" max="1" width="7.25" style="134" customWidth="1"/>
    <col min="2" max="2" width="13.125" style="134" customWidth="1"/>
    <col min="3" max="3" width="14.125" style="134" customWidth="1"/>
    <col min="4" max="4" width="12.5" style="134" customWidth="1"/>
    <col min="5" max="5" width="30.125" style="134" customWidth="1"/>
    <col min="6" max="6" width="5.875" style="134" customWidth="1"/>
    <col min="7" max="7" width="8.875" style="134"/>
    <col min="8" max="8" width="9.5" style="134" customWidth="1"/>
    <col min="9" max="9" width="13.625" style="134" customWidth="1"/>
    <col min="10" max="10" width="12.875" style="134" customWidth="1"/>
    <col min="11" max="11" width="25.75" style="135" customWidth="1"/>
    <col min="12" max="12" width="8.5" style="134" customWidth="1"/>
    <col min="13" max="14" width="8.875" style="134"/>
    <col min="15" max="15" width="15.75" style="134" customWidth="1"/>
    <col min="16" max="16" width="8.875" style="134"/>
    <col min="17" max="17" width="28.25" style="134" customWidth="1"/>
  </cols>
  <sheetData>
    <row r="1" spans="1:17">
      <c r="A1" s="283" t="s">
        <v>140</v>
      </c>
      <c r="B1" s="283"/>
      <c r="C1" s="283"/>
      <c r="D1" s="283"/>
      <c r="E1" s="283"/>
      <c r="G1" s="283" t="s">
        <v>141</v>
      </c>
      <c r="H1" s="283"/>
      <c r="I1" s="283"/>
      <c r="J1" s="283"/>
      <c r="K1" s="284"/>
      <c r="M1" s="283" t="s">
        <v>142</v>
      </c>
      <c r="N1" s="283"/>
      <c r="O1" s="283"/>
      <c r="P1" s="283"/>
      <c r="Q1" s="283"/>
    </row>
    <row r="2" spans="1:17">
      <c r="A2" s="136" t="s">
        <v>76</v>
      </c>
      <c r="B2" s="136" t="s">
        <v>143</v>
      </c>
      <c r="C2" s="136" t="s">
        <v>144</v>
      </c>
      <c r="D2" s="137" t="s">
        <v>145</v>
      </c>
      <c r="E2" s="136" t="s">
        <v>146</v>
      </c>
      <c r="G2" s="136" t="s">
        <v>76</v>
      </c>
      <c r="H2" s="136" t="s">
        <v>143</v>
      </c>
      <c r="I2" s="136" t="s">
        <v>144</v>
      </c>
      <c r="J2" s="137" t="s">
        <v>145</v>
      </c>
      <c r="K2" s="139" t="s">
        <v>146</v>
      </c>
      <c r="M2" s="136" t="s">
        <v>76</v>
      </c>
      <c r="N2" s="136" t="s">
        <v>143</v>
      </c>
      <c r="O2" s="136" t="s">
        <v>144</v>
      </c>
      <c r="P2" s="137" t="s">
        <v>145</v>
      </c>
      <c r="Q2" s="136" t="s">
        <v>146</v>
      </c>
    </row>
    <row r="3" spans="1:17">
      <c r="A3" s="277">
        <v>1</v>
      </c>
      <c r="B3" s="274" t="str">
        <f>中指成交数据!A75</f>
        <v>悦廷</v>
      </c>
      <c r="C3" s="277" t="s">
        <v>147</v>
      </c>
      <c r="D3" s="138" t="s">
        <v>148</v>
      </c>
      <c r="E3" s="139">
        <f>城研租金数据!X2</f>
        <v>56.53</v>
      </c>
      <c r="G3" s="277">
        <v>1</v>
      </c>
      <c r="H3" s="274" t="str">
        <f>B3</f>
        <v>悦廷</v>
      </c>
      <c r="I3" s="277" t="s">
        <v>147</v>
      </c>
      <c r="J3" s="138" t="s">
        <v>148</v>
      </c>
      <c r="K3" s="139">
        <f>链家案例整理!AG257</f>
        <v>0</v>
      </c>
      <c r="M3" s="277">
        <v>1</v>
      </c>
      <c r="N3" s="274" t="str">
        <f>H3</f>
        <v>悦廷</v>
      </c>
      <c r="O3" s="277" t="s">
        <v>147</v>
      </c>
      <c r="P3" s="138" t="s">
        <v>148</v>
      </c>
      <c r="Q3" s="136">
        <f>中指成交数据!G81</f>
        <v>60.43</v>
      </c>
    </row>
    <row r="4" spans="1:17">
      <c r="A4" s="278"/>
      <c r="B4" s="275"/>
      <c r="C4" s="278"/>
      <c r="D4" s="138" t="s">
        <v>149</v>
      </c>
      <c r="E4" s="139">
        <f>城研租金数据!X3</f>
        <v>58.31</v>
      </c>
      <c r="G4" s="278"/>
      <c r="H4" s="275"/>
      <c r="I4" s="278"/>
      <c r="J4" s="138" t="s">
        <v>149</v>
      </c>
      <c r="K4" s="139">
        <f>链家案例整理!AG258</f>
        <v>0</v>
      </c>
      <c r="M4" s="278"/>
      <c r="N4" s="275"/>
      <c r="O4" s="278"/>
      <c r="P4" s="138" t="s">
        <v>149</v>
      </c>
      <c r="Q4" s="136">
        <f>中指成交数据!G82</f>
        <v>57.63</v>
      </c>
    </row>
    <row r="5" spans="1:17">
      <c r="A5" s="278"/>
      <c r="B5" s="275"/>
      <c r="C5" s="279"/>
      <c r="D5" s="138" t="s">
        <v>150</v>
      </c>
      <c r="E5" s="139" t="str">
        <f>城研租金数据!X4</f>
        <v>-</v>
      </c>
      <c r="G5" s="278"/>
      <c r="H5" s="275"/>
      <c r="I5" s="279"/>
      <c r="J5" s="138" t="s">
        <v>150</v>
      </c>
      <c r="K5" s="139">
        <f>链家案例整理!AG259</f>
        <v>0</v>
      </c>
      <c r="M5" s="278"/>
      <c r="N5" s="275"/>
      <c r="O5" s="279"/>
      <c r="P5" s="138" t="s">
        <v>150</v>
      </c>
      <c r="Q5" s="136">
        <f>中指成交数据!G83</f>
        <v>53.06</v>
      </c>
    </row>
    <row r="6" spans="1:17">
      <c r="A6" s="278"/>
      <c r="B6" s="275"/>
      <c r="C6" s="277" t="s">
        <v>151</v>
      </c>
      <c r="D6" s="138" t="s">
        <v>152</v>
      </c>
      <c r="E6" s="139">
        <f>城研租金数据!X5</f>
        <v>63.09</v>
      </c>
      <c r="G6" s="278"/>
      <c r="H6" s="275"/>
      <c r="I6" s="277" t="s">
        <v>151</v>
      </c>
      <c r="J6" s="138" t="s">
        <v>152</v>
      </c>
      <c r="K6" s="139">
        <f>链家案例整理!AG260</f>
        <v>0</v>
      </c>
      <c r="M6" s="278"/>
      <c r="N6" s="275"/>
      <c r="O6" s="277" t="s">
        <v>151</v>
      </c>
      <c r="P6" s="138" t="s">
        <v>152</v>
      </c>
      <c r="Q6" s="136">
        <f>中指成交数据!G84</f>
        <v>54.5</v>
      </c>
    </row>
    <row r="7" spans="1:17">
      <c r="A7" s="278"/>
      <c r="B7" s="275"/>
      <c r="C7" s="278"/>
      <c r="D7" s="138" t="s">
        <v>153</v>
      </c>
      <c r="E7" s="139">
        <f>城研租金数据!X6</f>
        <v>61.27</v>
      </c>
      <c r="G7" s="278"/>
      <c r="H7" s="275"/>
      <c r="I7" s="278"/>
      <c r="J7" s="138" t="s">
        <v>153</v>
      </c>
      <c r="K7" s="139">
        <f>链家案例整理!AG261</f>
        <v>0</v>
      </c>
      <c r="M7" s="278"/>
      <c r="N7" s="275"/>
      <c r="O7" s="278"/>
      <c r="P7" s="138" t="s">
        <v>153</v>
      </c>
      <c r="Q7" s="136">
        <f>中指成交数据!G85</f>
        <v>61.48</v>
      </c>
    </row>
    <row r="8" spans="1:17">
      <c r="A8" s="278"/>
      <c r="B8" s="275"/>
      <c r="C8" s="279"/>
      <c r="D8" s="138" t="s">
        <v>154</v>
      </c>
      <c r="E8" s="139">
        <f>城研租金数据!X7</f>
        <v>54.38</v>
      </c>
      <c r="G8" s="278"/>
      <c r="H8" s="275"/>
      <c r="I8" s="279"/>
      <c r="J8" s="138" t="s">
        <v>154</v>
      </c>
      <c r="K8" s="139">
        <f>链家案例整理!AG262</f>
        <v>0</v>
      </c>
      <c r="M8" s="278"/>
      <c r="N8" s="275"/>
      <c r="O8" s="279"/>
      <c r="P8" s="138" t="s">
        <v>154</v>
      </c>
      <c r="Q8" s="136">
        <f>中指成交数据!G86</f>
        <v>65.59</v>
      </c>
    </row>
    <row r="9" spans="1:17">
      <c r="A9" s="278"/>
      <c r="B9" s="275"/>
      <c r="C9" s="277" t="s">
        <v>155</v>
      </c>
      <c r="D9" s="138" t="s">
        <v>156</v>
      </c>
      <c r="E9" s="139">
        <f>城研租金数据!X8</f>
        <v>57.99</v>
      </c>
      <c r="G9" s="278"/>
      <c r="H9" s="275"/>
      <c r="I9" s="277" t="s">
        <v>155</v>
      </c>
      <c r="J9" s="138" t="s">
        <v>156</v>
      </c>
      <c r="K9" s="139">
        <f>链家案例整理!AG263</f>
        <v>0</v>
      </c>
      <c r="M9" s="278"/>
      <c r="N9" s="275"/>
      <c r="O9" s="277" t="s">
        <v>155</v>
      </c>
      <c r="P9" s="138" t="s">
        <v>156</v>
      </c>
      <c r="Q9" s="136">
        <f>中指成交数据!G87</f>
        <v>64.84</v>
      </c>
    </row>
    <row r="10" spans="1:17">
      <c r="A10" s="278"/>
      <c r="B10" s="275"/>
      <c r="C10" s="278"/>
      <c r="D10" s="138" t="s">
        <v>157</v>
      </c>
      <c r="E10" s="139" t="str">
        <f>城研租金数据!X9</f>
        <v>-</v>
      </c>
      <c r="G10" s="278"/>
      <c r="H10" s="275"/>
      <c r="I10" s="278"/>
      <c r="J10" s="138" t="s">
        <v>157</v>
      </c>
      <c r="K10" s="139">
        <f>链家案例整理!AG264</f>
        <v>0</v>
      </c>
      <c r="M10" s="278"/>
      <c r="N10" s="275"/>
      <c r="O10" s="278"/>
      <c r="P10" s="138" t="s">
        <v>157</v>
      </c>
      <c r="Q10" s="136">
        <f>中指成交数据!G88</f>
        <v>66.56</v>
      </c>
    </row>
    <row r="11" spans="1:17">
      <c r="A11" s="278"/>
      <c r="B11" s="275"/>
      <c r="C11" s="279"/>
      <c r="D11" s="138" t="s">
        <v>158</v>
      </c>
      <c r="E11" s="139">
        <f>城研租金数据!X10</f>
        <v>72.25</v>
      </c>
      <c r="G11" s="278"/>
      <c r="H11" s="275"/>
      <c r="I11" s="279"/>
      <c r="J11" s="138" t="s">
        <v>158</v>
      </c>
      <c r="K11" s="139">
        <f>链家案例整理!AG265</f>
        <v>0</v>
      </c>
      <c r="M11" s="278"/>
      <c r="N11" s="275"/>
      <c r="O11" s="279"/>
      <c r="P11" s="138" t="s">
        <v>158</v>
      </c>
      <c r="Q11" s="136">
        <f>中指成交数据!G89</f>
        <v>71.63</v>
      </c>
    </row>
    <row r="12" spans="1:17">
      <c r="A12" s="278"/>
      <c r="B12" s="275"/>
      <c r="C12" s="277" t="s">
        <v>159</v>
      </c>
      <c r="D12" s="138" t="s">
        <v>160</v>
      </c>
      <c r="E12" s="139">
        <f>城研租金数据!X11</f>
        <v>63.72</v>
      </c>
      <c r="G12" s="278"/>
      <c r="H12" s="275"/>
      <c r="I12" s="277" t="s">
        <v>159</v>
      </c>
      <c r="J12" s="138" t="s">
        <v>160</v>
      </c>
      <c r="K12" s="139">
        <f>链家案例整理!AG266</f>
        <v>0</v>
      </c>
      <c r="M12" s="278"/>
      <c r="N12" s="275"/>
      <c r="O12" s="277" t="s">
        <v>159</v>
      </c>
      <c r="P12" s="138" t="s">
        <v>160</v>
      </c>
      <c r="Q12" s="136">
        <f>中指成交数据!G90</f>
        <v>57.46</v>
      </c>
    </row>
    <row r="13" spans="1:17">
      <c r="A13" s="278"/>
      <c r="B13" s="275"/>
      <c r="C13" s="278"/>
      <c r="D13" s="138" t="s">
        <v>161</v>
      </c>
      <c r="E13" s="139">
        <f>城研租金数据!X12</f>
        <v>62.77</v>
      </c>
      <c r="G13" s="278"/>
      <c r="H13" s="275"/>
      <c r="I13" s="278"/>
      <c r="J13" s="138" t="s">
        <v>161</v>
      </c>
      <c r="K13" s="139">
        <f>链家案例整理!AG267</f>
        <v>0</v>
      </c>
      <c r="M13" s="278"/>
      <c r="N13" s="275"/>
      <c r="O13" s="278"/>
      <c r="P13" s="138" t="s">
        <v>161</v>
      </c>
      <c r="Q13" s="136">
        <f>中指成交数据!G91</f>
        <v>65.27</v>
      </c>
    </row>
    <row r="14" spans="1:17">
      <c r="A14" s="279"/>
      <c r="B14" s="276"/>
      <c r="C14" s="279"/>
      <c r="D14" s="138" t="s">
        <v>162</v>
      </c>
      <c r="E14" s="139">
        <f>城研租金数据!X13</f>
        <v>57.13</v>
      </c>
      <c r="G14" s="279"/>
      <c r="H14" s="276"/>
      <c r="I14" s="279"/>
      <c r="J14" s="138" t="s">
        <v>162</v>
      </c>
      <c r="K14" s="139">
        <f>链家案例整理!AG268</f>
        <v>0</v>
      </c>
      <c r="M14" s="279"/>
      <c r="N14" s="276"/>
      <c r="O14" s="279"/>
      <c r="P14" s="138" t="s">
        <v>162</v>
      </c>
      <c r="Q14" s="136">
        <f>中指成交数据!G92</f>
        <v>64.63</v>
      </c>
    </row>
    <row r="15" spans="1:17">
      <c r="A15" s="280" t="s">
        <v>163</v>
      </c>
      <c r="B15" s="281"/>
      <c r="C15" s="281"/>
      <c r="D15" s="282"/>
      <c r="E15" s="140">
        <f>ROUND(AVERAGE(E3:E14),2)</f>
        <v>60.74</v>
      </c>
      <c r="G15" s="280" t="s">
        <v>163</v>
      </c>
      <c r="H15" s="281"/>
      <c r="I15" s="281"/>
      <c r="J15" s="282"/>
      <c r="K15" s="140">
        <f>ROUND(AVERAGE(K3:K14),2)</f>
        <v>0</v>
      </c>
      <c r="M15" s="280" t="s">
        <v>163</v>
      </c>
      <c r="N15" s="281"/>
      <c r="O15" s="281"/>
      <c r="P15" s="282"/>
      <c r="Q15" s="141">
        <f>ROUND(AVERAGE(Q3:Q14),2)</f>
        <v>61.92</v>
      </c>
    </row>
    <row r="16" spans="1:17" hidden="1">
      <c r="A16" s="136" t="s">
        <v>76</v>
      </c>
      <c r="B16" s="136" t="s">
        <v>143</v>
      </c>
      <c r="C16" s="136" t="s">
        <v>144</v>
      </c>
      <c r="D16" s="137" t="s">
        <v>145</v>
      </c>
      <c r="E16" s="136" t="s">
        <v>146</v>
      </c>
      <c r="G16" s="136" t="s">
        <v>76</v>
      </c>
      <c r="H16" s="136" t="s">
        <v>143</v>
      </c>
      <c r="I16" s="136" t="s">
        <v>144</v>
      </c>
      <c r="J16" s="137" t="s">
        <v>145</v>
      </c>
      <c r="K16" s="139" t="s">
        <v>146</v>
      </c>
      <c r="M16" s="136" t="s">
        <v>76</v>
      </c>
      <c r="N16" s="136" t="s">
        <v>143</v>
      </c>
      <c r="O16" s="136" t="s">
        <v>144</v>
      </c>
      <c r="P16" s="137" t="s">
        <v>145</v>
      </c>
      <c r="Q16" s="136" t="s">
        <v>146</v>
      </c>
    </row>
    <row r="17" spans="1:17" hidden="1">
      <c r="A17" s="277">
        <v>2</v>
      </c>
      <c r="B17" s="274" t="str">
        <f>中指成交数据!A74</f>
        <v>鹿海园五里</v>
      </c>
      <c r="C17" s="277" t="s">
        <v>147</v>
      </c>
      <c r="D17" s="138" t="s">
        <v>148</v>
      </c>
      <c r="E17" s="139" t="s">
        <v>164</v>
      </c>
      <c r="G17" s="277">
        <v>2</v>
      </c>
      <c r="H17" s="274" t="str">
        <f>B17</f>
        <v>鹿海园五里</v>
      </c>
      <c r="I17" s="277" t="s">
        <v>147</v>
      </c>
      <c r="J17" s="138" t="s">
        <v>148</v>
      </c>
      <c r="K17" s="139">
        <f>链家案例整理!AG270</f>
        <v>0</v>
      </c>
      <c r="M17" s="277">
        <v>2</v>
      </c>
      <c r="N17" s="274" t="str">
        <f>H17</f>
        <v>鹿海园五里</v>
      </c>
      <c r="O17" s="277" t="s">
        <v>147</v>
      </c>
      <c r="P17" s="138" t="s">
        <v>148</v>
      </c>
      <c r="Q17" s="136">
        <f>中指成交数据!G94</f>
        <v>49.83</v>
      </c>
    </row>
    <row r="18" spans="1:17" hidden="1">
      <c r="A18" s="278"/>
      <c r="B18" s="275"/>
      <c r="C18" s="278"/>
      <c r="D18" s="138" t="s">
        <v>149</v>
      </c>
      <c r="E18" s="139">
        <f>城研租金数据!X16</f>
        <v>44.94</v>
      </c>
      <c r="G18" s="278"/>
      <c r="H18" s="275"/>
      <c r="I18" s="278"/>
      <c r="J18" s="138" t="s">
        <v>149</v>
      </c>
      <c r="K18" s="139">
        <f>链家案例整理!AG271</f>
        <v>0</v>
      </c>
      <c r="M18" s="278"/>
      <c r="N18" s="275"/>
      <c r="O18" s="278"/>
      <c r="P18" s="138" t="s">
        <v>149</v>
      </c>
      <c r="Q18" s="136">
        <f>中指成交数据!G95</f>
        <v>51.06</v>
      </c>
    </row>
    <row r="19" spans="1:17" hidden="1">
      <c r="A19" s="278"/>
      <c r="B19" s="275"/>
      <c r="C19" s="279"/>
      <c r="D19" s="138" t="s">
        <v>150</v>
      </c>
      <c r="E19" s="139">
        <f>城研租金数据!X17</f>
        <v>48.15</v>
      </c>
      <c r="G19" s="278"/>
      <c r="H19" s="275"/>
      <c r="I19" s="279"/>
      <c r="J19" s="138" t="s">
        <v>150</v>
      </c>
      <c r="K19" s="139">
        <f>链家案例整理!AG272</f>
        <v>0</v>
      </c>
      <c r="M19" s="278"/>
      <c r="N19" s="275"/>
      <c r="O19" s="279"/>
      <c r="P19" s="138" t="s">
        <v>150</v>
      </c>
      <c r="Q19" s="136">
        <f>中指成交数据!G96</f>
        <v>51.51</v>
      </c>
    </row>
    <row r="20" spans="1:17" hidden="1">
      <c r="A20" s="278"/>
      <c r="B20" s="275"/>
      <c r="C20" s="277" t="s">
        <v>151</v>
      </c>
      <c r="D20" s="138" t="s">
        <v>152</v>
      </c>
      <c r="E20" s="139">
        <f>城研租金数据!X18</f>
        <v>39.6</v>
      </c>
      <c r="G20" s="278"/>
      <c r="H20" s="275"/>
      <c r="I20" s="277" t="s">
        <v>151</v>
      </c>
      <c r="J20" s="138" t="s">
        <v>152</v>
      </c>
      <c r="K20" s="139">
        <f>链家案例整理!AG273</f>
        <v>0</v>
      </c>
      <c r="M20" s="278"/>
      <c r="N20" s="275"/>
      <c r="O20" s="277" t="s">
        <v>151</v>
      </c>
      <c r="P20" s="138" t="s">
        <v>152</v>
      </c>
      <c r="Q20" s="136">
        <f>中指成交数据!G97</f>
        <v>64.53</v>
      </c>
    </row>
    <row r="21" spans="1:17" hidden="1">
      <c r="A21" s="278"/>
      <c r="B21" s="275"/>
      <c r="C21" s="278"/>
      <c r="D21" s="138" t="s">
        <v>153</v>
      </c>
      <c r="E21" s="139" t="str">
        <f>城研租金数据!X19</f>
        <v>-</v>
      </c>
      <c r="G21" s="278"/>
      <c r="H21" s="275"/>
      <c r="I21" s="278"/>
      <c r="J21" s="138" t="s">
        <v>153</v>
      </c>
      <c r="K21" s="139">
        <f>链家案例整理!AG274</f>
        <v>0</v>
      </c>
      <c r="M21" s="278"/>
      <c r="N21" s="275"/>
      <c r="O21" s="278"/>
      <c r="P21" s="138" t="s">
        <v>153</v>
      </c>
      <c r="Q21" s="136">
        <f>中指成交数据!G98</f>
        <v>62.44</v>
      </c>
    </row>
    <row r="22" spans="1:17" hidden="1">
      <c r="A22" s="278"/>
      <c r="B22" s="275"/>
      <c r="C22" s="279"/>
      <c r="D22" s="138" t="s">
        <v>154</v>
      </c>
      <c r="E22" s="139">
        <f>城研租金数据!X20</f>
        <v>54.04</v>
      </c>
      <c r="G22" s="278"/>
      <c r="H22" s="275"/>
      <c r="I22" s="279"/>
      <c r="J22" s="138" t="s">
        <v>154</v>
      </c>
      <c r="K22" s="139">
        <f>链家案例整理!AG275</f>
        <v>0</v>
      </c>
      <c r="M22" s="278"/>
      <c r="N22" s="275"/>
      <c r="O22" s="279"/>
      <c r="P22" s="138" t="s">
        <v>154</v>
      </c>
      <c r="Q22" s="136">
        <f>中指成交数据!G99</f>
        <v>65.41</v>
      </c>
    </row>
    <row r="23" spans="1:17" hidden="1">
      <c r="A23" s="278"/>
      <c r="B23" s="275"/>
      <c r="C23" s="277" t="s">
        <v>155</v>
      </c>
      <c r="D23" s="138" t="s">
        <v>156</v>
      </c>
      <c r="E23" s="139" t="str">
        <f>城研租金数据!X21</f>
        <v>-</v>
      </c>
      <c r="G23" s="278"/>
      <c r="H23" s="275"/>
      <c r="I23" s="277" t="s">
        <v>155</v>
      </c>
      <c r="J23" s="138" t="s">
        <v>156</v>
      </c>
      <c r="K23" s="139">
        <f>链家案例整理!AG276</f>
        <v>0</v>
      </c>
      <c r="M23" s="278"/>
      <c r="N23" s="275"/>
      <c r="O23" s="277" t="s">
        <v>155</v>
      </c>
      <c r="P23" s="138" t="s">
        <v>156</v>
      </c>
      <c r="Q23" s="136">
        <f>中指成交数据!G100</f>
        <v>71.12</v>
      </c>
    </row>
    <row r="24" spans="1:17" hidden="1">
      <c r="A24" s="278"/>
      <c r="B24" s="275"/>
      <c r="C24" s="278"/>
      <c r="D24" s="138" t="s">
        <v>157</v>
      </c>
      <c r="E24" s="139">
        <f>城研租金数据!X22</f>
        <v>40.880000000000003</v>
      </c>
      <c r="G24" s="278"/>
      <c r="H24" s="275"/>
      <c r="I24" s="278"/>
      <c r="J24" s="138" t="s">
        <v>157</v>
      </c>
      <c r="K24" s="139">
        <f>链家案例整理!AG277</f>
        <v>0</v>
      </c>
      <c r="M24" s="278"/>
      <c r="N24" s="275"/>
      <c r="O24" s="278"/>
      <c r="P24" s="138" t="s">
        <v>157</v>
      </c>
      <c r="Q24" s="136">
        <f>中指成交数据!G101</f>
        <v>69.78</v>
      </c>
    </row>
    <row r="25" spans="1:17" hidden="1">
      <c r="A25" s="278"/>
      <c r="B25" s="275"/>
      <c r="C25" s="279"/>
      <c r="D25" s="138" t="s">
        <v>158</v>
      </c>
      <c r="E25" s="139">
        <f>城研租金数据!X23</f>
        <v>46.71</v>
      </c>
      <c r="G25" s="278"/>
      <c r="H25" s="275"/>
      <c r="I25" s="279"/>
      <c r="J25" s="138" t="s">
        <v>158</v>
      </c>
      <c r="K25" s="139">
        <f>链家案例整理!AG278</f>
        <v>0</v>
      </c>
      <c r="M25" s="278"/>
      <c r="N25" s="275"/>
      <c r="O25" s="279"/>
      <c r="P25" s="138" t="s">
        <v>158</v>
      </c>
      <c r="Q25" s="136">
        <f>中指成交数据!G102</f>
        <v>71.959999999999994</v>
      </c>
    </row>
    <row r="26" spans="1:17" hidden="1">
      <c r="A26" s="278"/>
      <c r="B26" s="275"/>
      <c r="C26" s="277" t="s">
        <v>159</v>
      </c>
      <c r="D26" s="138" t="s">
        <v>160</v>
      </c>
      <c r="E26" s="139">
        <f>城研租金数据!X24</f>
        <v>54.87</v>
      </c>
      <c r="G26" s="278"/>
      <c r="H26" s="275"/>
      <c r="I26" s="277" t="s">
        <v>159</v>
      </c>
      <c r="J26" s="138" t="s">
        <v>160</v>
      </c>
      <c r="K26" s="139">
        <f>链家案例整理!AG279</f>
        <v>0</v>
      </c>
      <c r="M26" s="278"/>
      <c r="N26" s="275"/>
      <c r="O26" s="277" t="s">
        <v>159</v>
      </c>
      <c r="P26" s="138" t="s">
        <v>160</v>
      </c>
      <c r="Q26" s="136">
        <f>中指成交数据!G103</f>
        <v>69.67</v>
      </c>
    </row>
    <row r="27" spans="1:17" hidden="1">
      <c r="A27" s="278"/>
      <c r="B27" s="275"/>
      <c r="C27" s="278"/>
      <c r="D27" s="138" t="s">
        <v>161</v>
      </c>
      <c r="E27" s="139">
        <f>城研租金数据!X25</f>
        <v>52.96</v>
      </c>
      <c r="G27" s="278"/>
      <c r="H27" s="275"/>
      <c r="I27" s="278"/>
      <c r="J27" s="138" t="s">
        <v>161</v>
      </c>
      <c r="K27" s="139">
        <f>链家案例整理!AG280</f>
        <v>0</v>
      </c>
      <c r="M27" s="278"/>
      <c r="N27" s="275"/>
      <c r="O27" s="278"/>
      <c r="P27" s="138" t="s">
        <v>161</v>
      </c>
      <c r="Q27" s="136">
        <f>中指成交数据!G104</f>
        <v>67.73</v>
      </c>
    </row>
    <row r="28" spans="1:17" hidden="1">
      <c r="A28" s="279"/>
      <c r="B28" s="276"/>
      <c r="C28" s="279"/>
      <c r="D28" s="138" t="s">
        <v>162</v>
      </c>
      <c r="E28" s="139">
        <f>城研租金数据!X26</f>
        <v>51.16</v>
      </c>
      <c r="G28" s="279"/>
      <c r="H28" s="276"/>
      <c r="I28" s="279"/>
      <c r="J28" s="138" t="s">
        <v>162</v>
      </c>
      <c r="K28" s="139">
        <f>链家案例整理!AG281</f>
        <v>0</v>
      </c>
      <c r="M28" s="279"/>
      <c r="N28" s="276"/>
      <c r="O28" s="279"/>
      <c r="P28" s="138" t="s">
        <v>162</v>
      </c>
      <c r="Q28" s="136">
        <f>中指成交数据!G105</f>
        <v>65.45</v>
      </c>
    </row>
    <row r="29" spans="1:17" hidden="1">
      <c r="A29" s="280" t="s">
        <v>163</v>
      </c>
      <c r="B29" s="281"/>
      <c r="C29" s="281"/>
      <c r="D29" s="282"/>
      <c r="E29" s="140">
        <f>ROUND(AVERAGE(E17:E28),2)</f>
        <v>48.15</v>
      </c>
      <c r="G29" s="280" t="s">
        <v>163</v>
      </c>
      <c r="H29" s="281"/>
      <c r="I29" s="281"/>
      <c r="J29" s="282"/>
      <c r="K29" s="140">
        <f>ROUND(AVERAGE(K17:K28),2)</f>
        <v>0</v>
      </c>
      <c r="M29" s="280" t="s">
        <v>163</v>
      </c>
      <c r="N29" s="281"/>
      <c r="O29" s="281"/>
      <c r="P29" s="282"/>
      <c r="Q29" s="141">
        <f>ROUND(AVERAGE(Q17:Q28),2)</f>
        <v>63.37</v>
      </c>
    </row>
    <row r="30" spans="1:17">
      <c r="A30" s="136" t="s">
        <v>76</v>
      </c>
      <c r="B30" s="136" t="s">
        <v>143</v>
      </c>
      <c r="C30" s="136" t="s">
        <v>144</v>
      </c>
      <c r="D30" s="137" t="s">
        <v>145</v>
      </c>
      <c r="E30" s="136" t="s">
        <v>146</v>
      </c>
      <c r="G30" s="136" t="s">
        <v>76</v>
      </c>
      <c r="H30" s="136" t="s">
        <v>143</v>
      </c>
      <c r="I30" s="136" t="s">
        <v>144</v>
      </c>
      <c r="J30" s="137" t="s">
        <v>145</v>
      </c>
      <c r="K30" s="139" t="s">
        <v>146</v>
      </c>
      <c r="M30" s="136" t="s">
        <v>76</v>
      </c>
      <c r="N30" s="136" t="s">
        <v>143</v>
      </c>
      <c r="O30" s="136" t="s">
        <v>144</v>
      </c>
      <c r="P30" s="137" t="s">
        <v>145</v>
      </c>
      <c r="Q30" s="136" t="s">
        <v>146</v>
      </c>
    </row>
    <row r="31" spans="1:17">
      <c r="A31" s="277">
        <v>3</v>
      </c>
      <c r="B31" s="274" t="str">
        <f>中指成交数据!A73</f>
        <v>南海家园四里</v>
      </c>
      <c r="C31" s="277" t="s">
        <v>147</v>
      </c>
      <c r="D31" s="138" t="s">
        <v>148</v>
      </c>
      <c r="E31" s="136">
        <f>城研租金数据!X28</f>
        <v>68.84</v>
      </c>
      <c r="G31" s="277">
        <v>3</v>
      </c>
      <c r="H31" s="274" t="str">
        <f>B31</f>
        <v>南海家园四里</v>
      </c>
      <c r="I31" s="277" t="s">
        <v>147</v>
      </c>
      <c r="J31" s="138" t="s">
        <v>148</v>
      </c>
      <c r="K31" s="139">
        <f>链家案例整理!AG283</f>
        <v>0</v>
      </c>
      <c r="M31" s="277">
        <v>3</v>
      </c>
      <c r="N31" s="274" t="str">
        <f>H31</f>
        <v>南海家园四里</v>
      </c>
      <c r="O31" s="277" t="s">
        <v>147</v>
      </c>
      <c r="P31" s="138" t="s">
        <v>148</v>
      </c>
      <c r="Q31" s="136">
        <f>中指成交数据!G107</f>
        <v>53.59</v>
      </c>
    </row>
    <row r="32" spans="1:17">
      <c r="A32" s="278"/>
      <c r="B32" s="275"/>
      <c r="C32" s="278"/>
      <c r="D32" s="138" t="s">
        <v>149</v>
      </c>
      <c r="E32" s="136">
        <f>城研租金数据!X29</f>
        <v>59.45</v>
      </c>
      <c r="G32" s="278"/>
      <c r="H32" s="275"/>
      <c r="I32" s="278"/>
      <c r="J32" s="138" t="s">
        <v>149</v>
      </c>
      <c r="K32" s="139">
        <f>链家案例整理!AG284</f>
        <v>0</v>
      </c>
      <c r="M32" s="278"/>
      <c r="N32" s="275"/>
      <c r="O32" s="278"/>
      <c r="P32" s="138" t="s">
        <v>149</v>
      </c>
      <c r="Q32" s="136">
        <f>中指成交数据!G108</f>
        <v>53.7</v>
      </c>
    </row>
    <row r="33" spans="1:17">
      <c r="A33" s="278"/>
      <c r="B33" s="275"/>
      <c r="C33" s="279"/>
      <c r="D33" s="138" t="s">
        <v>150</v>
      </c>
      <c r="E33" s="136">
        <f>城研租金数据!X30</f>
        <v>53.26</v>
      </c>
      <c r="G33" s="278"/>
      <c r="H33" s="275"/>
      <c r="I33" s="279"/>
      <c r="J33" s="138" t="s">
        <v>150</v>
      </c>
      <c r="K33" s="139">
        <f>链家案例整理!AG285</f>
        <v>0</v>
      </c>
      <c r="M33" s="278"/>
      <c r="N33" s="275"/>
      <c r="O33" s="279"/>
      <c r="P33" s="138" t="s">
        <v>150</v>
      </c>
      <c r="Q33" s="136">
        <f>中指成交数据!G109</f>
        <v>53.42</v>
      </c>
    </row>
    <row r="34" spans="1:17">
      <c r="A34" s="278"/>
      <c r="B34" s="275"/>
      <c r="C34" s="277" t="s">
        <v>151</v>
      </c>
      <c r="D34" s="138" t="s">
        <v>152</v>
      </c>
      <c r="E34" s="136">
        <f>城研租金数据!X31</f>
        <v>50.18</v>
      </c>
      <c r="G34" s="278"/>
      <c r="H34" s="275"/>
      <c r="I34" s="277" t="s">
        <v>151</v>
      </c>
      <c r="J34" s="138" t="s">
        <v>152</v>
      </c>
      <c r="K34" s="139">
        <f>链家案例整理!AG286</f>
        <v>0</v>
      </c>
      <c r="M34" s="278"/>
      <c r="N34" s="275"/>
      <c r="O34" s="277" t="s">
        <v>151</v>
      </c>
      <c r="P34" s="138" t="s">
        <v>152</v>
      </c>
      <c r="Q34" s="136">
        <f>中指成交数据!G110</f>
        <v>58.19</v>
      </c>
    </row>
    <row r="35" spans="1:17">
      <c r="A35" s="278"/>
      <c r="B35" s="275"/>
      <c r="C35" s="278"/>
      <c r="D35" s="138" t="s">
        <v>153</v>
      </c>
      <c r="E35" s="136">
        <f>城研租金数据!X32</f>
        <v>48.69</v>
      </c>
      <c r="G35" s="278"/>
      <c r="H35" s="275"/>
      <c r="I35" s="278"/>
      <c r="J35" s="138" t="s">
        <v>153</v>
      </c>
      <c r="K35" s="139">
        <f>链家案例整理!AG287</f>
        <v>0</v>
      </c>
      <c r="M35" s="278"/>
      <c r="N35" s="275"/>
      <c r="O35" s="278"/>
      <c r="P35" s="138" t="s">
        <v>153</v>
      </c>
      <c r="Q35" s="136">
        <f>中指成交数据!G111</f>
        <v>55.89</v>
      </c>
    </row>
    <row r="36" spans="1:17">
      <c r="A36" s="278"/>
      <c r="B36" s="275"/>
      <c r="C36" s="279"/>
      <c r="D36" s="138" t="s">
        <v>154</v>
      </c>
      <c r="E36" s="136">
        <f>城研租金数据!X33</f>
        <v>48.82</v>
      </c>
      <c r="G36" s="278"/>
      <c r="H36" s="275"/>
      <c r="I36" s="279"/>
      <c r="J36" s="138" t="s">
        <v>154</v>
      </c>
      <c r="K36" s="139">
        <f>链家案例整理!AG288</f>
        <v>0</v>
      </c>
      <c r="M36" s="278"/>
      <c r="N36" s="275"/>
      <c r="O36" s="279"/>
      <c r="P36" s="138" t="s">
        <v>154</v>
      </c>
      <c r="Q36" s="136">
        <f>中指成交数据!G112</f>
        <v>55.26</v>
      </c>
    </row>
    <row r="37" spans="1:17">
      <c r="A37" s="278"/>
      <c r="B37" s="275"/>
      <c r="C37" s="277" t="s">
        <v>155</v>
      </c>
      <c r="D37" s="138" t="s">
        <v>156</v>
      </c>
      <c r="E37" s="136">
        <f>城研租金数据!X34</f>
        <v>42.53</v>
      </c>
      <c r="G37" s="278"/>
      <c r="H37" s="275"/>
      <c r="I37" s="277" t="s">
        <v>155</v>
      </c>
      <c r="J37" s="138" t="s">
        <v>156</v>
      </c>
      <c r="K37" s="139">
        <f>链家案例整理!AG289</f>
        <v>0</v>
      </c>
      <c r="M37" s="278"/>
      <c r="N37" s="275"/>
      <c r="O37" s="277" t="s">
        <v>155</v>
      </c>
      <c r="P37" s="138" t="s">
        <v>156</v>
      </c>
      <c r="Q37" s="136">
        <f>中指成交数据!G113</f>
        <v>56.05</v>
      </c>
    </row>
    <row r="38" spans="1:17">
      <c r="A38" s="278"/>
      <c r="B38" s="275"/>
      <c r="C38" s="278"/>
      <c r="D38" s="138" t="s">
        <v>157</v>
      </c>
      <c r="E38" s="136">
        <f>城研租金数据!X35</f>
        <v>54.4</v>
      </c>
      <c r="G38" s="278"/>
      <c r="H38" s="275"/>
      <c r="I38" s="278"/>
      <c r="J38" s="138" t="s">
        <v>157</v>
      </c>
      <c r="K38" s="139">
        <f>链家案例整理!AG290</f>
        <v>0</v>
      </c>
      <c r="M38" s="278"/>
      <c r="N38" s="275"/>
      <c r="O38" s="278"/>
      <c r="P38" s="138" t="s">
        <v>157</v>
      </c>
      <c r="Q38" s="136">
        <f>中指成交数据!G114</f>
        <v>56.64</v>
      </c>
    </row>
    <row r="39" spans="1:17">
      <c r="A39" s="278"/>
      <c r="B39" s="275"/>
      <c r="C39" s="279"/>
      <c r="D39" s="138" t="s">
        <v>158</v>
      </c>
      <c r="E39" s="136">
        <f>城研租金数据!X36</f>
        <v>48.09</v>
      </c>
      <c r="G39" s="278"/>
      <c r="H39" s="275"/>
      <c r="I39" s="279"/>
      <c r="J39" s="138" t="s">
        <v>158</v>
      </c>
      <c r="K39" s="139">
        <f>链家案例整理!AG291</f>
        <v>0</v>
      </c>
      <c r="M39" s="278"/>
      <c r="N39" s="275"/>
      <c r="O39" s="279"/>
      <c r="P39" s="138" t="s">
        <v>158</v>
      </c>
      <c r="Q39" s="136">
        <f>中指成交数据!G115</f>
        <v>58.65</v>
      </c>
    </row>
    <row r="40" spans="1:17">
      <c r="A40" s="278"/>
      <c r="B40" s="275"/>
      <c r="C40" s="277" t="s">
        <v>159</v>
      </c>
      <c r="D40" s="138" t="s">
        <v>160</v>
      </c>
      <c r="E40" s="136">
        <f>城研租金数据!X37</f>
        <v>52.67</v>
      </c>
      <c r="G40" s="278"/>
      <c r="H40" s="275"/>
      <c r="I40" s="277" t="s">
        <v>159</v>
      </c>
      <c r="J40" s="138" t="s">
        <v>160</v>
      </c>
      <c r="K40" s="139">
        <f>链家案例整理!AG292</f>
        <v>0</v>
      </c>
      <c r="M40" s="278"/>
      <c r="N40" s="275"/>
      <c r="O40" s="277" t="s">
        <v>159</v>
      </c>
      <c r="P40" s="138" t="s">
        <v>160</v>
      </c>
      <c r="Q40" s="136">
        <f>中指成交数据!G116</f>
        <v>58.76</v>
      </c>
    </row>
    <row r="41" spans="1:17">
      <c r="A41" s="278"/>
      <c r="B41" s="275"/>
      <c r="C41" s="278"/>
      <c r="D41" s="138" t="s">
        <v>161</v>
      </c>
      <c r="E41" s="136">
        <f>城研租金数据!X38</f>
        <v>55.36</v>
      </c>
      <c r="G41" s="278"/>
      <c r="H41" s="275"/>
      <c r="I41" s="278"/>
      <c r="J41" s="138" t="s">
        <v>161</v>
      </c>
      <c r="K41" s="139">
        <f>链家案例整理!AG293</f>
        <v>0</v>
      </c>
      <c r="M41" s="278"/>
      <c r="N41" s="275"/>
      <c r="O41" s="278"/>
      <c r="P41" s="138" t="s">
        <v>161</v>
      </c>
      <c r="Q41" s="136">
        <f>中指成交数据!G117</f>
        <v>57.85</v>
      </c>
    </row>
    <row r="42" spans="1:17">
      <c r="A42" s="279"/>
      <c r="B42" s="276"/>
      <c r="C42" s="279"/>
      <c r="D42" s="138" t="s">
        <v>162</v>
      </c>
      <c r="E42" s="136">
        <f>城研租金数据!X39</f>
        <v>58.56</v>
      </c>
      <c r="G42" s="279"/>
      <c r="H42" s="276"/>
      <c r="I42" s="279"/>
      <c r="J42" s="138" t="s">
        <v>162</v>
      </c>
      <c r="K42" s="139">
        <f>链家案例整理!AG294</f>
        <v>0</v>
      </c>
      <c r="M42" s="279"/>
      <c r="N42" s="276"/>
      <c r="O42" s="279"/>
      <c r="P42" s="138" t="s">
        <v>162</v>
      </c>
      <c r="Q42" s="136">
        <f>中指成交数据!G118</f>
        <v>56.77</v>
      </c>
    </row>
    <row r="43" spans="1:17">
      <c r="A43" s="280" t="s">
        <v>163</v>
      </c>
      <c r="B43" s="281"/>
      <c r="C43" s="281"/>
      <c r="D43" s="282"/>
      <c r="E43" s="141">
        <f>ROUND(AVERAGE(E31:E42),2)</f>
        <v>53.4</v>
      </c>
      <c r="G43" s="280" t="s">
        <v>163</v>
      </c>
      <c r="H43" s="281"/>
      <c r="I43" s="281"/>
      <c r="J43" s="282"/>
      <c r="K43" s="140">
        <f>ROUND(AVERAGE(K31:K42),2)</f>
        <v>0</v>
      </c>
      <c r="M43" s="280" t="s">
        <v>163</v>
      </c>
      <c r="N43" s="281"/>
      <c r="O43" s="281"/>
      <c r="P43" s="282"/>
      <c r="Q43" s="141">
        <f>ROUND(AVERAGE(Q31:Q42),2)</f>
        <v>56.23</v>
      </c>
    </row>
    <row r="44" spans="1:17">
      <c r="A44" s="136" t="s">
        <v>76</v>
      </c>
      <c r="B44" s="136" t="s">
        <v>143</v>
      </c>
      <c r="C44" s="136" t="s">
        <v>144</v>
      </c>
      <c r="D44" s="137" t="s">
        <v>145</v>
      </c>
      <c r="E44" s="136" t="s">
        <v>146</v>
      </c>
      <c r="G44" s="136" t="s">
        <v>76</v>
      </c>
      <c r="H44" s="136" t="s">
        <v>143</v>
      </c>
      <c r="I44" s="136" t="s">
        <v>144</v>
      </c>
      <c r="J44" s="137" t="s">
        <v>145</v>
      </c>
      <c r="K44" s="139" t="s">
        <v>146</v>
      </c>
      <c r="M44" s="136" t="s">
        <v>76</v>
      </c>
      <c r="N44" s="136" t="s">
        <v>143</v>
      </c>
      <c r="O44" s="136" t="s">
        <v>144</v>
      </c>
      <c r="P44" s="137" t="s">
        <v>145</v>
      </c>
      <c r="Q44" s="136" t="s">
        <v>146</v>
      </c>
    </row>
    <row r="45" spans="1:17">
      <c r="A45" s="277">
        <v>4</v>
      </c>
      <c r="B45" s="274" t="str">
        <f>城研租金数据!U41</f>
        <v>中信新城西区</v>
      </c>
      <c r="C45" s="277" t="s">
        <v>147</v>
      </c>
      <c r="D45" s="138" t="s">
        <v>148</v>
      </c>
      <c r="E45" s="136">
        <f>城研租金数据!X41</f>
        <v>53.98</v>
      </c>
      <c r="G45" s="277">
        <v>4</v>
      </c>
      <c r="H45" s="274" t="str">
        <f>B45</f>
        <v>中信新城西区</v>
      </c>
      <c r="I45" s="277" t="s">
        <v>147</v>
      </c>
      <c r="J45" s="138" t="s">
        <v>148</v>
      </c>
      <c r="K45" s="139">
        <f>链家案例整理!AG296</f>
        <v>0</v>
      </c>
      <c r="M45" s="277">
        <v>4</v>
      </c>
      <c r="N45" s="274" t="str">
        <f>H45</f>
        <v>中信新城西区</v>
      </c>
      <c r="O45" s="277" t="s">
        <v>147</v>
      </c>
      <c r="P45" s="138" t="s">
        <v>148</v>
      </c>
      <c r="Q45" s="136">
        <f>中指成交数据!G120</f>
        <v>64.39</v>
      </c>
    </row>
    <row r="46" spans="1:17">
      <c r="A46" s="278"/>
      <c r="B46" s="275"/>
      <c r="C46" s="278"/>
      <c r="D46" s="138" t="s">
        <v>149</v>
      </c>
      <c r="E46" s="136">
        <f>城研租金数据!X42</f>
        <v>57.61</v>
      </c>
      <c r="G46" s="278"/>
      <c r="H46" s="275"/>
      <c r="I46" s="278"/>
      <c r="J46" s="138" t="s">
        <v>149</v>
      </c>
      <c r="K46" s="139">
        <f>链家案例整理!AG297</f>
        <v>0</v>
      </c>
      <c r="M46" s="278"/>
      <c r="N46" s="275"/>
      <c r="O46" s="278"/>
      <c r="P46" s="138" t="s">
        <v>149</v>
      </c>
      <c r="Q46" s="136">
        <f>中指成交数据!G121</f>
        <v>65.28</v>
      </c>
    </row>
    <row r="47" spans="1:17">
      <c r="A47" s="278"/>
      <c r="B47" s="275"/>
      <c r="C47" s="279"/>
      <c r="D47" s="138" t="s">
        <v>150</v>
      </c>
      <c r="E47" s="136">
        <f>城研租金数据!X43</f>
        <v>52.84</v>
      </c>
      <c r="G47" s="278"/>
      <c r="H47" s="275"/>
      <c r="I47" s="279"/>
      <c r="J47" s="138" t="s">
        <v>150</v>
      </c>
      <c r="K47" s="139">
        <f>链家案例整理!AG298</f>
        <v>0</v>
      </c>
      <c r="M47" s="278"/>
      <c r="N47" s="275"/>
      <c r="O47" s="279"/>
      <c r="P47" s="138" t="s">
        <v>150</v>
      </c>
      <c r="Q47" s="136">
        <f>中指成交数据!G122</f>
        <v>64.290000000000006</v>
      </c>
    </row>
    <row r="48" spans="1:17">
      <c r="A48" s="278"/>
      <c r="B48" s="275"/>
      <c r="C48" s="277" t="s">
        <v>151</v>
      </c>
      <c r="D48" s="138" t="s">
        <v>152</v>
      </c>
      <c r="E48" s="136">
        <f>城研租金数据!X44</f>
        <v>52.29</v>
      </c>
      <c r="G48" s="278"/>
      <c r="H48" s="275"/>
      <c r="I48" s="277" t="s">
        <v>151</v>
      </c>
      <c r="J48" s="138" t="s">
        <v>152</v>
      </c>
      <c r="K48" s="139">
        <f>链家案例整理!AG299</f>
        <v>0</v>
      </c>
      <c r="M48" s="278"/>
      <c r="N48" s="275"/>
      <c r="O48" s="277" t="s">
        <v>151</v>
      </c>
      <c r="P48" s="138" t="s">
        <v>152</v>
      </c>
      <c r="Q48" s="136">
        <f>中指成交数据!G123</f>
        <v>64.27</v>
      </c>
    </row>
    <row r="49" spans="1:17">
      <c r="A49" s="278"/>
      <c r="B49" s="275"/>
      <c r="C49" s="278"/>
      <c r="D49" s="138" t="s">
        <v>153</v>
      </c>
      <c r="E49" s="136">
        <f>城研租金数据!X45</f>
        <v>55.59</v>
      </c>
      <c r="G49" s="278"/>
      <c r="H49" s="275"/>
      <c r="I49" s="278"/>
      <c r="J49" s="138" t="s">
        <v>153</v>
      </c>
      <c r="K49" s="139">
        <f>链家案例整理!AG300</f>
        <v>0</v>
      </c>
      <c r="M49" s="278"/>
      <c r="N49" s="275"/>
      <c r="O49" s="278"/>
      <c r="P49" s="138" t="s">
        <v>153</v>
      </c>
      <c r="Q49" s="136">
        <f>中指成交数据!G124</f>
        <v>63.96</v>
      </c>
    </row>
    <row r="50" spans="1:17">
      <c r="A50" s="278"/>
      <c r="B50" s="275"/>
      <c r="C50" s="279"/>
      <c r="D50" s="138" t="s">
        <v>154</v>
      </c>
      <c r="E50" s="136">
        <f>城研租金数据!X46</f>
        <v>57.13</v>
      </c>
      <c r="G50" s="278"/>
      <c r="H50" s="275"/>
      <c r="I50" s="279"/>
      <c r="J50" s="138" t="s">
        <v>154</v>
      </c>
      <c r="K50" s="139">
        <f>链家案例整理!AG301</f>
        <v>0</v>
      </c>
      <c r="M50" s="278"/>
      <c r="N50" s="275"/>
      <c r="O50" s="279"/>
      <c r="P50" s="138" t="s">
        <v>154</v>
      </c>
      <c r="Q50" s="136">
        <f>中指成交数据!G125</f>
        <v>63.64</v>
      </c>
    </row>
    <row r="51" spans="1:17">
      <c r="A51" s="278"/>
      <c r="B51" s="275"/>
      <c r="C51" s="277" t="s">
        <v>155</v>
      </c>
      <c r="D51" s="138" t="s">
        <v>156</v>
      </c>
      <c r="E51" s="136">
        <f>城研租金数据!X47</f>
        <v>56.44</v>
      </c>
      <c r="G51" s="278"/>
      <c r="H51" s="275"/>
      <c r="I51" s="277" t="s">
        <v>155</v>
      </c>
      <c r="J51" s="138" t="s">
        <v>156</v>
      </c>
      <c r="K51" s="139">
        <f>链家案例整理!AG302</f>
        <v>0</v>
      </c>
      <c r="M51" s="278"/>
      <c r="N51" s="275"/>
      <c r="O51" s="277" t="s">
        <v>155</v>
      </c>
      <c r="P51" s="138" t="s">
        <v>156</v>
      </c>
      <c r="Q51" s="136">
        <f>中指成交数据!G126</f>
        <v>62.89</v>
      </c>
    </row>
    <row r="52" spans="1:17">
      <c r="A52" s="278"/>
      <c r="B52" s="275"/>
      <c r="C52" s="278"/>
      <c r="D52" s="138" t="s">
        <v>157</v>
      </c>
      <c r="E52" s="136">
        <f>城研租金数据!X48</f>
        <v>58.02</v>
      </c>
      <c r="G52" s="278"/>
      <c r="H52" s="275"/>
      <c r="I52" s="278"/>
      <c r="J52" s="138" t="s">
        <v>157</v>
      </c>
      <c r="K52" s="139">
        <f>链家案例整理!AG303</f>
        <v>0</v>
      </c>
      <c r="M52" s="278"/>
      <c r="N52" s="275"/>
      <c r="O52" s="278"/>
      <c r="P52" s="138" t="s">
        <v>157</v>
      </c>
      <c r="Q52" s="136">
        <f>中指成交数据!G127</f>
        <v>62.84</v>
      </c>
    </row>
    <row r="53" spans="1:17">
      <c r="A53" s="278"/>
      <c r="B53" s="275"/>
      <c r="C53" s="279"/>
      <c r="D53" s="138" t="s">
        <v>158</v>
      </c>
      <c r="E53" s="136">
        <f>城研租金数据!X49</f>
        <v>58.08</v>
      </c>
      <c r="G53" s="278"/>
      <c r="H53" s="275"/>
      <c r="I53" s="279"/>
      <c r="J53" s="138" t="s">
        <v>158</v>
      </c>
      <c r="K53" s="139">
        <f>链家案例整理!AG304</f>
        <v>0</v>
      </c>
      <c r="M53" s="278"/>
      <c r="N53" s="275"/>
      <c r="O53" s="279"/>
      <c r="P53" s="138" t="s">
        <v>158</v>
      </c>
      <c r="Q53" s="136">
        <f>中指成交数据!G128</f>
        <v>64.38</v>
      </c>
    </row>
    <row r="54" spans="1:17">
      <c r="A54" s="278"/>
      <c r="B54" s="275"/>
      <c r="C54" s="277" t="s">
        <v>159</v>
      </c>
      <c r="D54" s="138" t="s">
        <v>160</v>
      </c>
      <c r="E54" s="136">
        <f>城研租金数据!X50</f>
        <v>63.08</v>
      </c>
      <c r="G54" s="278"/>
      <c r="H54" s="275"/>
      <c r="I54" s="277" t="s">
        <v>159</v>
      </c>
      <c r="J54" s="138" t="s">
        <v>160</v>
      </c>
      <c r="K54" s="139">
        <f>链家案例整理!AG305</f>
        <v>0</v>
      </c>
      <c r="M54" s="278"/>
      <c r="N54" s="275"/>
      <c r="O54" s="277" t="s">
        <v>159</v>
      </c>
      <c r="P54" s="138" t="s">
        <v>160</v>
      </c>
      <c r="Q54" s="136">
        <f>中指成交数据!G129</f>
        <v>66.209999999999994</v>
      </c>
    </row>
    <row r="55" spans="1:17">
      <c r="A55" s="278"/>
      <c r="B55" s="275"/>
      <c r="C55" s="278"/>
      <c r="D55" s="138" t="s">
        <v>161</v>
      </c>
      <c r="E55" s="136">
        <f>城研租金数据!X51</f>
        <v>61.76</v>
      </c>
      <c r="G55" s="278"/>
      <c r="H55" s="275"/>
      <c r="I55" s="278"/>
      <c r="J55" s="138" t="s">
        <v>161</v>
      </c>
      <c r="K55" s="139">
        <f>链家案例整理!AG306</f>
        <v>0</v>
      </c>
      <c r="M55" s="278"/>
      <c r="N55" s="275"/>
      <c r="O55" s="278"/>
      <c r="P55" s="138" t="s">
        <v>161</v>
      </c>
      <c r="Q55" s="136">
        <f>中指成交数据!G130</f>
        <v>64.739999999999995</v>
      </c>
    </row>
    <row r="56" spans="1:17">
      <c r="A56" s="279"/>
      <c r="B56" s="276"/>
      <c r="C56" s="279"/>
      <c r="D56" s="138" t="s">
        <v>162</v>
      </c>
      <c r="E56" s="136">
        <f>城研租金数据!X52</f>
        <v>61.34</v>
      </c>
      <c r="G56" s="279"/>
      <c r="H56" s="276"/>
      <c r="I56" s="279"/>
      <c r="J56" s="138" t="s">
        <v>162</v>
      </c>
      <c r="K56" s="139">
        <f>链家案例整理!AG307</f>
        <v>0</v>
      </c>
      <c r="M56" s="279"/>
      <c r="N56" s="276"/>
      <c r="O56" s="279"/>
      <c r="P56" s="138" t="s">
        <v>162</v>
      </c>
      <c r="Q56" s="136">
        <f>中指成交数据!G131</f>
        <v>65.38</v>
      </c>
    </row>
    <row r="57" spans="1:17">
      <c r="A57" s="280" t="s">
        <v>163</v>
      </c>
      <c r="B57" s="281"/>
      <c r="C57" s="281"/>
      <c r="D57" s="282"/>
      <c r="E57" s="141">
        <f>ROUND(AVERAGE(E45:E56),2)</f>
        <v>57.35</v>
      </c>
      <c r="G57" s="280" t="s">
        <v>163</v>
      </c>
      <c r="H57" s="281"/>
      <c r="I57" s="281"/>
      <c r="J57" s="282"/>
      <c r="K57" s="140">
        <f>ROUND(AVERAGE(K45:K56),2)</f>
        <v>0</v>
      </c>
      <c r="M57" s="280" t="s">
        <v>163</v>
      </c>
      <c r="N57" s="281"/>
      <c r="O57" s="281"/>
      <c r="P57" s="282"/>
      <c r="Q57" s="141">
        <f>ROUND(AVERAGE(Q45:Q56),2)</f>
        <v>64.36</v>
      </c>
    </row>
    <row r="60" spans="1:17">
      <c r="A60" s="142" t="s">
        <v>165</v>
      </c>
      <c r="B60" s="143"/>
      <c r="C60" s="143"/>
      <c r="D60" s="143"/>
      <c r="E60" s="143"/>
      <c r="F60" s="143"/>
      <c r="G60" s="143"/>
      <c r="H60" s="143"/>
      <c r="I60" s="143"/>
      <c r="J60" s="149"/>
      <c r="K60" s="150"/>
    </row>
    <row r="61" spans="1:17" ht="28.5">
      <c r="A61" s="144" t="s">
        <v>76</v>
      </c>
      <c r="B61" s="144" t="s">
        <v>143</v>
      </c>
      <c r="C61" s="144" t="s">
        <v>166</v>
      </c>
      <c r="D61" s="145" t="s">
        <v>167</v>
      </c>
      <c r="E61" s="144" t="s">
        <v>168</v>
      </c>
      <c r="F61" s="144" t="s">
        <v>163</v>
      </c>
      <c r="G61" s="144" t="s">
        <v>70</v>
      </c>
      <c r="H61" s="144" t="s">
        <v>169</v>
      </c>
      <c r="I61" s="144" t="s">
        <v>170</v>
      </c>
      <c r="J61" s="144" t="s">
        <v>171</v>
      </c>
      <c r="K61" s="151" t="s">
        <v>172</v>
      </c>
      <c r="L61" s="152"/>
      <c r="M61" s="152"/>
      <c r="N61" s="152"/>
      <c r="O61" s="152"/>
      <c r="P61" s="152"/>
      <c r="Q61" s="152"/>
    </row>
    <row r="62" spans="1:17">
      <c r="A62" s="146">
        <v>1</v>
      </c>
      <c r="B62" s="147" t="str">
        <f>B3</f>
        <v>悦廷</v>
      </c>
      <c r="C62" s="146">
        <f>E15</f>
        <v>60.74</v>
      </c>
      <c r="D62" s="146">
        <f>K15</f>
        <v>0</v>
      </c>
      <c r="E62" s="146">
        <f>Q15</f>
        <v>61.92</v>
      </c>
      <c r="F62" s="146">
        <f t="shared" ref="F62:F65" si="0">ROUND(AVERAGE(C62:E62),2)</f>
        <v>40.89</v>
      </c>
      <c r="G62" s="148">
        <f>H67</f>
        <v>2.8</v>
      </c>
      <c r="H62" s="146">
        <v>2.5</v>
      </c>
      <c r="I62" s="146">
        <f>ROUND(F62-G62-H62,2)</f>
        <v>35.590000000000003</v>
      </c>
      <c r="J62" s="146">
        <f t="shared" ref="J62:J65" si="1">ROUND(I62/(1+5%)*2.5%,2)</f>
        <v>0.85</v>
      </c>
      <c r="K62" s="153">
        <f>I62-J62</f>
        <v>34.74</v>
      </c>
      <c r="L62" s="134">
        <v>2011</v>
      </c>
    </row>
    <row r="63" spans="1:17" ht="15.95" hidden="1" customHeight="1">
      <c r="A63" s="146">
        <v>2</v>
      </c>
      <c r="B63" s="147" t="str">
        <f>B17</f>
        <v>鹿海园五里</v>
      </c>
      <c r="C63" s="146">
        <f>E29</f>
        <v>48.15</v>
      </c>
      <c r="D63" s="146">
        <f>K29</f>
        <v>0</v>
      </c>
      <c r="E63" s="146">
        <f>Q29</f>
        <v>63.37</v>
      </c>
      <c r="F63" s="146">
        <f t="shared" si="0"/>
        <v>37.17</v>
      </c>
      <c r="G63" s="148">
        <f>O67</f>
        <v>2.5</v>
      </c>
      <c r="H63" s="146">
        <v>2.5</v>
      </c>
      <c r="I63" s="146">
        <f t="shared" ref="I63:I65" si="2">ROUND(F63-G63-H63,2)</f>
        <v>32.17</v>
      </c>
      <c r="J63" s="146">
        <f t="shared" si="1"/>
        <v>0.77</v>
      </c>
      <c r="K63" s="153">
        <f t="shared" ref="K63:K65" si="3">I63-J63</f>
        <v>31.400000000000002</v>
      </c>
      <c r="L63" s="134">
        <v>2004</v>
      </c>
    </row>
    <row r="64" spans="1:17" ht="15" customHeight="1">
      <c r="A64" s="146">
        <v>3</v>
      </c>
      <c r="B64" s="147" t="str">
        <f>B31</f>
        <v>南海家园四里</v>
      </c>
      <c r="C64" s="146">
        <f>E43</f>
        <v>53.4</v>
      </c>
      <c r="D64" s="146">
        <f>K43</f>
        <v>0</v>
      </c>
      <c r="E64" s="146">
        <f>Q43</f>
        <v>56.23</v>
      </c>
      <c r="F64" s="146">
        <f t="shared" si="0"/>
        <v>36.54</v>
      </c>
      <c r="G64" s="148">
        <f>X67</f>
        <v>1.5</v>
      </c>
      <c r="H64" s="146">
        <v>2.5</v>
      </c>
      <c r="I64" s="146">
        <f>ROUND(F64-G64-H64,2)</f>
        <v>32.54</v>
      </c>
      <c r="J64" s="146">
        <f t="shared" si="1"/>
        <v>0.77</v>
      </c>
      <c r="K64" s="153">
        <f t="shared" si="3"/>
        <v>31.77</v>
      </c>
      <c r="L64" s="134">
        <v>2012</v>
      </c>
    </row>
    <row r="65" spans="1:33">
      <c r="A65" s="154">
        <v>4</v>
      </c>
      <c r="B65" s="154" t="str">
        <f>B45</f>
        <v>中信新城西区</v>
      </c>
      <c r="C65" s="154">
        <f>E57</f>
        <v>57.35</v>
      </c>
      <c r="D65" s="154">
        <f>K57</f>
        <v>0</v>
      </c>
      <c r="E65" s="154">
        <f>Q57</f>
        <v>64.36</v>
      </c>
      <c r="F65" s="146">
        <f t="shared" si="0"/>
        <v>40.57</v>
      </c>
      <c r="G65" s="155">
        <v>3.66</v>
      </c>
      <c r="H65" s="154">
        <v>2.5</v>
      </c>
      <c r="I65" s="146">
        <f t="shared" si="2"/>
        <v>34.409999999999997</v>
      </c>
      <c r="J65" s="146">
        <f t="shared" si="1"/>
        <v>0.82</v>
      </c>
      <c r="K65" s="153">
        <f t="shared" si="3"/>
        <v>33.589999999999996</v>
      </c>
      <c r="L65" s="134">
        <v>2013</v>
      </c>
    </row>
    <row r="67" spans="1:33">
      <c r="G67" s="67" t="s">
        <v>70</v>
      </c>
      <c r="H67" s="47">
        <v>2.8</v>
      </c>
      <c r="I67" s="47" t="s">
        <v>173</v>
      </c>
      <c r="N67" s="67" t="s">
        <v>70</v>
      </c>
      <c r="O67" s="47">
        <v>2.5</v>
      </c>
      <c r="P67" s="47" t="s">
        <v>173</v>
      </c>
      <c r="W67" s="67" t="s">
        <v>70</v>
      </c>
      <c r="X67" s="47">
        <v>1.5</v>
      </c>
      <c r="Y67" s="47" t="s">
        <v>173</v>
      </c>
      <c r="AE67" s="67" t="s">
        <v>70</v>
      </c>
      <c r="AF67" s="47">
        <v>3.66</v>
      </c>
      <c r="AG67" s="47" t="s">
        <v>173</v>
      </c>
    </row>
    <row r="68" spans="1:33">
      <c r="G68" s="67" t="s">
        <v>174</v>
      </c>
      <c r="H68" s="47">
        <v>30</v>
      </c>
      <c r="I68" s="47" t="s">
        <v>175</v>
      </c>
      <c r="N68" s="67" t="s">
        <v>174</v>
      </c>
      <c r="O68" s="47">
        <v>30</v>
      </c>
      <c r="P68" s="47" t="s">
        <v>175</v>
      </c>
      <c r="W68" s="67" t="s">
        <v>174</v>
      </c>
      <c r="X68" s="47">
        <v>30</v>
      </c>
      <c r="Y68" s="47" t="s">
        <v>175</v>
      </c>
      <c r="AE68" s="67" t="s">
        <v>174</v>
      </c>
      <c r="AF68" s="47">
        <v>30</v>
      </c>
      <c r="AG68" s="47" t="s">
        <v>175</v>
      </c>
    </row>
    <row r="69" spans="1:33">
      <c r="G69" s="47"/>
      <c r="H69" s="47">
        <f>H68/12</f>
        <v>2.5</v>
      </c>
      <c r="I69" s="47"/>
      <c r="N69" s="47"/>
      <c r="O69" s="47">
        <f>O68/12</f>
        <v>2.5</v>
      </c>
      <c r="P69" s="47"/>
      <c r="W69" s="47"/>
      <c r="X69" s="47">
        <f>X68/12</f>
        <v>2.5</v>
      </c>
      <c r="Y69" s="47"/>
      <c r="AE69" s="47"/>
      <c r="AF69" s="47">
        <f>AF68/12</f>
        <v>2.5</v>
      </c>
      <c r="AG69" s="47"/>
    </row>
    <row r="100" spans="9:9">
      <c r="I100" s="47"/>
    </row>
    <row r="101" spans="9:9">
      <c r="I101" s="47"/>
    </row>
    <row r="102" spans="9:9">
      <c r="I102" s="47"/>
    </row>
  </sheetData>
  <mergeCells count="87">
    <mergeCell ref="C37:C39"/>
    <mergeCell ref="C40:C42"/>
    <mergeCell ref="A1:E1"/>
    <mergeCell ref="G1:K1"/>
    <mergeCell ref="M1:Q1"/>
    <mergeCell ref="A15:D15"/>
    <mergeCell ref="G15:J15"/>
    <mergeCell ref="M15:P15"/>
    <mergeCell ref="H3:H14"/>
    <mergeCell ref="N3:N14"/>
    <mergeCell ref="H17:H28"/>
    <mergeCell ref="H31:H42"/>
    <mergeCell ref="N17:N28"/>
    <mergeCell ref="N31:N42"/>
    <mergeCell ref="A57:D57"/>
    <mergeCell ref="G57:J57"/>
    <mergeCell ref="M57:P57"/>
    <mergeCell ref="A3:A14"/>
    <mergeCell ref="A17:A28"/>
    <mergeCell ref="A31:A42"/>
    <mergeCell ref="A45:A56"/>
    <mergeCell ref="B3:B14"/>
    <mergeCell ref="B17:B28"/>
    <mergeCell ref="B31:B42"/>
    <mergeCell ref="B45:B56"/>
    <mergeCell ref="C3:C5"/>
    <mergeCell ref="C6:C8"/>
    <mergeCell ref="C9:C11"/>
    <mergeCell ref="C12:C14"/>
    <mergeCell ref="C17:C19"/>
    <mergeCell ref="C45:C47"/>
    <mergeCell ref="C48:C50"/>
    <mergeCell ref="C51:C53"/>
    <mergeCell ref="C54:C56"/>
    <mergeCell ref="G3:G14"/>
    <mergeCell ref="G17:G28"/>
    <mergeCell ref="G31:G42"/>
    <mergeCell ref="G45:G56"/>
    <mergeCell ref="C20:C22"/>
    <mergeCell ref="C23:C25"/>
    <mergeCell ref="C26:C28"/>
    <mergeCell ref="C31:C33"/>
    <mergeCell ref="C34:C36"/>
    <mergeCell ref="A29:D29"/>
    <mergeCell ref="G29:J29"/>
    <mergeCell ref="A43:D43"/>
    <mergeCell ref="H45:H56"/>
    <mergeCell ref="I3:I5"/>
    <mergeCell ref="I6:I8"/>
    <mergeCell ref="I9:I11"/>
    <mergeCell ref="I12:I14"/>
    <mergeCell ref="I17:I19"/>
    <mergeCell ref="I20:I22"/>
    <mergeCell ref="I23:I25"/>
    <mergeCell ref="I26:I28"/>
    <mergeCell ref="I31:I33"/>
    <mergeCell ref="I34:I36"/>
    <mergeCell ref="I37:I39"/>
    <mergeCell ref="I40:I42"/>
    <mergeCell ref="I45:I47"/>
    <mergeCell ref="I48:I50"/>
    <mergeCell ref="I51:I53"/>
    <mergeCell ref="I54:I56"/>
    <mergeCell ref="M3:M14"/>
    <mergeCell ref="M17:M28"/>
    <mergeCell ref="M31:M42"/>
    <mergeCell ref="M45:M56"/>
    <mergeCell ref="M29:P29"/>
    <mergeCell ref="G43:J43"/>
    <mergeCell ref="M43:P43"/>
    <mergeCell ref="O3:O5"/>
    <mergeCell ref="O6:O8"/>
    <mergeCell ref="O9:O11"/>
    <mergeCell ref="O12:O14"/>
    <mergeCell ref="O17:O19"/>
    <mergeCell ref="O48:O50"/>
    <mergeCell ref="O51:O53"/>
    <mergeCell ref="O54:O56"/>
    <mergeCell ref="N45:N56"/>
    <mergeCell ref="O20:O22"/>
    <mergeCell ref="O23:O25"/>
    <mergeCell ref="O26:O28"/>
    <mergeCell ref="O31:O33"/>
    <mergeCell ref="O34:O36"/>
    <mergeCell ref="O37:O39"/>
    <mergeCell ref="O40:O42"/>
    <mergeCell ref="O45:O47"/>
  </mergeCells>
  <phoneticPr fontId="60" type="noConversion"/>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X340"/>
  <sheetViews>
    <sheetView topLeftCell="T1" workbookViewId="0">
      <selection activeCell="W10" sqref="W10"/>
    </sheetView>
  </sheetViews>
  <sheetFormatPr defaultColWidth="9" defaultRowHeight="13.5"/>
  <cols>
    <col min="1" max="1" width="20.375" style="120" hidden="1" customWidth="1"/>
    <col min="2" max="2" width="15" style="120" hidden="1" customWidth="1"/>
    <col min="3" max="3" width="12.875" style="120" hidden="1" customWidth="1"/>
    <col min="4" max="9" width="9" style="120" hidden="1" customWidth="1"/>
    <col min="10" max="11" width="13" style="120" hidden="1" customWidth="1"/>
    <col min="12" max="15" width="9" style="120" hidden="1" customWidth="1"/>
    <col min="16" max="16" width="16.5" style="120" hidden="1" customWidth="1"/>
    <col min="17" max="18" width="9" style="120" hidden="1" customWidth="1"/>
    <col min="19" max="19" width="12.875" style="121" hidden="1" customWidth="1"/>
    <col min="20" max="20" width="9" style="120"/>
    <col min="21" max="21" width="13.875" style="120" customWidth="1"/>
    <col min="22" max="23" width="9" style="120"/>
    <col min="24" max="24" width="9" style="121"/>
    <col min="25" max="16384" width="9" style="120"/>
  </cols>
  <sheetData>
    <row r="1" spans="1:24">
      <c r="A1" s="120" t="s">
        <v>176</v>
      </c>
      <c r="B1" s="120" t="s">
        <v>177</v>
      </c>
      <c r="C1" s="120" t="s">
        <v>178</v>
      </c>
      <c r="D1" s="120" t="s">
        <v>179</v>
      </c>
      <c r="E1" s="120" t="s">
        <v>145</v>
      </c>
      <c r="I1" s="128" t="s">
        <v>176</v>
      </c>
      <c r="J1" s="128" t="s">
        <v>177</v>
      </c>
      <c r="K1" s="128" t="s">
        <v>178</v>
      </c>
      <c r="L1" s="128" t="s">
        <v>179</v>
      </c>
      <c r="M1" s="128" t="s">
        <v>145</v>
      </c>
      <c r="P1" s="120" t="s">
        <v>177</v>
      </c>
      <c r="Q1" s="120" t="s">
        <v>180</v>
      </c>
      <c r="R1" s="120" t="s">
        <v>181</v>
      </c>
      <c r="S1" s="121" t="s">
        <v>182</v>
      </c>
      <c r="U1" s="120" t="s">
        <v>177</v>
      </c>
      <c r="V1" s="120" t="s">
        <v>180</v>
      </c>
      <c r="W1" s="120" t="s">
        <v>181</v>
      </c>
      <c r="X1" s="121" t="s">
        <v>182</v>
      </c>
    </row>
    <row r="2" spans="1:24">
      <c r="A2" s="124" t="s">
        <v>183</v>
      </c>
      <c r="B2" s="124" t="s">
        <v>184</v>
      </c>
      <c r="C2" s="124">
        <v>72.780203784570503</v>
      </c>
      <c r="D2" s="124">
        <v>2022</v>
      </c>
      <c r="E2" s="124" t="s">
        <v>185</v>
      </c>
      <c r="I2" s="129" t="s">
        <v>183</v>
      </c>
      <c r="J2" s="129" t="s">
        <v>186</v>
      </c>
      <c r="K2" s="129">
        <v>54.292002934702801</v>
      </c>
      <c r="L2" s="129">
        <v>2021</v>
      </c>
      <c r="M2" s="129" t="s">
        <v>187</v>
      </c>
      <c r="P2" s="120" t="s">
        <v>188</v>
      </c>
      <c r="Q2" s="120">
        <v>2024</v>
      </c>
      <c r="R2" s="120" t="s">
        <v>189</v>
      </c>
      <c r="S2" s="121">
        <v>53.262518968000002</v>
      </c>
      <c r="T2" s="120">
        <v>1</v>
      </c>
      <c r="U2" s="120" t="s">
        <v>190</v>
      </c>
      <c r="V2" s="120">
        <v>2024</v>
      </c>
      <c r="W2" s="120" t="s">
        <v>191</v>
      </c>
      <c r="X2" s="122">
        <v>56.53</v>
      </c>
    </row>
    <row r="3" spans="1:24">
      <c r="A3" s="124" t="s">
        <v>183</v>
      </c>
      <c r="B3" s="124" t="s">
        <v>184</v>
      </c>
      <c r="C3" s="124">
        <v>54.601297623699303</v>
      </c>
      <c r="D3" s="124">
        <v>2022</v>
      </c>
      <c r="E3" s="124" t="s">
        <v>192</v>
      </c>
      <c r="I3" s="129" t="s">
        <v>183</v>
      </c>
      <c r="J3" s="129" t="s">
        <v>186</v>
      </c>
      <c r="K3" s="129">
        <v>67.450976928700101</v>
      </c>
      <c r="L3" s="129">
        <v>2021</v>
      </c>
      <c r="M3" s="129" t="s">
        <v>193</v>
      </c>
      <c r="P3" s="120" t="s">
        <v>188</v>
      </c>
      <c r="Q3" s="120">
        <v>2024</v>
      </c>
      <c r="R3" s="120" t="s">
        <v>194</v>
      </c>
      <c r="S3" s="121">
        <v>59.447014809999999</v>
      </c>
      <c r="T3" s="120">
        <v>2</v>
      </c>
      <c r="U3" s="120" t="s">
        <v>190</v>
      </c>
      <c r="V3" s="120">
        <v>2024</v>
      </c>
      <c r="W3" s="120" t="s">
        <v>194</v>
      </c>
      <c r="X3" s="122">
        <v>58.31</v>
      </c>
    </row>
    <row r="4" spans="1:24">
      <c r="A4" s="124" t="s">
        <v>183</v>
      </c>
      <c r="B4" s="124" t="s">
        <v>184</v>
      </c>
      <c r="C4" s="124">
        <v>61.3275592576422</v>
      </c>
      <c r="D4" s="124">
        <v>2022</v>
      </c>
      <c r="E4" s="124" t="s">
        <v>195</v>
      </c>
      <c r="I4" s="129" t="s">
        <v>183</v>
      </c>
      <c r="J4" s="129" t="s">
        <v>186</v>
      </c>
      <c r="K4" s="129">
        <v>56.5275908479138</v>
      </c>
      <c r="L4" s="129">
        <v>2021</v>
      </c>
      <c r="M4" s="129" t="s">
        <v>196</v>
      </c>
      <c r="P4" s="120" t="s">
        <v>188</v>
      </c>
      <c r="Q4" s="120">
        <v>2024</v>
      </c>
      <c r="R4" s="120" t="s">
        <v>191</v>
      </c>
      <c r="S4" s="121">
        <v>68.838162409000006</v>
      </c>
      <c r="T4" s="120">
        <v>3</v>
      </c>
      <c r="U4" s="120" t="s">
        <v>190</v>
      </c>
      <c r="V4" s="120">
        <v>2024</v>
      </c>
      <c r="W4" s="120" t="s">
        <v>189</v>
      </c>
      <c r="X4" s="122" t="s">
        <v>164</v>
      </c>
    </row>
    <row r="5" spans="1:24">
      <c r="A5" s="124" t="s">
        <v>183</v>
      </c>
      <c r="B5" s="124" t="s">
        <v>184</v>
      </c>
      <c r="C5" s="124">
        <v>63.701512910931598</v>
      </c>
      <c r="D5" s="124">
        <v>2022</v>
      </c>
      <c r="E5" s="124" t="s">
        <v>197</v>
      </c>
      <c r="I5" s="129" t="s">
        <v>183</v>
      </c>
      <c r="J5" s="129" t="s">
        <v>186</v>
      </c>
      <c r="K5" s="129">
        <v>48.476838467699899</v>
      </c>
      <c r="L5" s="129">
        <v>2022</v>
      </c>
      <c r="M5" s="129" t="s">
        <v>198</v>
      </c>
      <c r="P5" s="120" t="s">
        <v>188</v>
      </c>
      <c r="Q5" s="120">
        <v>2025</v>
      </c>
      <c r="R5" s="120" t="s">
        <v>191</v>
      </c>
      <c r="S5" s="121">
        <v>45.515784873999998</v>
      </c>
      <c r="T5" s="120">
        <v>4</v>
      </c>
      <c r="U5" s="120" t="s">
        <v>190</v>
      </c>
      <c r="V5" s="120">
        <v>2025</v>
      </c>
      <c r="W5" s="120" t="s">
        <v>199</v>
      </c>
      <c r="X5" s="122">
        <v>63.09</v>
      </c>
    </row>
    <row r="6" spans="1:24">
      <c r="A6" s="124" t="s">
        <v>200</v>
      </c>
      <c r="B6" s="124" t="s">
        <v>201</v>
      </c>
      <c r="C6" s="124">
        <v>111.395646606914</v>
      </c>
      <c r="D6" s="124">
        <v>2022</v>
      </c>
      <c r="E6" s="124" t="s">
        <v>185</v>
      </c>
      <c r="I6" s="129" t="s">
        <v>183</v>
      </c>
      <c r="J6" s="129" t="s">
        <v>186</v>
      </c>
      <c r="K6" s="129">
        <v>60.317460317460302</v>
      </c>
      <c r="L6" s="129">
        <v>2022</v>
      </c>
      <c r="M6" s="129" t="s">
        <v>202</v>
      </c>
      <c r="P6" s="120" t="s">
        <v>188</v>
      </c>
      <c r="Q6" s="120">
        <v>2025</v>
      </c>
      <c r="R6" s="120" t="s">
        <v>203</v>
      </c>
      <c r="S6" s="121">
        <v>58.561256405000002</v>
      </c>
      <c r="T6" s="120">
        <v>5</v>
      </c>
      <c r="U6" s="120" t="s">
        <v>190</v>
      </c>
      <c r="V6" s="120">
        <v>2025</v>
      </c>
      <c r="W6" s="120" t="s">
        <v>204</v>
      </c>
      <c r="X6" s="122">
        <v>61.27</v>
      </c>
    </row>
    <row r="7" spans="1:24">
      <c r="A7" s="124" t="s">
        <v>183</v>
      </c>
      <c r="B7" s="124" t="s">
        <v>201</v>
      </c>
      <c r="C7" s="124">
        <v>93.196644920782802</v>
      </c>
      <c r="D7" s="124">
        <v>2022</v>
      </c>
      <c r="E7" s="124" t="s">
        <v>202</v>
      </c>
      <c r="I7" s="129" t="s">
        <v>183</v>
      </c>
      <c r="J7" s="129" t="s">
        <v>186</v>
      </c>
      <c r="K7" s="129">
        <v>47.730056878408497</v>
      </c>
      <c r="L7" s="129">
        <v>2022</v>
      </c>
      <c r="M7" s="129" t="s">
        <v>185</v>
      </c>
      <c r="P7" s="120" t="s">
        <v>188</v>
      </c>
      <c r="Q7" s="120">
        <v>2025</v>
      </c>
      <c r="R7" s="120" t="s">
        <v>205</v>
      </c>
      <c r="S7" s="121">
        <v>55.357846787</v>
      </c>
      <c r="T7" s="120">
        <v>6</v>
      </c>
      <c r="U7" s="120" t="s">
        <v>190</v>
      </c>
      <c r="V7" s="120">
        <v>2025</v>
      </c>
      <c r="W7" s="120" t="s">
        <v>206</v>
      </c>
      <c r="X7" s="122">
        <v>54.38</v>
      </c>
    </row>
    <row r="8" spans="1:24">
      <c r="A8" s="124" t="s">
        <v>183</v>
      </c>
      <c r="B8" s="124" t="s">
        <v>201</v>
      </c>
      <c r="C8" s="124">
        <v>95.859404914136206</v>
      </c>
      <c r="D8" s="124">
        <v>2022</v>
      </c>
      <c r="E8" s="124" t="s">
        <v>185</v>
      </c>
      <c r="I8" s="129" t="s">
        <v>183</v>
      </c>
      <c r="J8" s="129" t="s">
        <v>186</v>
      </c>
      <c r="K8" s="129">
        <v>47.814967196708501</v>
      </c>
      <c r="L8" s="129">
        <v>2022</v>
      </c>
      <c r="M8" s="129" t="s">
        <v>192</v>
      </c>
      <c r="P8" s="120" t="s">
        <v>188</v>
      </c>
      <c r="Q8" s="120">
        <v>2025</v>
      </c>
      <c r="R8" s="120" t="s">
        <v>207</v>
      </c>
      <c r="S8" s="121">
        <v>52.674230145999999</v>
      </c>
      <c r="T8" s="120">
        <v>7</v>
      </c>
      <c r="U8" s="120" t="s">
        <v>190</v>
      </c>
      <c r="V8" s="120">
        <v>2025</v>
      </c>
      <c r="W8" s="120" t="s">
        <v>208</v>
      </c>
      <c r="X8" s="122">
        <v>57.99</v>
      </c>
    </row>
    <row r="9" spans="1:24">
      <c r="A9" s="124" t="s">
        <v>183</v>
      </c>
      <c r="B9" s="124" t="s">
        <v>201</v>
      </c>
      <c r="C9" s="124">
        <v>113.182422296946</v>
      </c>
      <c r="D9" s="124">
        <v>2022</v>
      </c>
      <c r="E9" s="124" t="s">
        <v>192</v>
      </c>
      <c r="I9" s="129" t="s">
        <v>183</v>
      </c>
      <c r="J9" s="129" t="s">
        <v>186</v>
      </c>
      <c r="K9" s="129">
        <v>47.356828193832598</v>
      </c>
      <c r="L9" s="129">
        <v>2022</v>
      </c>
      <c r="M9" s="129" t="s">
        <v>195</v>
      </c>
      <c r="P9" s="120" t="s">
        <v>188</v>
      </c>
      <c r="Q9" s="120">
        <v>2025</v>
      </c>
      <c r="R9" s="120" t="s">
        <v>209</v>
      </c>
      <c r="S9" s="121">
        <v>48.086395838000001</v>
      </c>
      <c r="T9" s="120">
        <v>8</v>
      </c>
      <c r="U9" s="120" t="s">
        <v>190</v>
      </c>
      <c r="V9" s="120">
        <v>2025</v>
      </c>
      <c r="W9" s="120" t="s">
        <v>210</v>
      </c>
      <c r="X9" s="122" t="s">
        <v>164</v>
      </c>
    </row>
    <row r="10" spans="1:24">
      <c r="A10" s="124" t="s">
        <v>183</v>
      </c>
      <c r="B10" s="124" t="s">
        <v>201</v>
      </c>
      <c r="C10" s="124">
        <v>95.578623267787805</v>
      </c>
      <c r="D10" s="124">
        <v>2022</v>
      </c>
      <c r="E10" s="124" t="s">
        <v>197</v>
      </c>
      <c r="I10" s="129" t="s">
        <v>183</v>
      </c>
      <c r="J10" s="129" t="s">
        <v>186</v>
      </c>
      <c r="K10" s="129">
        <v>46.620046620046601</v>
      </c>
      <c r="L10" s="129">
        <v>2022</v>
      </c>
      <c r="M10" s="129" t="s">
        <v>197</v>
      </c>
      <c r="P10" s="120" t="s">
        <v>188</v>
      </c>
      <c r="Q10" s="120">
        <v>2025</v>
      </c>
      <c r="R10" s="120" t="s">
        <v>210</v>
      </c>
      <c r="S10" s="121">
        <v>54.397043345999997</v>
      </c>
      <c r="T10" s="120">
        <v>9</v>
      </c>
      <c r="U10" s="120" t="s">
        <v>190</v>
      </c>
      <c r="V10" s="120">
        <v>2025</v>
      </c>
      <c r="W10" s="120" t="s">
        <v>209</v>
      </c>
      <c r="X10" s="122">
        <v>72.25</v>
      </c>
    </row>
    <row r="11" spans="1:24">
      <c r="A11" s="124" t="s">
        <v>200</v>
      </c>
      <c r="B11" s="124" t="s">
        <v>211</v>
      </c>
      <c r="C11" s="124">
        <v>83.300743058271394</v>
      </c>
      <c r="D11" s="124">
        <v>2021</v>
      </c>
      <c r="E11" s="124" t="s">
        <v>187</v>
      </c>
      <c r="I11" s="130" t="s">
        <v>200</v>
      </c>
      <c r="J11" s="130" t="s">
        <v>212</v>
      </c>
      <c r="K11" s="130">
        <v>48.814504881450397</v>
      </c>
      <c r="L11" s="130">
        <v>2021</v>
      </c>
      <c r="M11" s="130" t="s">
        <v>213</v>
      </c>
      <c r="P11" s="120" t="s">
        <v>188</v>
      </c>
      <c r="Q11" s="120">
        <v>2025</v>
      </c>
      <c r="R11" s="120" t="s">
        <v>208</v>
      </c>
      <c r="S11" s="121">
        <v>42.526418073999999</v>
      </c>
      <c r="T11" s="120">
        <v>10</v>
      </c>
      <c r="U11" s="120" t="s">
        <v>190</v>
      </c>
      <c r="V11" s="120">
        <v>2025</v>
      </c>
      <c r="W11" s="120" t="s">
        <v>207</v>
      </c>
      <c r="X11" s="122">
        <v>63.72</v>
      </c>
    </row>
    <row r="12" spans="1:24">
      <c r="A12" s="124" t="s">
        <v>200</v>
      </c>
      <c r="B12" s="124" t="s">
        <v>211</v>
      </c>
      <c r="C12" s="124">
        <v>79.6943231441048</v>
      </c>
      <c r="D12" s="124">
        <v>2021</v>
      </c>
      <c r="E12" s="124" t="s">
        <v>213</v>
      </c>
      <c r="I12" s="131" t="s">
        <v>200</v>
      </c>
      <c r="J12" s="131" t="s">
        <v>212</v>
      </c>
      <c r="K12" s="131">
        <v>63.3333341781562</v>
      </c>
      <c r="L12" s="131">
        <v>2021</v>
      </c>
      <c r="M12" s="131" t="s">
        <v>193</v>
      </c>
      <c r="P12" s="120" t="s">
        <v>188</v>
      </c>
      <c r="Q12" s="120">
        <v>2025</v>
      </c>
      <c r="R12" s="120" t="s">
        <v>208</v>
      </c>
      <c r="S12" s="121">
        <v>40.089801155000004</v>
      </c>
      <c r="T12" s="120">
        <v>11</v>
      </c>
      <c r="U12" s="120" t="s">
        <v>190</v>
      </c>
      <c r="V12" s="120">
        <v>2025</v>
      </c>
      <c r="W12" s="120" t="s">
        <v>205</v>
      </c>
      <c r="X12" s="122">
        <v>62.77</v>
      </c>
    </row>
    <row r="13" spans="1:24">
      <c r="A13" s="124" t="s">
        <v>200</v>
      </c>
      <c r="B13" s="124" t="s">
        <v>211</v>
      </c>
      <c r="C13" s="124">
        <v>87.341772151898695</v>
      </c>
      <c r="D13" s="124">
        <v>2021</v>
      </c>
      <c r="E13" s="124" t="s">
        <v>193</v>
      </c>
      <c r="I13" s="131" t="s">
        <v>200</v>
      </c>
      <c r="J13" s="131" t="s">
        <v>212</v>
      </c>
      <c r="K13" s="131">
        <v>42.157986309576799</v>
      </c>
      <c r="L13" s="131">
        <v>2021</v>
      </c>
      <c r="M13" s="131" t="s">
        <v>196</v>
      </c>
      <c r="P13" s="120" t="s">
        <v>188</v>
      </c>
      <c r="Q13" s="120">
        <v>2025</v>
      </c>
      <c r="R13" s="120" t="s">
        <v>206</v>
      </c>
      <c r="S13" s="121">
        <v>48.821283452000003</v>
      </c>
      <c r="T13" s="120">
        <v>12</v>
      </c>
      <c r="U13" s="120" t="s">
        <v>190</v>
      </c>
      <c r="V13" s="120">
        <v>2025</v>
      </c>
      <c r="W13" s="120" t="s">
        <v>203</v>
      </c>
      <c r="X13" s="122">
        <v>57.13</v>
      </c>
    </row>
    <row r="14" spans="1:24">
      <c r="A14" s="124" t="s">
        <v>200</v>
      </c>
      <c r="B14" s="124" t="s">
        <v>211</v>
      </c>
      <c r="C14" s="124">
        <v>75.239052560405895</v>
      </c>
      <c r="D14" s="124">
        <v>2021</v>
      </c>
      <c r="E14" s="124" t="s">
        <v>196</v>
      </c>
      <c r="I14" s="131" t="s">
        <v>200</v>
      </c>
      <c r="J14" s="131" t="s">
        <v>212</v>
      </c>
      <c r="K14" s="131">
        <v>52.058305758445798</v>
      </c>
      <c r="L14" s="131">
        <v>2022</v>
      </c>
      <c r="M14" s="131" t="s">
        <v>197</v>
      </c>
      <c r="P14" s="120" t="s">
        <v>188</v>
      </c>
      <c r="Q14" s="120">
        <v>2025</v>
      </c>
      <c r="R14" s="120" t="s">
        <v>204</v>
      </c>
      <c r="S14" s="121">
        <v>48.693374605999999</v>
      </c>
      <c r="X14" s="122">
        <f>AVERAGE(X2:X13)</f>
        <v>60.744</v>
      </c>
    </row>
    <row r="15" spans="1:24">
      <c r="A15" s="124" t="s">
        <v>200</v>
      </c>
      <c r="B15" s="124" t="s">
        <v>211</v>
      </c>
      <c r="C15" s="124">
        <v>87.365597093129196</v>
      </c>
      <c r="D15" s="124">
        <v>2022</v>
      </c>
      <c r="E15" s="124" t="s">
        <v>198</v>
      </c>
      <c r="I15" s="129" t="s">
        <v>200</v>
      </c>
      <c r="J15" s="129" t="s">
        <v>190</v>
      </c>
      <c r="K15" s="129">
        <v>65.897858319604595</v>
      </c>
      <c r="L15" s="129">
        <v>2021</v>
      </c>
      <c r="M15" s="129" t="s">
        <v>193</v>
      </c>
      <c r="P15" s="120" t="s">
        <v>214</v>
      </c>
      <c r="Q15" s="120">
        <v>2024</v>
      </c>
      <c r="R15" s="120" t="s">
        <v>189</v>
      </c>
      <c r="S15" s="121">
        <v>48.146148308000001</v>
      </c>
      <c r="T15" s="120">
        <v>1</v>
      </c>
      <c r="U15" s="120" t="s">
        <v>214</v>
      </c>
      <c r="V15" s="120">
        <v>2024</v>
      </c>
      <c r="W15" s="120" t="s">
        <v>191</v>
      </c>
      <c r="X15" s="121">
        <v>36.729999999999997</v>
      </c>
    </row>
    <row r="16" spans="1:24">
      <c r="A16" s="124" t="s">
        <v>200</v>
      </c>
      <c r="B16" s="124" t="s">
        <v>211</v>
      </c>
      <c r="C16" s="124">
        <v>76.754385964912203</v>
      </c>
      <c r="D16" s="124">
        <v>2022</v>
      </c>
      <c r="E16" s="124" t="s">
        <v>215</v>
      </c>
      <c r="I16" s="129" t="s">
        <v>200</v>
      </c>
      <c r="J16" s="129" t="s">
        <v>190</v>
      </c>
      <c r="K16" s="129">
        <v>51.304929734552701</v>
      </c>
      <c r="L16" s="129">
        <v>2021</v>
      </c>
      <c r="M16" s="129" t="s">
        <v>196</v>
      </c>
      <c r="P16" s="120" t="s">
        <v>214</v>
      </c>
      <c r="Q16" s="120">
        <v>2024</v>
      </c>
      <c r="R16" s="120" t="s">
        <v>194</v>
      </c>
      <c r="S16" s="121">
        <v>44.941392534999999</v>
      </c>
      <c r="T16" s="120">
        <v>2</v>
      </c>
      <c r="U16" s="120" t="s">
        <v>214</v>
      </c>
      <c r="V16" s="120">
        <v>2024</v>
      </c>
      <c r="W16" s="120" t="s">
        <v>194</v>
      </c>
      <c r="X16" s="121">
        <v>44.94</v>
      </c>
    </row>
    <row r="17" spans="1:24">
      <c r="A17" s="124" t="s">
        <v>200</v>
      </c>
      <c r="B17" s="124" t="s">
        <v>211</v>
      </c>
      <c r="C17" s="124">
        <v>81.346198649119302</v>
      </c>
      <c r="D17" s="124">
        <v>2022</v>
      </c>
      <c r="E17" s="124" t="s">
        <v>185</v>
      </c>
      <c r="I17" s="129" t="s">
        <v>200</v>
      </c>
      <c r="J17" s="129" t="s">
        <v>190</v>
      </c>
      <c r="K17" s="129">
        <v>101.87932669156901</v>
      </c>
      <c r="L17" s="129">
        <v>2021</v>
      </c>
      <c r="M17" s="129" t="s">
        <v>216</v>
      </c>
      <c r="P17" s="120" t="s">
        <v>214</v>
      </c>
      <c r="Q17" s="120">
        <v>2024</v>
      </c>
      <c r="R17" s="120" t="s">
        <v>191</v>
      </c>
      <c r="S17" s="121">
        <v>36.732456139999996</v>
      </c>
      <c r="T17" s="120">
        <v>3</v>
      </c>
      <c r="U17" s="120" t="s">
        <v>214</v>
      </c>
      <c r="V17" s="120">
        <v>2024</v>
      </c>
      <c r="W17" s="120" t="s">
        <v>189</v>
      </c>
      <c r="X17" s="121">
        <v>48.15</v>
      </c>
    </row>
    <row r="18" spans="1:24">
      <c r="A18" s="124" t="s">
        <v>200</v>
      </c>
      <c r="B18" s="124" t="s">
        <v>211</v>
      </c>
      <c r="C18" s="124">
        <v>82.664868801083898</v>
      </c>
      <c r="D18" s="124">
        <v>2022</v>
      </c>
      <c r="E18" s="124" t="s">
        <v>192</v>
      </c>
      <c r="I18" s="129" t="s">
        <v>200</v>
      </c>
      <c r="J18" s="129" t="s">
        <v>190</v>
      </c>
      <c r="K18" s="129">
        <v>60.267154166785403</v>
      </c>
      <c r="L18" s="129">
        <v>2022</v>
      </c>
      <c r="M18" s="129" t="s">
        <v>202</v>
      </c>
      <c r="P18" s="120" t="s">
        <v>214</v>
      </c>
      <c r="Q18" s="120">
        <v>2025</v>
      </c>
      <c r="R18" s="120" t="s">
        <v>191</v>
      </c>
      <c r="S18" s="121">
        <v>48.804596281000002</v>
      </c>
      <c r="T18" s="120">
        <v>4</v>
      </c>
      <c r="U18" s="120" t="s">
        <v>214</v>
      </c>
      <c r="V18" s="120">
        <v>2025</v>
      </c>
      <c r="W18" s="120" t="s">
        <v>199</v>
      </c>
      <c r="X18" s="121">
        <v>39.6</v>
      </c>
    </row>
    <row r="19" spans="1:24">
      <c r="A19" s="124" t="s">
        <v>200</v>
      </c>
      <c r="B19" s="124" t="s">
        <v>211</v>
      </c>
      <c r="C19" s="124">
        <v>76.871601954492505</v>
      </c>
      <c r="D19" s="124">
        <v>2022</v>
      </c>
      <c r="E19" s="124" t="s">
        <v>195</v>
      </c>
      <c r="I19" s="129" t="s">
        <v>200</v>
      </c>
      <c r="J19" s="129" t="s">
        <v>190</v>
      </c>
      <c r="K19" s="129">
        <v>70.896066576533897</v>
      </c>
      <c r="L19" s="129">
        <v>2022</v>
      </c>
      <c r="M19" s="129" t="s">
        <v>185</v>
      </c>
      <c r="P19" s="120" t="s">
        <v>214</v>
      </c>
      <c r="Q19" s="120">
        <v>2025</v>
      </c>
      <c r="R19" s="120" t="s">
        <v>203</v>
      </c>
      <c r="S19" s="121">
        <v>51.159246762000002</v>
      </c>
      <c r="T19" s="120">
        <v>5</v>
      </c>
      <c r="U19" s="120" t="s">
        <v>214</v>
      </c>
      <c r="V19" s="120">
        <v>2025</v>
      </c>
      <c r="W19" s="120" t="s">
        <v>204</v>
      </c>
      <c r="X19" s="121" t="s">
        <v>164</v>
      </c>
    </row>
    <row r="20" spans="1:24">
      <c r="A20" s="124" t="s">
        <v>200</v>
      </c>
      <c r="B20" s="124" t="s">
        <v>211</v>
      </c>
      <c r="C20" s="124">
        <v>84.474660362837099</v>
      </c>
      <c r="D20" s="124">
        <v>2022</v>
      </c>
      <c r="E20" s="124" t="s">
        <v>197</v>
      </c>
      <c r="I20" s="129" t="s">
        <v>200</v>
      </c>
      <c r="J20" s="129" t="s">
        <v>190</v>
      </c>
      <c r="K20" s="129">
        <v>65.934066754824798</v>
      </c>
      <c r="L20" s="129">
        <v>2022</v>
      </c>
      <c r="M20" s="129" t="s">
        <v>195</v>
      </c>
      <c r="P20" s="120" t="s">
        <v>214</v>
      </c>
      <c r="Q20" s="120">
        <v>2025</v>
      </c>
      <c r="R20" s="120" t="s">
        <v>205</v>
      </c>
      <c r="S20" s="121">
        <v>52.985822712000001</v>
      </c>
      <c r="T20" s="120">
        <v>6</v>
      </c>
      <c r="U20" s="120" t="s">
        <v>214</v>
      </c>
      <c r="V20" s="120">
        <v>2025</v>
      </c>
      <c r="W20" s="120" t="s">
        <v>206</v>
      </c>
      <c r="X20" s="121">
        <v>54.04</v>
      </c>
    </row>
    <row r="21" spans="1:24">
      <c r="A21" s="124" t="s">
        <v>183</v>
      </c>
      <c r="B21" s="124" t="s">
        <v>214</v>
      </c>
      <c r="C21" s="124">
        <v>50.066755674232297</v>
      </c>
      <c r="D21" s="124">
        <v>2021</v>
      </c>
      <c r="E21" s="124" t="s">
        <v>187</v>
      </c>
      <c r="I21" s="285" t="s">
        <v>217</v>
      </c>
      <c r="J21" s="285"/>
      <c r="K21" s="285"/>
      <c r="L21" s="285"/>
      <c r="M21" s="285"/>
      <c r="P21" s="120" t="s">
        <v>214</v>
      </c>
      <c r="Q21" s="120">
        <v>2025</v>
      </c>
      <c r="R21" s="120" t="s">
        <v>207</v>
      </c>
      <c r="S21" s="121">
        <v>54.869684499000002</v>
      </c>
      <c r="T21" s="120">
        <v>7</v>
      </c>
      <c r="U21" s="120" t="s">
        <v>214</v>
      </c>
      <c r="V21" s="120">
        <v>2025</v>
      </c>
      <c r="W21" s="120" t="s">
        <v>208</v>
      </c>
      <c r="X21" s="121" t="s">
        <v>164</v>
      </c>
    </row>
    <row r="22" spans="1:24">
      <c r="A22" s="124" t="s">
        <v>183</v>
      </c>
      <c r="B22" s="124" t="s">
        <v>214</v>
      </c>
      <c r="C22" s="124">
        <v>53.698997938342004</v>
      </c>
      <c r="D22" s="124">
        <v>2021</v>
      </c>
      <c r="E22" s="124" t="s">
        <v>213</v>
      </c>
      <c r="P22" s="120" t="s">
        <v>214</v>
      </c>
      <c r="Q22" s="120">
        <v>2025</v>
      </c>
      <c r="R22" s="120" t="s">
        <v>209</v>
      </c>
      <c r="S22" s="121">
        <v>46.705027153000003</v>
      </c>
      <c r="T22" s="120">
        <v>8</v>
      </c>
      <c r="U22" s="120" t="s">
        <v>214</v>
      </c>
      <c r="V22" s="120">
        <v>2025</v>
      </c>
      <c r="W22" s="120" t="s">
        <v>210</v>
      </c>
      <c r="X22" s="121">
        <v>40.880000000000003</v>
      </c>
    </row>
    <row r="23" spans="1:24">
      <c r="A23" s="124" t="s">
        <v>183</v>
      </c>
      <c r="B23" s="124" t="s">
        <v>214</v>
      </c>
      <c r="C23" s="124">
        <v>46.476437527021098</v>
      </c>
      <c r="D23" s="124">
        <v>2021</v>
      </c>
      <c r="E23" s="124" t="s">
        <v>196</v>
      </c>
      <c r="P23" s="120" t="s">
        <v>214</v>
      </c>
      <c r="Q23" s="120">
        <v>2025</v>
      </c>
      <c r="R23" s="120" t="s">
        <v>210</v>
      </c>
      <c r="S23" s="121">
        <v>40.880845960999999</v>
      </c>
      <c r="T23" s="120">
        <v>9</v>
      </c>
      <c r="U23" s="120" t="s">
        <v>214</v>
      </c>
      <c r="V23" s="120">
        <v>2025</v>
      </c>
      <c r="W23" s="120" t="s">
        <v>209</v>
      </c>
      <c r="X23" s="121">
        <v>46.71</v>
      </c>
    </row>
    <row r="24" spans="1:24">
      <c r="A24" s="124" t="s">
        <v>183</v>
      </c>
      <c r="B24" s="124" t="s">
        <v>214</v>
      </c>
      <c r="C24" s="124">
        <v>56.013179571663898</v>
      </c>
      <c r="D24" s="124">
        <v>2022</v>
      </c>
      <c r="E24" s="124" t="s">
        <v>198</v>
      </c>
      <c r="P24" s="120" t="s">
        <v>214</v>
      </c>
      <c r="Q24" s="120">
        <v>2025</v>
      </c>
      <c r="R24" s="120" t="s">
        <v>206</v>
      </c>
      <c r="S24" s="121">
        <v>54.042369217000001</v>
      </c>
      <c r="T24" s="120">
        <v>10</v>
      </c>
      <c r="U24" s="120" t="s">
        <v>214</v>
      </c>
      <c r="V24" s="120">
        <v>2025</v>
      </c>
      <c r="W24" s="120" t="s">
        <v>207</v>
      </c>
      <c r="X24" s="121">
        <v>54.87</v>
      </c>
    </row>
    <row r="25" spans="1:24">
      <c r="A25" s="124" t="s">
        <v>183</v>
      </c>
      <c r="B25" s="124" t="s">
        <v>214</v>
      </c>
      <c r="C25" s="124">
        <v>59.940059940059903</v>
      </c>
      <c r="D25" s="124">
        <v>2022</v>
      </c>
      <c r="E25" s="124" t="s">
        <v>215</v>
      </c>
      <c r="P25" s="120" t="s">
        <v>214</v>
      </c>
      <c r="Q25" s="120">
        <v>2025</v>
      </c>
      <c r="R25" s="120" t="s">
        <v>199</v>
      </c>
      <c r="S25" s="121">
        <v>39.598589638999997</v>
      </c>
      <c r="T25" s="120">
        <v>11</v>
      </c>
      <c r="U25" s="120" t="s">
        <v>214</v>
      </c>
      <c r="V25" s="120">
        <v>2025</v>
      </c>
      <c r="W25" s="120" t="s">
        <v>205</v>
      </c>
      <c r="X25" s="121">
        <v>52.96</v>
      </c>
    </row>
    <row r="26" spans="1:24">
      <c r="A26" s="124" t="s">
        <v>183</v>
      </c>
      <c r="B26" s="124" t="s">
        <v>214</v>
      </c>
      <c r="C26" s="124">
        <v>59.930081571499898</v>
      </c>
      <c r="D26" s="124">
        <v>2022</v>
      </c>
      <c r="E26" s="124" t="s">
        <v>195</v>
      </c>
      <c r="P26" s="120" t="s">
        <v>190</v>
      </c>
      <c r="Q26" s="120">
        <v>2024</v>
      </c>
      <c r="R26" s="120" t="s">
        <v>194</v>
      </c>
      <c r="S26" s="121">
        <v>58.305830583000002</v>
      </c>
      <c r="T26" s="120">
        <v>12</v>
      </c>
      <c r="U26" s="120" t="s">
        <v>214</v>
      </c>
      <c r="V26" s="120">
        <v>2025</v>
      </c>
      <c r="W26" s="120" t="s">
        <v>203</v>
      </c>
      <c r="X26" s="121">
        <v>51.16</v>
      </c>
    </row>
    <row r="27" spans="1:24">
      <c r="A27" s="124" t="s">
        <v>183</v>
      </c>
      <c r="B27" s="124" t="s">
        <v>214</v>
      </c>
      <c r="C27" s="124">
        <v>53.404539385847798</v>
      </c>
      <c r="D27" s="124">
        <v>2022</v>
      </c>
      <c r="E27" s="124" t="s">
        <v>197</v>
      </c>
      <c r="P27" s="120" t="s">
        <v>190</v>
      </c>
      <c r="Q27" s="120">
        <v>2024</v>
      </c>
      <c r="R27" s="120" t="s">
        <v>191</v>
      </c>
      <c r="S27" s="121">
        <v>56.525979784</v>
      </c>
      <c r="X27" s="121">
        <f>AVERAGE(X15:X26)</f>
        <v>47.003999999999998</v>
      </c>
    </row>
    <row r="28" spans="1:24">
      <c r="A28" s="124" t="s">
        <v>200</v>
      </c>
      <c r="B28" s="124" t="s">
        <v>218</v>
      </c>
      <c r="C28" s="124">
        <v>89.052151166026604</v>
      </c>
      <c r="D28" s="124">
        <v>2021</v>
      </c>
      <c r="E28" s="124" t="s">
        <v>193</v>
      </c>
      <c r="I28" s="128" t="s">
        <v>176</v>
      </c>
      <c r="J28" s="128" t="s">
        <v>177</v>
      </c>
      <c r="K28" s="128" t="s">
        <v>178</v>
      </c>
      <c r="L28" s="128" t="s">
        <v>179</v>
      </c>
      <c r="M28" s="128" t="s">
        <v>145</v>
      </c>
      <c r="P28" s="120" t="s">
        <v>190</v>
      </c>
      <c r="Q28" s="120">
        <v>2025</v>
      </c>
      <c r="R28" s="120" t="s">
        <v>203</v>
      </c>
      <c r="S28" s="121">
        <v>57.130537889000003</v>
      </c>
      <c r="T28" s="120">
        <v>1</v>
      </c>
      <c r="U28" s="120" t="s">
        <v>188</v>
      </c>
      <c r="V28" s="120">
        <v>2024</v>
      </c>
      <c r="W28" s="120" t="s">
        <v>191</v>
      </c>
      <c r="X28" s="121">
        <v>68.84</v>
      </c>
    </row>
    <row r="29" spans="1:24">
      <c r="A29" s="124" t="s">
        <v>200</v>
      </c>
      <c r="B29" s="124" t="s">
        <v>218</v>
      </c>
      <c r="C29" s="124">
        <v>86.798661144834597</v>
      </c>
      <c r="D29" s="124">
        <v>2021</v>
      </c>
      <c r="E29" s="124" t="s">
        <v>196</v>
      </c>
      <c r="I29" s="129" t="s">
        <v>200</v>
      </c>
      <c r="J29" s="129" t="s">
        <v>190</v>
      </c>
      <c r="K29" s="129">
        <v>65.1423075241551</v>
      </c>
      <c r="L29" s="129">
        <v>2021</v>
      </c>
      <c r="M29" s="129" t="s">
        <v>187</v>
      </c>
      <c r="P29" s="120" t="s">
        <v>190</v>
      </c>
      <c r="Q29" s="120">
        <v>2025</v>
      </c>
      <c r="R29" s="120" t="s">
        <v>205</v>
      </c>
      <c r="S29" s="121">
        <v>62.767094016999998</v>
      </c>
      <c r="T29" s="120">
        <v>2</v>
      </c>
      <c r="U29" s="120" t="s">
        <v>188</v>
      </c>
      <c r="V29" s="120">
        <v>2024</v>
      </c>
      <c r="W29" s="120" t="s">
        <v>194</v>
      </c>
      <c r="X29" s="121">
        <v>59.45</v>
      </c>
    </row>
    <row r="30" spans="1:24">
      <c r="A30" s="124" t="s">
        <v>200</v>
      </c>
      <c r="B30" s="124" t="s">
        <v>218</v>
      </c>
      <c r="C30" s="124">
        <v>77.856122629805498</v>
      </c>
      <c r="D30" s="124">
        <v>2021</v>
      </c>
      <c r="E30" s="124" t="s">
        <v>216</v>
      </c>
      <c r="I30" s="129" t="s">
        <v>200</v>
      </c>
      <c r="J30" s="129" t="s">
        <v>190</v>
      </c>
      <c r="K30" s="129">
        <v>65.897858319604595</v>
      </c>
      <c r="L30" s="129">
        <v>2021</v>
      </c>
      <c r="M30" s="129" t="s">
        <v>193</v>
      </c>
      <c r="P30" s="120" t="s">
        <v>190</v>
      </c>
      <c r="Q30" s="120">
        <v>2025</v>
      </c>
      <c r="R30" s="120" t="s">
        <v>207</v>
      </c>
      <c r="S30" s="121">
        <v>63.720529255000002</v>
      </c>
      <c r="T30" s="120">
        <v>3</v>
      </c>
      <c r="U30" s="120" t="s">
        <v>188</v>
      </c>
      <c r="V30" s="120">
        <v>2024</v>
      </c>
      <c r="W30" s="120" t="s">
        <v>189</v>
      </c>
      <c r="X30" s="121">
        <v>53.26</v>
      </c>
    </row>
    <row r="31" spans="1:24">
      <c r="A31" s="124" t="s">
        <v>200</v>
      </c>
      <c r="B31" s="124" t="s">
        <v>218</v>
      </c>
      <c r="C31" s="124">
        <v>69.980965177471703</v>
      </c>
      <c r="D31" s="124">
        <v>2022</v>
      </c>
      <c r="E31" s="124" t="s">
        <v>198</v>
      </c>
      <c r="I31" s="129" t="s">
        <v>200</v>
      </c>
      <c r="J31" s="129" t="s">
        <v>190</v>
      </c>
      <c r="K31" s="129">
        <v>51.304929734552701</v>
      </c>
      <c r="L31" s="129">
        <v>2021</v>
      </c>
      <c r="M31" s="129" t="s">
        <v>196</v>
      </c>
      <c r="P31" s="120" t="s">
        <v>190</v>
      </c>
      <c r="Q31" s="120">
        <v>2025</v>
      </c>
      <c r="R31" s="120" t="s">
        <v>209</v>
      </c>
      <c r="S31" s="121">
        <v>72.244985982000003</v>
      </c>
      <c r="T31" s="120">
        <v>4</v>
      </c>
      <c r="U31" s="120" t="s">
        <v>188</v>
      </c>
      <c r="V31" s="120">
        <v>2025</v>
      </c>
      <c r="W31" s="120" t="s">
        <v>199</v>
      </c>
      <c r="X31" s="121">
        <v>50.18</v>
      </c>
    </row>
    <row r="32" spans="1:24">
      <c r="A32" s="124" t="s">
        <v>200</v>
      </c>
      <c r="B32" s="124" t="s">
        <v>218</v>
      </c>
      <c r="C32" s="124">
        <v>86.5623019480376</v>
      </c>
      <c r="D32" s="124">
        <v>2022</v>
      </c>
      <c r="E32" s="124" t="s">
        <v>215</v>
      </c>
      <c r="I32" s="129" t="s">
        <v>200</v>
      </c>
      <c r="J32" s="129" t="s">
        <v>190</v>
      </c>
      <c r="K32" s="129">
        <v>101.87932669156901</v>
      </c>
      <c r="L32" s="129">
        <v>2021</v>
      </c>
      <c r="M32" s="129" t="s">
        <v>216</v>
      </c>
      <c r="P32" s="120" t="s">
        <v>190</v>
      </c>
      <c r="Q32" s="120">
        <v>2025</v>
      </c>
      <c r="R32" s="120" t="s">
        <v>208</v>
      </c>
      <c r="S32" s="121">
        <v>57.992565055999997</v>
      </c>
      <c r="T32" s="120">
        <v>5</v>
      </c>
      <c r="U32" s="120" t="s">
        <v>188</v>
      </c>
      <c r="V32" s="120">
        <v>2025</v>
      </c>
      <c r="W32" s="120" t="s">
        <v>204</v>
      </c>
      <c r="X32" s="121">
        <v>48.69</v>
      </c>
    </row>
    <row r="33" spans="1:24">
      <c r="A33" s="124" t="s">
        <v>200</v>
      </c>
      <c r="B33" s="124" t="s">
        <v>218</v>
      </c>
      <c r="C33" s="124">
        <v>89.827800461565701</v>
      </c>
      <c r="D33" s="124">
        <v>2022</v>
      </c>
      <c r="E33" s="124" t="s">
        <v>202</v>
      </c>
      <c r="I33" s="129" t="s">
        <v>200</v>
      </c>
      <c r="J33" s="129" t="s">
        <v>190</v>
      </c>
      <c r="K33" s="129">
        <v>60.267154166785403</v>
      </c>
      <c r="L33" s="129">
        <v>2022</v>
      </c>
      <c r="M33" s="129" t="s">
        <v>202</v>
      </c>
      <c r="P33" s="120" t="s">
        <v>190</v>
      </c>
      <c r="Q33" s="120">
        <v>2025</v>
      </c>
      <c r="R33" s="120" t="s">
        <v>206</v>
      </c>
      <c r="S33" s="121">
        <v>54.375</v>
      </c>
      <c r="T33" s="120">
        <v>6</v>
      </c>
      <c r="U33" s="120" t="s">
        <v>188</v>
      </c>
      <c r="V33" s="120">
        <v>2025</v>
      </c>
      <c r="W33" s="120" t="s">
        <v>206</v>
      </c>
      <c r="X33" s="121">
        <v>48.82</v>
      </c>
    </row>
    <row r="34" spans="1:24">
      <c r="A34" s="124" t="s">
        <v>200</v>
      </c>
      <c r="B34" s="124" t="s">
        <v>218</v>
      </c>
      <c r="C34" s="124">
        <v>80.259498407629593</v>
      </c>
      <c r="D34" s="124">
        <v>2022</v>
      </c>
      <c r="E34" s="124" t="s">
        <v>185</v>
      </c>
      <c r="I34" s="129" t="s">
        <v>200</v>
      </c>
      <c r="J34" s="129" t="s">
        <v>190</v>
      </c>
      <c r="K34" s="129">
        <v>70.896066576533897</v>
      </c>
      <c r="L34" s="129">
        <v>2022</v>
      </c>
      <c r="M34" s="129" t="s">
        <v>185</v>
      </c>
      <c r="P34" s="120" t="s">
        <v>190</v>
      </c>
      <c r="Q34" s="120">
        <v>2025</v>
      </c>
      <c r="R34" s="120" t="s">
        <v>204</v>
      </c>
      <c r="S34" s="121">
        <v>61.267184698000001</v>
      </c>
      <c r="T34" s="120">
        <v>7</v>
      </c>
      <c r="U34" s="120" t="s">
        <v>188</v>
      </c>
      <c r="V34" s="120">
        <v>2025</v>
      </c>
      <c r="W34" s="120" t="s">
        <v>208</v>
      </c>
      <c r="X34" s="121">
        <v>42.53</v>
      </c>
    </row>
    <row r="35" spans="1:24">
      <c r="A35" s="124" t="s">
        <v>200</v>
      </c>
      <c r="B35" s="124" t="s">
        <v>218</v>
      </c>
      <c r="C35" s="124">
        <v>87.043251800192806</v>
      </c>
      <c r="D35" s="124">
        <v>2022</v>
      </c>
      <c r="E35" s="124" t="s">
        <v>192</v>
      </c>
      <c r="I35" s="129" t="s">
        <v>200</v>
      </c>
      <c r="J35" s="129" t="s">
        <v>190</v>
      </c>
      <c r="K35" s="129">
        <v>65.934066754824798</v>
      </c>
      <c r="L35" s="129">
        <v>2022</v>
      </c>
      <c r="M35" s="129" t="s">
        <v>195</v>
      </c>
      <c r="P35" s="120" t="s">
        <v>190</v>
      </c>
      <c r="Q35" s="120">
        <v>2025</v>
      </c>
      <c r="R35" s="120" t="s">
        <v>199</v>
      </c>
      <c r="S35" s="121">
        <v>63.094184486000003</v>
      </c>
      <c r="T35" s="120">
        <v>8</v>
      </c>
      <c r="U35" s="120" t="s">
        <v>188</v>
      </c>
      <c r="V35" s="120">
        <v>2025</v>
      </c>
      <c r="W35" s="120" t="s">
        <v>210</v>
      </c>
      <c r="X35" s="121">
        <v>54.4</v>
      </c>
    </row>
    <row r="36" spans="1:24">
      <c r="A36" s="124" t="s">
        <v>200</v>
      </c>
      <c r="B36" s="124" t="s">
        <v>218</v>
      </c>
      <c r="C36" s="124">
        <v>87.521263586596504</v>
      </c>
      <c r="D36" s="124">
        <v>2022</v>
      </c>
      <c r="E36" s="124" t="s">
        <v>195</v>
      </c>
      <c r="I36" s="130" t="s">
        <v>200</v>
      </c>
      <c r="J36" s="130" t="s">
        <v>212</v>
      </c>
      <c r="K36" s="130">
        <v>48.814504881450397</v>
      </c>
      <c r="L36" s="130">
        <v>2021</v>
      </c>
      <c r="M36" s="130" t="s">
        <v>213</v>
      </c>
      <c r="P36" s="120" t="s">
        <v>190</v>
      </c>
      <c r="Q36" s="120">
        <v>2025</v>
      </c>
      <c r="R36" s="120" t="s">
        <v>199</v>
      </c>
      <c r="S36" s="121">
        <v>63.094184486000003</v>
      </c>
      <c r="T36" s="120">
        <v>9</v>
      </c>
      <c r="U36" s="120" t="s">
        <v>188</v>
      </c>
      <c r="V36" s="120">
        <v>2025</v>
      </c>
      <c r="W36" s="120" t="s">
        <v>209</v>
      </c>
      <c r="X36" s="121">
        <v>48.09</v>
      </c>
    </row>
    <row r="37" spans="1:24">
      <c r="A37" s="124" t="s">
        <v>200</v>
      </c>
      <c r="B37" s="124" t="s">
        <v>218</v>
      </c>
      <c r="C37" s="124">
        <v>85.066069753469094</v>
      </c>
      <c r="D37" s="124">
        <v>2022</v>
      </c>
      <c r="E37" s="124" t="s">
        <v>197</v>
      </c>
      <c r="I37" s="131" t="s">
        <v>200</v>
      </c>
      <c r="J37" s="131" t="s">
        <v>212</v>
      </c>
      <c r="K37" s="131">
        <v>63.3333341781562</v>
      </c>
      <c r="L37" s="131">
        <v>2021</v>
      </c>
      <c r="M37" s="131" t="s">
        <v>193</v>
      </c>
      <c r="T37" s="120">
        <v>10</v>
      </c>
      <c r="U37" s="120" t="s">
        <v>188</v>
      </c>
      <c r="V37" s="120">
        <v>2025</v>
      </c>
      <c r="W37" s="120" t="s">
        <v>207</v>
      </c>
      <c r="X37" s="121">
        <v>52.67</v>
      </c>
    </row>
    <row r="38" spans="1:24">
      <c r="A38" s="125" t="s">
        <v>200</v>
      </c>
      <c r="B38" s="125" t="s">
        <v>219</v>
      </c>
      <c r="C38" s="125">
        <v>76.567176590890497</v>
      </c>
      <c r="D38" s="125">
        <v>2021</v>
      </c>
      <c r="E38" s="125" t="s">
        <v>187</v>
      </c>
      <c r="I38" s="131" t="s">
        <v>200</v>
      </c>
      <c r="J38" s="131" t="s">
        <v>212</v>
      </c>
      <c r="K38" s="131">
        <v>42.157986309576799</v>
      </c>
      <c r="L38" s="131">
        <v>2021</v>
      </c>
      <c r="M38" s="131" t="s">
        <v>196</v>
      </c>
      <c r="T38" s="120">
        <v>11</v>
      </c>
      <c r="U38" s="120" t="s">
        <v>188</v>
      </c>
      <c r="V38" s="120">
        <v>2025</v>
      </c>
      <c r="W38" s="120" t="s">
        <v>205</v>
      </c>
      <c r="X38" s="121">
        <v>55.36</v>
      </c>
    </row>
    <row r="39" spans="1:24">
      <c r="A39" s="125" t="s">
        <v>200</v>
      </c>
      <c r="B39" s="125" t="s">
        <v>219</v>
      </c>
      <c r="C39" s="125">
        <v>76.369706719533497</v>
      </c>
      <c r="D39" s="125">
        <v>2021</v>
      </c>
      <c r="E39" s="125" t="s">
        <v>213</v>
      </c>
      <c r="I39" s="131" t="s">
        <v>200</v>
      </c>
      <c r="J39" s="131" t="s">
        <v>212</v>
      </c>
      <c r="K39" s="131">
        <v>52.058305758445798</v>
      </c>
      <c r="L39" s="131">
        <v>2022</v>
      </c>
      <c r="M39" s="131" t="s">
        <v>197</v>
      </c>
      <c r="T39" s="120">
        <v>12</v>
      </c>
      <c r="U39" s="120" t="s">
        <v>188</v>
      </c>
      <c r="V39" s="120">
        <v>2025</v>
      </c>
      <c r="W39" s="120" t="s">
        <v>203</v>
      </c>
      <c r="X39" s="121">
        <v>58.56</v>
      </c>
    </row>
    <row r="40" spans="1:24">
      <c r="A40" s="125" t="s">
        <v>200</v>
      </c>
      <c r="B40" s="125" t="s">
        <v>219</v>
      </c>
      <c r="C40" s="125">
        <v>77.871538025522597</v>
      </c>
      <c r="D40" s="125">
        <v>2021</v>
      </c>
      <c r="E40" s="125" t="s">
        <v>193</v>
      </c>
      <c r="I40" s="43" t="s">
        <v>183</v>
      </c>
      <c r="J40" s="43" t="s">
        <v>220</v>
      </c>
      <c r="K40" s="43">
        <v>60.744783871819699</v>
      </c>
      <c r="L40" s="43">
        <v>2021</v>
      </c>
      <c r="M40" s="43" t="s">
        <v>196</v>
      </c>
      <c r="X40" s="121">
        <f>AVERAGE(X28:X39)</f>
        <v>53.404166666666697</v>
      </c>
    </row>
    <row r="41" spans="1:24">
      <c r="A41" s="125" t="s">
        <v>200</v>
      </c>
      <c r="B41" s="125" t="s">
        <v>219</v>
      </c>
      <c r="C41" s="125">
        <v>74.062276021342598</v>
      </c>
      <c r="D41" s="125">
        <v>2021</v>
      </c>
      <c r="E41" s="125" t="s">
        <v>196</v>
      </c>
      <c r="I41" s="43" t="s">
        <v>183</v>
      </c>
      <c r="J41" s="43" t="s">
        <v>220</v>
      </c>
      <c r="K41" s="43">
        <v>61.983471074380098</v>
      </c>
      <c r="L41" s="43">
        <v>2021</v>
      </c>
      <c r="M41" s="43" t="s">
        <v>216</v>
      </c>
      <c r="T41" s="120">
        <v>1</v>
      </c>
      <c r="U41" s="120" t="s">
        <v>221</v>
      </c>
      <c r="V41" s="120">
        <v>2024</v>
      </c>
      <c r="W41" s="120" t="s">
        <v>191</v>
      </c>
      <c r="X41" s="120">
        <v>53.98</v>
      </c>
    </row>
    <row r="42" spans="1:24">
      <c r="A42" s="125" t="s">
        <v>200</v>
      </c>
      <c r="B42" s="125" t="s">
        <v>219</v>
      </c>
      <c r="C42" s="125">
        <v>78.817078653610906</v>
      </c>
      <c r="D42" s="125">
        <v>2021</v>
      </c>
      <c r="E42" s="125" t="s">
        <v>216</v>
      </c>
      <c r="I42" s="43" t="s">
        <v>183</v>
      </c>
      <c r="J42" s="43" t="s">
        <v>220</v>
      </c>
      <c r="K42" s="43">
        <v>54.051445393561998</v>
      </c>
      <c r="L42" s="43">
        <v>2022</v>
      </c>
      <c r="M42" s="43" t="s">
        <v>198</v>
      </c>
      <c r="T42" s="120">
        <v>2</v>
      </c>
      <c r="U42" s="120" t="s">
        <v>221</v>
      </c>
      <c r="V42" s="120">
        <v>2024</v>
      </c>
      <c r="W42" s="120" t="s">
        <v>194</v>
      </c>
      <c r="X42" s="120">
        <v>57.61</v>
      </c>
    </row>
    <row r="43" spans="1:24">
      <c r="A43" s="125" t="s">
        <v>200</v>
      </c>
      <c r="B43" s="125" t="s">
        <v>219</v>
      </c>
      <c r="C43" s="125">
        <v>74.272338965245595</v>
      </c>
      <c r="D43" s="125">
        <v>2022</v>
      </c>
      <c r="E43" s="125" t="s">
        <v>198</v>
      </c>
      <c r="I43" s="43" t="s">
        <v>183</v>
      </c>
      <c r="J43" s="43" t="s">
        <v>220</v>
      </c>
      <c r="K43" s="43">
        <v>63.408704230895097</v>
      </c>
      <c r="L43" s="43">
        <v>2022</v>
      </c>
      <c r="M43" s="43" t="s">
        <v>215</v>
      </c>
      <c r="T43" s="120">
        <v>3</v>
      </c>
      <c r="U43" s="120" t="s">
        <v>221</v>
      </c>
      <c r="V43" s="120">
        <v>2024</v>
      </c>
      <c r="W43" s="120" t="s">
        <v>189</v>
      </c>
      <c r="X43" s="120">
        <v>52.84</v>
      </c>
    </row>
    <row r="44" spans="1:24">
      <c r="A44" s="125" t="s">
        <v>200</v>
      </c>
      <c r="B44" s="125" t="s">
        <v>219</v>
      </c>
      <c r="C44" s="125">
        <v>75.885567139806497</v>
      </c>
      <c r="D44" s="125">
        <v>2022</v>
      </c>
      <c r="E44" s="125" t="s">
        <v>215</v>
      </c>
      <c r="I44" s="43" t="s">
        <v>183</v>
      </c>
      <c r="J44" s="43" t="s">
        <v>220</v>
      </c>
      <c r="K44" s="43">
        <v>57.003473234880801</v>
      </c>
      <c r="L44" s="43">
        <v>2022</v>
      </c>
      <c r="M44" s="43" t="s">
        <v>202</v>
      </c>
      <c r="T44" s="120">
        <v>4</v>
      </c>
      <c r="U44" s="120" t="s">
        <v>221</v>
      </c>
      <c r="V44" s="120">
        <v>2025</v>
      </c>
      <c r="W44" s="120" t="s">
        <v>199</v>
      </c>
      <c r="X44" s="120">
        <v>52.29</v>
      </c>
    </row>
    <row r="45" spans="1:24">
      <c r="A45" s="125" t="s">
        <v>200</v>
      </c>
      <c r="B45" s="125" t="s">
        <v>219</v>
      </c>
      <c r="C45" s="125">
        <v>66.543416642951001</v>
      </c>
      <c r="D45" s="125">
        <v>2022</v>
      </c>
      <c r="E45" s="125" t="s">
        <v>202</v>
      </c>
      <c r="I45" s="43" t="s">
        <v>183</v>
      </c>
      <c r="J45" s="43" t="s">
        <v>220</v>
      </c>
      <c r="K45" s="43">
        <v>56.069715598189497</v>
      </c>
      <c r="L45" s="43">
        <v>2022</v>
      </c>
      <c r="M45" s="43" t="s">
        <v>185</v>
      </c>
      <c r="T45" s="120">
        <v>5</v>
      </c>
      <c r="U45" s="120" t="s">
        <v>221</v>
      </c>
      <c r="V45" s="120">
        <v>2025</v>
      </c>
      <c r="W45" s="120" t="s">
        <v>204</v>
      </c>
      <c r="X45" s="120">
        <v>55.59</v>
      </c>
    </row>
    <row r="46" spans="1:24">
      <c r="A46" s="125" t="s">
        <v>200</v>
      </c>
      <c r="B46" s="125" t="s">
        <v>219</v>
      </c>
      <c r="C46" s="125">
        <v>68.760210040604605</v>
      </c>
      <c r="D46" s="125">
        <v>2022</v>
      </c>
      <c r="E46" s="125" t="s">
        <v>185</v>
      </c>
      <c r="I46" s="43" t="s">
        <v>183</v>
      </c>
      <c r="J46" s="43" t="s">
        <v>220</v>
      </c>
      <c r="K46" s="43">
        <v>58.908904635874599</v>
      </c>
      <c r="L46" s="43">
        <v>2022</v>
      </c>
      <c r="M46" s="43" t="s">
        <v>195</v>
      </c>
      <c r="T46" s="120">
        <v>6</v>
      </c>
      <c r="U46" s="120" t="s">
        <v>221</v>
      </c>
      <c r="V46" s="120">
        <v>2025</v>
      </c>
      <c r="W46" s="120" t="s">
        <v>206</v>
      </c>
      <c r="X46" s="120">
        <v>57.13</v>
      </c>
    </row>
    <row r="47" spans="1:24">
      <c r="A47" s="125" t="s">
        <v>200</v>
      </c>
      <c r="B47" s="125" t="s">
        <v>219</v>
      </c>
      <c r="C47" s="125">
        <v>78.820749966570602</v>
      </c>
      <c r="D47" s="125">
        <v>2022</v>
      </c>
      <c r="E47" s="125" t="s">
        <v>192</v>
      </c>
      <c r="I47" s="43" t="s">
        <v>183</v>
      </c>
      <c r="J47" s="43" t="s">
        <v>220</v>
      </c>
      <c r="K47" s="43">
        <v>51.077059737952403</v>
      </c>
      <c r="L47" s="43">
        <v>2022</v>
      </c>
      <c r="M47" s="43" t="s">
        <v>197</v>
      </c>
      <c r="T47" s="120">
        <v>7</v>
      </c>
      <c r="U47" s="120" t="s">
        <v>221</v>
      </c>
      <c r="V47" s="120">
        <v>2025</v>
      </c>
      <c r="W47" s="120" t="s">
        <v>208</v>
      </c>
      <c r="X47" s="120">
        <v>56.44</v>
      </c>
    </row>
    <row r="48" spans="1:24">
      <c r="A48" s="125" t="s">
        <v>200</v>
      </c>
      <c r="B48" s="125" t="s">
        <v>219</v>
      </c>
      <c r="C48" s="125">
        <v>78.165444990675198</v>
      </c>
      <c r="D48" s="125">
        <v>2022</v>
      </c>
      <c r="E48" s="125" t="s">
        <v>195</v>
      </c>
      <c r="I48" s="285" t="s">
        <v>222</v>
      </c>
      <c r="J48" s="285"/>
      <c r="K48" s="285"/>
      <c r="L48" s="285"/>
      <c r="M48" s="285"/>
      <c r="T48" s="120">
        <v>8</v>
      </c>
      <c r="U48" s="120" t="s">
        <v>221</v>
      </c>
      <c r="V48" s="120">
        <v>2025</v>
      </c>
      <c r="W48" s="120" t="s">
        <v>210</v>
      </c>
      <c r="X48" s="120">
        <v>58.02</v>
      </c>
    </row>
    <row r="49" spans="1:24">
      <c r="A49" s="125" t="s">
        <v>200</v>
      </c>
      <c r="B49" s="125" t="s">
        <v>219</v>
      </c>
      <c r="C49" s="125">
        <v>75.903697519341193</v>
      </c>
      <c r="D49" s="125">
        <v>2022</v>
      </c>
      <c r="E49" s="125" t="s">
        <v>197</v>
      </c>
      <c r="T49" s="120">
        <v>9</v>
      </c>
      <c r="U49" s="120" t="s">
        <v>221</v>
      </c>
      <c r="V49" s="120">
        <v>2025</v>
      </c>
      <c r="W49" s="120" t="s">
        <v>209</v>
      </c>
      <c r="X49" s="120">
        <v>58.08</v>
      </c>
    </row>
    <row r="50" spans="1:24">
      <c r="A50" s="126" t="s">
        <v>200</v>
      </c>
      <c r="B50" s="126" t="s">
        <v>212</v>
      </c>
      <c r="C50" s="126">
        <v>48.814504881450397</v>
      </c>
      <c r="D50" s="126">
        <v>2021</v>
      </c>
      <c r="E50" s="126" t="s">
        <v>213</v>
      </c>
      <c r="T50" s="120">
        <v>10</v>
      </c>
      <c r="U50" s="120" t="s">
        <v>221</v>
      </c>
      <c r="V50" s="120">
        <v>2025</v>
      </c>
      <c r="W50" s="120" t="s">
        <v>207</v>
      </c>
      <c r="X50" s="120">
        <v>63.08</v>
      </c>
    </row>
    <row r="51" spans="1:24">
      <c r="A51" s="127" t="s">
        <v>200</v>
      </c>
      <c r="B51" s="127" t="s">
        <v>212</v>
      </c>
      <c r="C51" s="127">
        <v>63.3333341781562</v>
      </c>
      <c r="D51" s="127">
        <v>2021</v>
      </c>
      <c r="E51" s="127" t="s">
        <v>193</v>
      </c>
      <c r="T51" s="120">
        <v>11</v>
      </c>
      <c r="U51" s="120" t="s">
        <v>221</v>
      </c>
      <c r="V51" s="120">
        <v>2025</v>
      </c>
      <c r="W51" s="120" t="s">
        <v>205</v>
      </c>
      <c r="X51" s="120">
        <v>61.76</v>
      </c>
    </row>
    <row r="52" spans="1:24">
      <c r="A52" s="127" t="s">
        <v>200</v>
      </c>
      <c r="B52" s="127" t="s">
        <v>212</v>
      </c>
      <c r="C52" s="127">
        <v>42.157986309576799</v>
      </c>
      <c r="D52" s="127">
        <v>2021</v>
      </c>
      <c r="E52" s="127" t="s">
        <v>196</v>
      </c>
      <c r="I52" s="128" t="s">
        <v>176</v>
      </c>
      <c r="J52" s="128" t="s">
        <v>177</v>
      </c>
      <c r="K52" s="128" t="s">
        <v>178</v>
      </c>
      <c r="L52" s="128" t="s">
        <v>179</v>
      </c>
      <c r="M52" s="128" t="s">
        <v>145</v>
      </c>
      <c r="T52" s="120">
        <v>12</v>
      </c>
      <c r="U52" s="120" t="s">
        <v>221</v>
      </c>
      <c r="V52" s="120">
        <v>2025</v>
      </c>
      <c r="W52" s="120" t="s">
        <v>203</v>
      </c>
      <c r="X52" s="120">
        <v>61.34</v>
      </c>
    </row>
    <row r="53" spans="1:24">
      <c r="A53" s="127" t="s">
        <v>200</v>
      </c>
      <c r="B53" s="127" t="s">
        <v>212</v>
      </c>
      <c r="C53" s="127">
        <v>52.058305758445798</v>
      </c>
      <c r="D53" s="127">
        <v>2022</v>
      </c>
      <c r="E53" s="127" t="s">
        <v>197</v>
      </c>
      <c r="I53" s="132" t="s">
        <v>183</v>
      </c>
      <c r="J53" s="132" t="s">
        <v>223</v>
      </c>
      <c r="K53" s="132">
        <v>62.937062937062898</v>
      </c>
      <c r="L53" s="132">
        <v>2021</v>
      </c>
      <c r="M53" s="132" t="s">
        <v>187</v>
      </c>
      <c r="N53" s="120">
        <v>8</v>
      </c>
      <c r="X53" s="121">
        <f>AVERAGE(X41:X52)</f>
        <v>57.3466666666667</v>
      </c>
    </row>
    <row r="54" spans="1:24">
      <c r="A54" s="120" t="s">
        <v>200</v>
      </c>
      <c r="B54" s="120" t="s">
        <v>224</v>
      </c>
      <c r="C54" s="120">
        <v>45.7692707499831</v>
      </c>
      <c r="D54" s="120">
        <v>2021</v>
      </c>
      <c r="E54" s="120" t="s">
        <v>216</v>
      </c>
      <c r="I54" s="132" t="s">
        <v>183</v>
      </c>
      <c r="J54" s="132" t="s">
        <v>223</v>
      </c>
      <c r="K54" s="132">
        <v>64.526588845654999</v>
      </c>
      <c r="L54" s="132">
        <v>2021</v>
      </c>
      <c r="M54" s="132" t="s">
        <v>213</v>
      </c>
      <c r="N54" s="120">
        <v>9</v>
      </c>
    </row>
    <row r="55" spans="1:24">
      <c r="A55" s="120" t="s">
        <v>200</v>
      </c>
      <c r="B55" s="120" t="s">
        <v>225</v>
      </c>
      <c r="C55" s="120">
        <v>79.660116834838007</v>
      </c>
      <c r="D55" s="120">
        <v>2021</v>
      </c>
      <c r="E55" s="120" t="s">
        <v>187</v>
      </c>
      <c r="I55" s="132" t="s">
        <v>183</v>
      </c>
      <c r="J55" s="132" t="s">
        <v>223</v>
      </c>
      <c r="K55" s="132">
        <v>54.794520547945197</v>
      </c>
      <c r="L55" s="132">
        <v>2021</v>
      </c>
      <c r="M55" s="132" t="s">
        <v>193</v>
      </c>
      <c r="N55" s="120">
        <v>10</v>
      </c>
    </row>
    <row r="56" spans="1:24">
      <c r="A56" s="120" t="s">
        <v>200</v>
      </c>
      <c r="B56" s="120" t="s">
        <v>225</v>
      </c>
      <c r="C56" s="120">
        <v>69.8621289698319</v>
      </c>
      <c r="D56" s="120">
        <v>2021</v>
      </c>
      <c r="E56" s="120" t="s">
        <v>213</v>
      </c>
      <c r="I56" s="132" t="s">
        <v>183</v>
      </c>
      <c r="J56" s="132" t="s">
        <v>223</v>
      </c>
      <c r="K56" s="132">
        <v>59.889932016833903</v>
      </c>
      <c r="L56" s="132">
        <v>2021</v>
      </c>
      <c r="M56" s="132" t="s">
        <v>196</v>
      </c>
      <c r="N56" s="120">
        <v>11</v>
      </c>
    </row>
    <row r="57" spans="1:24">
      <c r="A57" s="120" t="s">
        <v>200</v>
      </c>
      <c r="B57" s="120" t="s">
        <v>225</v>
      </c>
      <c r="C57" s="120">
        <v>63.203552617990198</v>
      </c>
      <c r="D57" s="120">
        <v>2021</v>
      </c>
      <c r="E57" s="120" t="s">
        <v>193</v>
      </c>
      <c r="I57" s="132" t="s">
        <v>183</v>
      </c>
      <c r="J57" s="132" t="s">
        <v>223</v>
      </c>
      <c r="K57" s="132">
        <v>61.276617633172002</v>
      </c>
      <c r="L57" s="132">
        <v>2021</v>
      </c>
      <c r="M57" s="132" t="s">
        <v>216</v>
      </c>
      <c r="N57" s="120">
        <v>12</v>
      </c>
    </row>
    <row r="58" spans="1:24">
      <c r="A58" s="120" t="s">
        <v>200</v>
      </c>
      <c r="B58" s="120" t="s">
        <v>225</v>
      </c>
      <c r="C58" s="120">
        <v>74.485978040422395</v>
      </c>
      <c r="D58" s="120">
        <v>2021</v>
      </c>
      <c r="E58" s="120" t="s">
        <v>196</v>
      </c>
      <c r="I58" s="132" t="s">
        <v>183</v>
      </c>
      <c r="J58" s="132" t="s">
        <v>223</v>
      </c>
      <c r="K58" s="132">
        <v>59.347358757041498</v>
      </c>
      <c r="L58" s="132">
        <v>2022</v>
      </c>
      <c r="M58" s="132" t="s">
        <v>198</v>
      </c>
      <c r="N58" s="120">
        <v>1</v>
      </c>
    </row>
    <row r="59" spans="1:24">
      <c r="A59" s="120" t="s">
        <v>200</v>
      </c>
      <c r="B59" s="120" t="s">
        <v>225</v>
      </c>
      <c r="C59" s="120">
        <v>60.927581580535701</v>
      </c>
      <c r="D59" s="120">
        <v>2021</v>
      </c>
      <c r="E59" s="120" t="s">
        <v>216</v>
      </c>
      <c r="I59" s="132" t="s">
        <v>183</v>
      </c>
      <c r="J59" s="132" t="s">
        <v>223</v>
      </c>
      <c r="K59" s="132">
        <v>65.533483514232998</v>
      </c>
      <c r="L59" s="132">
        <v>2022</v>
      </c>
      <c r="M59" s="132" t="s">
        <v>215</v>
      </c>
      <c r="N59" s="120">
        <v>2</v>
      </c>
    </row>
    <row r="60" spans="1:24">
      <c r="A60" s="120" t="s">
        <v>200</v>
      </c>
      <c r="B60" s="120" t="s">
        <v>225</v>
      </c>
      <c r="C60" s="120">
        <v>78.59375</v>
      </c>
      <c r="D60" s="120">
        <v>2022</v>
      </c>
      <c r="E60" s="120" t="s">
        <v>215</v>
      </c>
      <c r="I60" s="132" t="s">
        <v>183</v>
      </c>
      <c r="J60" s="132" t="s">
        <v>223</v>
      </c>
      <c r="K60" s="132">
        <v>68.150745480774304</v>
      </c>
      <c r="L60" s="132">
        <v>2022</v>
      </c>
      <c r="M60" s="132" t="s">
        <v>202</v>
      </c>
      <c r="N60" s="120">
        <v>3</v>
      </c>
    </row>
    <row r="61" spans="1:24">
      <c r="A61" s="120" t="s">
        <v>200</v>
      </c>
      <c r="B61" s="120" t="s">
        <v>225</v>
      </c>
      <c r="C61" s="120">
        <v>73.144377026016102</v>
      </c>
      <c r="D61" s="120">
        <v>2022</v>
      </c>
      <c r="E61" s="120" t="s">
        <v>202</v>
      </c>
      <c r="I61" s="132" t="s">
        <v>183</v>
      </c>
      <c r="J61" s="132" t="s">
        <v>223</v>
      </c>
      <c r="K61" s="132">
        <v>66.451872734595199</v>
      </c>
      <c r="L61" s="132">
        <v>2022</v>
      </c>
      <c r="M61" s="132" t="s">
        <v>185</v>
      </c>
      <c r="N61" s="120">
        <v>4</v>
      </c>
    </row>
    <row r="62" spans="1:24">
      <c r="A62" s="120" t="s">
        <v>200</v>
      </c>
      <c r="B62" s="120" t="s">
        <v>225</v>
      </c>
      <c r="C62" s="120">
        <v>69.485975541495705</v>
      </c>
      <c r="D62" s="120">
        <v>2022</v>
      </c>
      <c r="E62" s="120" t="s">
        <v>185</v>
      </c>
      <c r="I62" s="132" t="s">
        <v>183</v>
      </c>
      <c r="J62" s="132" t="s">
        <v>223</v>
      </c>
      <c r="K62" s="132">
        <v>61.0915335729376</v>
      </c>
      <c r="L62" s="132">
        <v>2022</v>
      </c>
      <c r="M62" s="132" t="s">
        <v>192</v>
      </c>
      <c r="N62" s="120">
        <v>5</v>
      </c>
    </row>
    <row r="63" spans="1:24">
      <c r="A63" s="120" t="s">
        <v>200</v>
      </c>
      <c r="B63" s="120" t="s">
        <v>225</v>
      </c>
      <c r="C63" s="120">
        <v>71.706979334759794</v>
      </c>
      <c r="D63" s="120">
        <v>2022</v>
      </c>
      <c r="E63" s="120" t="s">
        <v>192</v>
      </c>
      <c r="I63" s="132" t="s">
        <v>183</v>
      </c>
      <c r="J63" s="132" t="s">
        <v>223</v>
      </c>
      <c r="K63" s="132">
        <v>61.179087875417103</v>
      </c>
      <c r="L63" s="132">
        <v>2022</v>
      </c>
      <c r="M63" s="132" t="s">
        <v>195</v>
      </c>
      <c r="N63" s="120">
        <v>6</v>
      </c>
    </row>
    <row r="64" spans="1:24">
      <c r="A64" s="120" t="s">
        <v>200</v>
      </c>
      <c r="B64" s="120" t="s">
        <v>225</v>
      </c>
      <c r="C64" s="120">
        <v>64.391500199614597</v>
      </c>
      <c r="D64" s="120">
        <v>2022</v>
      </c>
      <c r="E64" s="120" t="s">
        <v>195</v>
      </c>
      <c r="I64" s="132" t="s">
        <v>183</v>
      </c>
      <c r="J64" s="132" t="s">
        <v>223</v>
      </c>
      <c r="K64" s="132">
        <v>60.567936736161002</v>
      </c>
      <c r="L64" s="132">
        <v>2022</v>
      </c>
      <c r="M64" s="132" t="s">
        <v>197</v>
      </c>
      <c r="N64" s="120">
        <v>7</v>
      </c>
    </row>
    <row r="65" spans="1:14">
      <c r="A65" s="120" t="s">
        <v>200</v>
      </c>
      <c r="B65" s="120" t="s">
        <v>225</v>
      </c>
      <c r="C65" s="120">
        <v>68.935429422105003</v>
      </c>
      <c r="D65" s="120">
        <v>2022</v>
      </c>
      <c r="E65" s="120" t="s">
        <v>197</v>
      </c>
      <c r="I65" s="43" t="s">
        <v>183</v>
      </c>
      <c r="J65" s="43" t="s">
        <v>220</v>
      </c>
      <c r="K65" s="43">
        <v>60.744783871819699</v>
      </c>
      <c r="L65" s="43">
        <v>2021</v>
      </c>
      <c r="M65" s="43" t="s">
        <v>196</v>
      </c>
      <c r="N65" s="120">
        <v>11</v>
      </c>
    </row>
    <row r="66" spans="1:14">
      <c r="A66" s="120" t="s">
        <v>183</v>
      </c>
      <c r="B66" s="120" t="s">
        <v>226</v>
      </c>
      <c r="C66" s="120">
        <v>55.5555555555555</v>
      </c>
      <c r="D66" s="120">
        <v>2021</v>
      </c>
      <c r="E66" s="120" t="s">
        <v>187</v>
      </c>
      <c r="I66" s="43" t="s">
        <v>183</v>
      </c>
      <c r="J66" s="43" t="s">
        <v>220</v>
      </c>
      <c r="K66" s="43">
        <v>61.983471074380098</v>
      </c>
      <c r="L66" s="43">
        <v>2021</v>
      </c>
      <c r="M66" s="43" t="s">
        <v>216</v>
      </c>
      <c r="N66" s="120">
        <v>12</v>
      </c>
    </row>
    <row r="67" spans="1:14">
      <c r="A67" s="120" t="s">
        <v>183</v>
      </c>
      <c r="B67" s="120" t="s">
        <v>226</v>
      </c>
      <c r="C67" s="120">
        <v>53.239202657807297</v>
      </c>
      <c r="D67" s="120">
        <v>2021</v>
      </c>
      <c r="E67" s="120" t="s">
        <v>196</v>
      </c>
      <c r="I67" s="43" t="s">
        <v>183</v>
      </c>
      <c r="J67" s="43" t="s">
        <v>220</v>
      </c>
      <c r="K67" s="43">
        <v>54.051445393561998</v>
      </c>
      <c r="L67" s="43">
        <v>2022</v>
      </c>
      <c r="M67" s="43" t="s">
        <v>198</v>
      </c>
      <c r="N67" s="120">
        <v>1</v>
      </c>
    </row>
    <row r="68" spans="1:14">
      <c r="A68" s="120" t="s">
        <v>183</v>
      </c>
      <c r="B68" s="120" t="s">
        <v>226</v>
      </c>
      <c r="C68" s="120">
        <v>68.9134333994147</v>
      </c>
      <c r="D68" s="120">
        <v>2022</v>
      </c>
      <c r="E68" s="120" t="s">
        <v>198</v>
      </c>
      <c r="I68" s="43" t="s">
        <v>183</v>
      </c>
      <c r="J68" s="43" t="s">
        <v>220</v>
      </c>
      <c r="K68" s="43">
        <v>63.408704230895097</v>
      </c>
      <c r="L68" s="43">
        <v>2022</v>
      </c>
      <c r="M68" s="43" t="s">
        <v>215</v>
      </c>
      <c r="N68" s="120">
        <v>2</v>
      </c>
    </row>
    <row r="69" spans="1:14">
      <c r="A69" s="120" t="s">
        <v>183</v>
      </c>
      <c r="B69" s="120" t="s">
        <v>226</v>
      </c>
      <c r="C69" s="120">
        <v>57.478005430502002</v>
      </c>
      <c r="D69" s="120">
        <v>2022</v>
      </c>
      <c r="E69" s="120" t="s">
        <v>202</v>
      </c>
      <c r="I69" s="43" t="s">
        <v>183</v>
      </c>
      <c r="J69" s="43" t="s">
        <v>220</v>
      </c>
      <c r="K69" s="43">
        <v>57.003473234880801</v>
      </c>
      <c r="L69" s="43">
        <v>2022</v>
      </c>
      <c r="M69" s="43" t="s">
        <v>202</v>
      </c>
      <c r="N69" s="120">
        <v>3</v>
      </c>
    </row>
    <row r="70" spans="1:14">
      <c r="A70" s="120" t="s">
        <v>183</v>
      </c>
      <c r="B70" s="120" t="s">
        <v>226</v>
      </c>
      <c r="C70" s="120">
        <v>63.980136456747502</v>
      </c>
      <c r="D70" s="120">
        <v>2022</v>
      </c>
      <c r="E70" s="120" t="s">
        <v>185</v>
      </c>
      <c r="I70" s="43" t="s">
        <v>183</v>
      </c>
      <c r="J70" s="43" t="s">
        <v>220</v>
      </c>
      <c r="K70" s="43">
        <v>56.069715598189497</v>
      </c>
      <c r="L70" s="43">
        <v>2022</v>
      </c>
      <c r="M70" s="43" t="s">
        <v>185</v>
      </c>
      <c r="N70" s="120">
        <v>4</v>
      </c>
    </row>
    <row r="71" spans="1:14">
      <c r="A71" s="120" t="s">
        <v>183</v>
      </c>
      <c r="B71" s="120" t="s">
        <v>226</v>
      </c>
      <c r="C71" s="120">
        <v>47.396171847273102</v>
      </c>
      <c r="D71" s="120">
        <v>2022</v>
      </c>
      <c r="E71" s="120" t="s">
        <v>192</v>
      </c>
      <c r="I71" s="43" t="s">
        <v>183</v>
      </c>
      <c r="J71" s="43" t="s">
        <v>220</v>
      </c>
      <c r="K71" s="43">
        <v>58.908904635874599</v>
      </c>
      <c r="L71" s="43">
        <v>2022</v>
      </c>
      <c r="M71" s="43" t="s">
        <v>195</v>
      </c>
      <c r="N71" s="120">
        <v>6</v>
      </c>
    </row>
    <row r="72" spans="1:14">
      <c r="A72" s="120" t="s">
        <v>183</v>
      </c>
      <c r="B72" s="120" t="s">
        <v>227</v>
      </c>
      <c r="C72" s="120">
        <v>26.546714844038</v>
      </c>
      <c r="D72" s="120">
        <v>2022</v>
      </c>
      <c r="E72" s="120" t="s">
        <v>215</v>
      </c>
      <c r="I72" s="43" t="s">
        <v>183</v>
      </c>
      <c r="J72" s="43" t="s">
        <v>220</v>
      </c>
      <c r="K72" s="43">
        <v>51.077059737952403</v>
      </c>
      <c r="L72" s="43">
        <v>2022</v>
      </c>
      <c r="M72" s="43" t="s">
        <v>197</v>
      </c>
      <c r="N72" s="120">
        <v>7</v>
      </c>
    </row>
    <row r="73" spans="1:14">
      <c r="A73" s="120" t="s">
        <v>183</v>
      </c>
      <c r="B73" s="120" t="s">
        <v>228</v>
      </c>
      <c r="C73" s="120">
        <v>70.351519054988998</v>
      </c>
      <c r="D73" s="120">
        <v>2021</v>
      </c>
      <c r="E73" s="120" t="s">
        <v>187</v>
      </c>
      <c r="I73" s="129" t="s">
        <v>183</v>
      </c>
      <c r="J73" s="129" t="s">
        <v>186</v>
      </c>
      <c r="K73" s="129">
        <v>54.292002934702801</v>
      </c>
      <c r="L73" s="129">
        <v>2021</v>
      </c>
      <c r="M73" s="129" t="s">
        <v>187</v>
      </c>
      <c r="N73" s="120">
        <v>8</v>
      </c>
    </row>
    <row r="74" spans="1:14">
      <c r="A74" s="120" t="s">
        <v>183</v>
      </c>
      <c r="B74" s="120" t="s">
        <v>228</v>
      </c>
      <c r="C74" s="120">
        <v>69.785978161817297</v>
      </c>
      <c r="D74" s="120">
        <v>2021</v>
      </c>
      <c r="E74" s="120" t="s">
        <v>213</v>
      </c>
      <c r="I74" s="129" t="s">
        <v>183</v>
      </c>
      <c r="J74" s="129" t="s">
        <v>186</v>
      </c>
      <c r="K74" s="129">
        <v>67.450976928700101</v>
      </c>
      <c r="L74" s="129">
        <v>2021</v>
      </c>
      <c r="M74" s="129" t="s">
        <v>193</v>
      </c>
      <c r="N74" s="120">
        <v>10</v>
      </c>
    </row>
    <row r="75" spans="1:14">
      <c r="A75" s="120" t="s">
        <v>183</v>
      </c>
      <c r="B75" s="120" t="s">
        <v>228</v>
      </c>
      <c r="C75" s="120">
        <v>69.431245784682105</v>
      </c>
      <c r="D75" s="120">
        <v>2021</v>
      </c>
      <c r="E75" s="120" t="s">
        <v>196</v>
      </c>
      <c r="I75" s="129" t="s">
        <v>183</v>
      </c>
      <c r="J75" s="129" t="s">
        <v>186</v>
      </c>
      <c r="K75" s="129">
        <v>56.5275908479138</v>
      </c>
      <c r="L75" s="129">
        <v>2021</v>
      </c>
      <c r="M75" s="129" t="s">
        <v>196</v>
      </c>
      <c r="N75" s="120">
        <v>11</v>
      </c>
    </row>
    <row r="76" spans="1:14">
      <c r="A76" s="120" t="s">
        <v>183</v>
      </c>
      <c r="B76" s="120" t="s">
        <v>228</v>
      </c>
      <c r="C76" s="120">
        <v>70.989761092150104</v>
      </c>
      <c r="D76" s="120">
        <v>2022</v>
      </c>
      <c r="E76" s="120" t="s">
        <v>198</v>
      </c>
      <c r="I76" s="129" t="s">
        <v>183</v>
      </c>
      <c r="J76" s="129" t="s">
        <v>186</v>
      </c>
      <c r="K76" s="129">
        <v>48.476838467699899</v>
      </c>
      <c r="L76" s="129">
        <v>2022</v>
      </c>
      <c r="M76" s="129" t="s">
        <v>198</v>
      </c>
      <c r="N76" s="120">
        <v>1</v>
      </c>
    </row>
    <row r="77" spans="1:14">
      <c r="A77" s="120" t="s">
        <v>183</v>
      </c>
      <c r="B77" s="120" t="s">
        <v>228</v>
      </c>
      <c r="C77" s="120">
        <v>72.227293473299795</v>
      </c>
      <c r="D77" s="120">
        <v>2022</v>
      </c>
      <c r="E77" s="120" t="s">
        <v>215</v>
      </c>
      <c r="I77" s="129" t="s">
        <v>183</v>
      </c>
      <c r="J77" s="129" t="s">
        <v>186</v>
      </c>
      <c r="K77" s="129">
        <v>60.317460317460302</v>
      </c>
      <c r="L77" s="129">
        <v>2022</v>
      </c>
      <c r="M77" s="129" t="s">
        <v>202</v>
      </c>
      <c r="N77" s="120">
        <v>3</v>
      </c>
    </row>
    <row r="78" spans="1:14">
      <c r="A78" s="120" t="s">
        <v>183</v>
      </c>
      <c r="B78" s="120" t="s">
        <v>228</v>
      </c>
      <c r="C78" s="120">
        <v>64.0196145201934</v>
      </c>
      <c r="D78" s="120">
        <v>2022</v>
      </c>
      <c r="E78" s="120" t="s">
        <v>185</v>
      </c>
      <c r="I78" s="129" t="s">
        <v>183</v>
      </c>
      <c r="J78" s="129" t="s">
        <v>186</v>
      </c>
      <c r="K78" s="129">
        <v>47.730056878408497</v>
      </c>
      <c r="L78" s="129">
        <v>2022</v>
      </c>
      <c r="M78" s="129" t="s">
        <v>185</v>
      </c>
      <c r="N78" s="120">
        <v>4</v>
      </c>
    </row>
    <row r="79" spans="1:14">
      <c r="A79" s="120" t="s">
        <v>183</v>
      </c>
      <c r="B79" s="120" t="s">
        <v>228</v>
      </c>
      <c r="C79" s="120">
        <v>61.769741430877701</v>
      </c>
      <c r="D79" s="120">
        <v>2022</v>
      </c>
      <c r="E79" s="120" t="s">
        <v>192</v>
      </c>
      <c r="I79" s="129" t="s">
        <v>183</v>
      </c>
      <c r="J79" s="129" t="s">
        <v>186</v>
      </c>
      <c r="K79" s="129">
        <v>47.814967196708501</v>
      </c>
      <c r="L79" s="129">
        <v>2022</v>
      </c>
      <c r="M79" s="129" t="s">
        <v>192</v>
      </c>
      <c r="N79" s="120">
        <v>5</v>
      </c>
    </row>
    <row r="80" spans="1:14">
      <c r="A80" s="120" t="s">
        <v>183</v>
      </c>
      <c r="B80" s="120" t="s">
        <v>228</v>
      </c>
      <c r="C80" s="120">
        <v>64.266916908235103</v>
      </c>
      <c r="D80" s="120">
        <v>2022</v>
      </c>
      <c r="E80" s="120" t="s">
        <v>195</v>
      </c>
      <c r="I80" s="129" t="s">
        <v>183</v>
      </c>
      <c r="J80" s="129" t="s">
        <v>186</v>
      </c>
      <c r="K80" s="129">
        <v>47.356828193832598</v>
      </c>
      <c r="L80" s="129">
        <v>2022</v>
      </c>
      <c r="M80" s="129" t="s">
        <v>195</v>
      </c>
      <c r="N80" s="120">
        <v>6</v>
      </c>
    </row>
    <row r="81" spans="1:14">
      <c r="A81" s="120" t="s">
        <v>183</v>
      </c>
      <c r="B81" s="120" t="s">
        <v>228</v>
      </c>
      <c r="C81" s="120">
        <v>62.718708011190301</v>
      </c>
      <c r="D81" s="120">
        <v>2022</v>
      </c>
      <c r="E81" s="120" t="s">
        <v>197</v>
      </c>
      <c r="I81" s="129" t="s">
        <v>183</v>
      </c>
      <c r="J81" s="129" t="s">
        <v>186</v>
      </c>
      <c r="K81" s="129">
        <v>46.620046620046601</v>
      </c>
      <c r="L81" s="129">
        <v>2022</v>
      </c>
      <c r="M81" s="129" t="s">
        <v>197</v>
      </c>
      <c r="N81" s="120">
        <v>7</v>
      </c>
    </row>
    <row r="82" spans="1:14">
      <c r="A82" s="120" t="s">
        <v>183</v>
      </c>
      <c r="B82" s="120" t="s">
        <v>229</v>
      </c>
      <c r="C82" s="120">
        <v>71.641386782231805</v>
      </c>
      <c r="D82" s="120">
        <v>2021</v>
      </c>
      <c r="E82" s="120" t="s">
        <v>187</v>
      </c>
      <c r="I82" s="285" t="s">
        <v>230</v>
      </c>
      <c r="J82" s="285"/>
      <c r="K82" s="285"/>
      <c r="L82" s="285"/>
      <c r="M82" s="285"/>
    </row>
    <row r="83" spans="1:14">
      <c r="A83" s="120" t="s">
        <v>183</v>
      </c>
      <c r="B83" s="120" t="s">
        <v>229</v>
      </c>
      <c r="C83" s="120">
        <v>73.743450417232594</v>
      </c>
      <c r="D83" s="120">
        <v>2021</v>
      </c>
      <c r="E83" s="120" t="s">
        <v>213</v>
      </c>
    </row>
    <row r="84" spans="1:14">
      <c r="A84" s="120" t="s">
        <v>183</v>
      </c>
      <c r="B84" s="120" t="s">
        <v>229</v>
      </c>
      <c r="C84" s="120">
        <v>76.0788771807091</v>
      </c>
      <c r="D84" s="120">
        <v>2021</v>
      </c>
      <c r="E84" s="120" t="s">
        <v>193</v>
      </c>
    </row>
    <row r="85" spans="1:14">
      <c r="A85" s="120" t="s">
        <v>183</v>
      </c>
      <c r="B85" s="120" t="s">
        <v>229</v>
      </c>
      <c r="C85" s="120">
        <v>90.711254028832897</v>
      </c>
      <c r="D85" s="120">
        <v>2021</v>
      </c>
      <c r="E85" s="120" t="s">
        <v>196</v>
      </c>
    </row>
    <row r="86" spans="1:14">
      <c r="A86" s="120" t="s">
        <v>183</v>
      </c>
      <c r="B86" s="120" t="s">
        <v>229</v>
      </c>
      <c r="C86" s="120">
        <v>69.432684165961007</v>
      </c>
      <c r="D86" s="120">
        <v>2021</v>
      </c>
      <c r="E86" s="120" t="s">
        <v>216</v>
      </c>
    </row>
    <row r="87" spans="1:14">
      <c r="A87" s="120" t="s">
        <v>183</v>
      </c>
      <c r="B87" s="120" t="s">
        <v>229</v>
      </c>
      <c r="C87" s="120">
        <v>79.680751726027694</v>
      </c>
      <c r="D87" s="120">
        <v>2022</v>
      </c>
      <c r="E87" s="120" t="s">
        <v>198</v>
      </c>
    </row>
    <row r="88" spans="1:14">
      <c r="A88" s="120" t="s">
        <v>183</v>
      </c>
      <c r="B88" s="120" t="s">
        <v>229</v>
      </c>
      <c r="C88" s="120">
        <v>71.788901823826095</v>
      </c>
      <c r="D88" s="120">
        <v>2022</v>
      </c>
      <c r="E88" s="120" t="s">
        <v>202</v>
      </c>
    </row>
    <row r="89" spans="1:14">
      <c r="A89" s="120" t="s">
        <v>183</v>
      </c>
      <c r="B89" s="120" t="s">
        <v>229</v>
      </c>
      <c r="C89" s="120">
        <v>72.744624877019703</v>
      </c>
      <c r="D89" s="120">
        <v>2022</v>
      </c>
      <c r="E89" s="120" t="s">
        <v>185</v>
      </c>
    </row>
    <row r="90" spans="1:14">
      <c r="A90" s="120" t="s">
        <v>183</v>
      </c>
      <c r="B90" s="120" t="s">
        <v>229</v>
      </c>
      <c r="C90" s="120">
        <v>95.837997139556194</v>
      </c>
      <c r="D90" s="120">
        <v>2022</v>
      </c>
      <c r="E90" s="120" t="s">
        <v>192</v>
      </c>
    </row>
    <row r="91" spans="1:14">
      <c r="A91" s="120" t="s">
        <v>183</v>
      </c>
      <c r="B91" s="120" t="s">
        <v>229</v>
      </c>
      <c r="C91" s="120">
        <v>80.728038022581103</v>
      </c>
      <c r="D91" s="120">
        <v>2022</v>
      </c>
      <c r="E91" s="120" t="s">
        <v>195</v>
      </c>
    </row>
    <row r="92" spans="1:14">
      <c r="A92" s="120" t="s">
        <v>183</v>
      </c>
      <c r="B92" s="120" t="s">
        <v>229</v>
      </c>
      <c r="C92" s="120">
        <v>79.046492864023193</v>
      </c>
      <c r="D92" s="120">
        <v>2022</v>
      </c>
      <c r="E92" s="120" t="s">
        <v>197</v>
      </c>
    </row>
    <row r="93" spans="1:14">
      <c r="A93" s="120" t="s">
        <v>200</v>
      </c>
      <c r="B93" s="120" t="s">
        <v>231</v>
      </c>
      <c r="C93" s="120">
        <v>65.939367149784999</v>
      </c>
      <c r="D93" s="120">
        <v>2021</v>
      </c>
      <c r="E93" s="120" t="s">
        <v>187</v>
      </c>
    </row>
    <row r="94" spans="1:14">
      <c r="A94" s="120" t="s">
        <v>200</v>
      </c>
      <c r="B94" s="120" t="s">
        <v>231</v>
      </c>
      <c r="C94" s="120">
        <v>60.073241198420497</v>
      </c>
      <c r="D94" s="120">
        <v>2021</v>
      </c>
      <c r="E94" s="120" t="s">
        <v>213</v>
      </c>
    </row>
    <row r="95" spans="1:14">
      <c r="A95" s="120" t="s">
        <v>200</v>
      </c>
      <c r="B95" s="120" t="s">
        <v>231</v>
      </c>
      <c r="C95" s="120">
        <v>64.8278776317579</v>
      </c>
      <c r="D95" s="120">
        <v>2021</v>
      </c>
      <c r="E95" s="120" t="s">
        <v>193</v>
      </c>
    </row>
    <row r="96" spans="1:14">
      <c r="A96" s="120" t="s">
        <v>200</v>
      </c>
      <c r="B96" s="120" t="s">
        <v>231</v>
      </c>
      <c r="C96" s="120">
        <v>61.799988836788003</v>
      </c>
      <c r="D96" s="120">
        <v>2021</v>
      </c>
      <c r="E96" s="120" t="s">
        <v>196</v>
      </c>
    </row>
    <row r="97" spans="1:5">
      <c r="A97" s="120" t="s">
        <v>200</v>
      </c>
      <c r="B97" s="120" t="s">
        <v>231</v>
      </c>
      <c r="C97" s="120">
        <v>65.669207243109398</v>
      </c>
      <c r="D97" s="120">
        <v>2022</v>
      </c>
      <c r="E97" s="120" t="s">
        <v>198</v>
      </c>
    </row>
    <row r="98" spans="1:5">
      <c r="A98" s="120" t="s">
        <v>200</v>
      </c>
      <c r="B98" s="120" t="s">
        <v>231</v>
      </c>
      <c r="C98" s="120">
        <v>54.4450493894376</v>
      </c>
      <c r="D98" s="120">
        <v>2022</v>
      </c>
      <c r="E98" s="120" t="s">
        <v>215</v>
      </c>
    </row>
    <row r="99" spans="1:5">
      <c r="A99" s="120" t="s">
        <v>200</v>
      </c>
      <c r="B99" s="120" t="s">
        <v>231</v>
      </c>
      <c r="C99" s="120">
        <v>62.7196241300216</v>
      </c>
      <c r="D99" s="120">
        <v>2022</v>
      </c>
      <c r="E99" s="120" t="s">
        <v>202</v>
      </c>
    </row>
    <row r="100" spans="1:5">
      <c r="A100" s="120" t="s">
        <v>200</v>
      </c>
      <c r="B100" s="120" t="s">
        <v>231</v>
      </c>
      <c r="C100" s="120">
        <v>65.116142392065797</v>
      </c>
      <c r="D100" s="120">
        <v>2022</v>
      </c>
      <c r="E100" s="120" t="s">
        <v>185</v>
      </c>
    </row>
    <row r="101" spans="1:5">
      <c r="A101" s="120" t="s">
        <v>200</v>
      </c>
      <c r="B101" s="120" t="s">
        <v>231</v>
      </c>
      <c r="C101" s="120">
        <v>56.796078736481697</v>
      </c>
      <c r="D101" s="120">
        <v>2022</v>
      </c>
      <c r="E101" s="120" t="s">
        <v>192</v>
      </c>
    </row>
    <row r="102" spans="1:5">
      <c r="A102" s="120" t="s">
        <v>200</v>
      </c>
      <c r="B102" s="120" t="s">
        <v>231</v>
      </c>
      <c r="C102" s="120">
        <v>63.519813091918003</v>
      </c>
      <c r="D102" s="120">
        <v>2022</v>
      </c>
      <c r="E102" s="120" t="s">
        <v>195</v>
      </c>
    </row>
    <row r="103" spans="1:5">
      <c r="A103" s="120" t="s">
        <v>200</v>
      </c>
      <c r="B103" s="120" t="s">
        <v>231</v>
      </c>
      <c r="C103" s="120">
        <v>64.935064935064901</v>
      </c>
      <c r="D103" s="120">
        <v>2022</v>
      </c>
      <c r="E103" s="120" t="s">
        <v>197</v>
      </c>
    </row>
    <row r="104" spans="1:5">
      <c r="A104" s="120" t="s">
        <v>200</v>
      </c>
      <c r="B104" s="120" t="s">
        <v>232</v>
      </c>
      <c r="C104" s="120">
        <v>112.60689188044999</v>
      </c>
      <c r="D104" s="120">
        <v>2021</v>
      </c>
      <c r="E104" s="120" t="s">
        <v>187</v>
      </c>
    </row>
    <row r="105" spans="1:5">
      <c r="A105" s="120" t="s">
        <v>200</v>
      </c>
      <c r="B105" s="120" t="s">
        <v>232</v>
      </c>
      <c r="C105" s="120">
        <v>121.951219512195</v>
      </c>
      <c r="D105" s="120">
        <v>2021</v>
      </c>
      <c r="E105" s="120" t="s">
        <v>213</v>
      </c>
    </row>
    <row r="106" spans="1:5">
      <c r="A106" s="120" t="s">
        <v>200</v>
      </c>
      <c r="B106" s="120" t="s">
        <v>232</v>
      </c>
      <c r="C106" s="120">
        <v>91.687960318653197</v>
      </c>
      <c r="D106" s="120">
        <v>2021</v>
      </c>
      <c r="E106" s="120" t="s">
        <v>193</v>
      </c>
    </row>
    <row r="107" spans="1:5">
      <c r="A107" s="120" t="s">
        <v>200</v>
      </c>
      <c r="B107" s="120" t="s">
        <v>232</v>
      </c>
      <c r="C107" s="120">
        <v>114.982578397212</v>
      </c>
      <c r="D107" s="120">
        <v>2021</v>
      </c>
      <c r="E107" s="120" t="s">
        <v>196</v>
      </c>
    </row>
    <row r="108" spans="1:5">
      <c r="A108" s="120" t="s">
        <v>200</v>
      </c>
      <c r="B108" s="120" t="s">
        <v>232</v>
      </c>
      <c r="C108" s="120">
        <v>98.794661047546995</v>
      </c>
      <c r="D108" s="120">
        <v>2021</v>
      </c>
      <c r="E108" s="120" t="s">
        <v>216</v>
      </c>
    </row>
    <row r="109" spans="1:5">
      <c r="A109" s="120" t="s">
        <v>200</v>
      </c>
      <c r="B109" s="120" t="s">
        <v>232</v>
      </c>
      <c r="C109" s="120">
        <v>115.646258503401</v>
      </c>
      <c r="D109" s="120">
        <v>2022</v>
      </c>
      <c r="E109" s="120" t="s">
        <v>215</v>
      </c>
    </row>
    <row r="110" spans="1:5">
      <c r="A110" s="120" t="s">
        <v>200</v>
      </c>
      <c r="B110" s="120" t="s">
        <v>232</v>
      </c>
      <c r="C110" s="120">
        <v>103.605470368835</v>
      </c>
      <c r="D110" s="120">
        <v>2022</v>
      </c>
      <c r="E110" s="120" t="s">
        <v>202</v>
      </c>
    </row>
    <row r="111" spans="1:5">
      <c r="A111" s="120" t="s">
        <v>200</v>
      </c>
      <c r="B111" s="120" t="s">
        <v>232</v>
      </c>
      <c r="C111" s="120">
        <v>102.04081632653001</v>
      </c>
      <c r="D111" s="120">
        <v>2022</v>
      </c>
      <c r="E111" s="120" t="s">
        <v>185</v>
      </c>
    </row>
    <row r="112" spans="1:5">
      <c r="A112" s="120" t="s">
        <v>200</v>
      </c>
      <c r="B112" s="120" t="s">
        <v>232</v>
      </c>
      <c r="C112" s="120">
        <v>116.72473867595799</v>
      </c>
      <c r="D112" s="120">
        <v>2022</v>
      </c>
      <c r="E112" s="120" t="s">
        <v>195</v>
      </c>
    </row>
    <row r="113" spans="1:5">
      <c r="A113" s="120" t="s">
        <v>200</v>
      </c>
      <c r="B113" s="120" t="s">
        <v>233</v>
      </c>
      <c r="C113" s="120">
        <v>98.828698189539594</v>
      </c>
      <c r="D113" s="120">
        <v>2021</v>
      </c>
      <c r="E113" s="120" t="s">
        <v>187</v>
      </c>
    </row>
    <row r="114" spans="1:5">
      <c r="A114" s="120" t="s">
        <v>200</v>
      </c>
      <c r="B114" s="120" t="s">
        <v>233</v>
      </c>
      <c r="C114" s="120">
        <v>106.640391379943</v>
      </c>
      <c r="D114" s="120">
        <v>2021</v>
      </c>
      <c r="E114" s="120" t="s">
        <v>213</v>
      </c>
    </row>
    <row r="115" spans="1:5">
      <c r="A115" s="120" t="s">
        <v>200</v>
      </c>
      <c r="B115" s="120" t="s">
        <v>233</v>
      </c>
      <c r="C115" s="120">
        <v>102.245849438972</v>
      </c>
      <c r="D115" s="120">
        <v>2021</v>
      </c>
      <c r="E115" s="120" t="s">
        <v>193</v>
      </c>
    </row>
    <row r="116" spans="1:5">
      <c r="A116" s="120" t="s">
        <v>200</v>
      </c>
      <c r="B116" s="120" t="s">
        <v>233</v>
      </c>
      <c r="C116" s="120">
        <v>92.3365437976137</v>
      </c>
      <c r="D116" s="120">
        <v>2021</v>
      </c>
      <c r="E116" s="120" t="s">
        <v>196</v>
      </c>
    </row>
    <row r="117" spans="1:5">
      <c r="A117" s="120" t="s">
        <v>200</v>
      </c>
      <c r="B117" s="120" t="s">
        <v>233</v>
      </c>
      <c r="C117" s="120">
        <v>103.15486757756599</v>
      </c>
      <c r="D117" s="120">
        <v>2021</v>
      </c>
      <c r="E117" s="120" t="s">
        <v>216</v>
      </c>
    </row>
    <row r="118" spans="1:5">
      <c r="A118" s="120" t="s">
        <v>200</v>
      </c>
      <c r="B118" s="120" t="s">
        <v>233</v>
      </c>
      <c r="C118" s="120">
        <v>89.019250897295095</v>
      </c>
      <c r="D118" s="120">
        <v>2022</v>
      </c>
      <c r="E118" s="120" t="s">
        <v>198</v>
      </c>
    </row>
    <row r="119" spans="1:5">
      <c r="A119" s="120" t="s">
        <v>200</v>
      </c>
      <c r="B119" s="120" t="s">
        <v>233</v>
      </c>
      <c r="C119" s="120">
        <v>106.850137451208</v>
      </c>
      <c r="D119" s="120">
        <v>2022</v>
      </c>
      <c r="E119" s="120" t="s">
        <v>215</v>
      </c>
    </row>
    <row r="120" spans="1:5">
      <c r="A120" s="120" t="s">
        <v>200</v>
      </c>
      <c r="B120" s="120" t="s">
        <v>233</v>
      </c>
      <c r="C120" s="120">
        <v>86.770499037512906</v>
      </c>
      <c r="D120" s="120">
        <v>2022</v>
      </c>
      <c r="E120" s="120" t="s">
        <v>202</v>
      </c>
    </row>
    <row r="121" spans="1:5">
      <c r="A121" s="120" t="s">
        <v>200</v>
      </c>
      <c r="B121" s="120" t="s">
        <v>233</v>
      </c>
      <c r="C121" s="120">
        <v>116.020591294353</v>
      </c>
      <c r="D121" s="120">
        <v>2022</v>
      </c>
      <c r="E121" s="120" t="s">
        <v>185</v>
      </c>
    </row>
    <row r="122" spans="1:5">
      <c r="A122" s="120" t="s">
        <v>200</v>
      </c>
      <c r="B122" s="120" t="s">
        <v>233</v>
      </c>
      <c r="C122" s="120">
        <v>101.344437805526</v>
      </c>
      <c r="D122" s="120">
        <v>2022</v>
      </c>
      <c r="E122" s="120" t="s">
        <v>192</v>
      </c>
    </row>
    <row r="123" spans="1:5">
      <c r="A123" s="120" t="s">
        <v>200</v>
      </c>
      <c r="B123" s="120" t="s">
        <v>233</v>
      </c>
      <c r="C123" s="120">
        <v>104.38720759690101</v>
      </c>
      <c r="D123" s="120">
        <v>2022</v>
      </c>
      <c r="E123" s="120" t="s">
        <v>195</v>
      </c>
    </row>
    <row r="124" spans="1:5">
      <c r="A124" s="120" t="s">
        <v>200</v>
      </c>
      <c r="B124" s="120" t="s">
        <v>233</v>
      </c>
      <c r="C124" s="120">
        <v>111.17922555765399</v>
      </c>
      <c r="D124" s="120">
        <v>2022</v>
      </c>
      <c r="E124" s="120" t="s">
        <v>197</v>
      </c>
    </row>
    <row r="125" spans="1:5">
      <c r="A125" s="120" t="s">
        <v>200</v>
      </c>
      <c r="B125" s="120" t="s">
        <v>234</v>
      </c>
      <c r="C125" s="120">
        <v>82.416892634126498</v>
      </c>
      <c r="D125" s="120">
        <v>2021</v>
      </c>
      <c r="E125" s="120" t="s">
        <v>213</v>
      </c>
    </row>
    <row r="126" spans="1:5">
      <c r="A126" s="120" t="s">
        <v>200</v>
      </c>
      <c r="B126" s="120" t="s">
        <v>235</v>
      </c>
      <c r="C126" s="120">
        <v>69.450254326121396</v>
      </c>
      <c r="D126" s="120">
        <v>2021</v>
      </c>
      <c r="E126" s="120" t="s">
        <v>193</v>
      </c>
    </row>
    <row r="127" spans="1:5">
      <c r="A127" s="120" t="s">
        <v>200</v>
      </c>
      <c r="B127" s="120" t="s">
        <v>235</v>
      </c>
      <c r="C127" s="120">
        <v>70.370063030216997</v>
      </c>
      <c r="D127" s="120">
        <v>2022</v>
      </c>
      <c r="E127" s="120" t="s">
        <v>198</v>
      </c>
    </row>
    <row r="128" spans="1:5">
      <c r="A128" s="120" t="s">
        <v>200</v>
      </c>
      <c r="B128" s="120" t="s">
        <v>235</v>
      </c>
      <c r="C128" s="120">
        <v>67.934849537524201</v>
      </c>
      <c r="D128" s="120">
        <v>2022</v>
      </c>
      <c r="E128" s="120" t="s">
        <v>202</v>
      </c>
    </row>
    <row r="129" spans="1:5">
      <c r="A129" s="120" t="s">
        <v>200</v>
      </c>
      <c r="B129" s="120" t="s">
        <v>235</v>
      </c>
      <c r="C129" s="120">
        <v>69.450259297825497</v>
      </c>
      <c r="D129" s="120">
        <v>2022</v>
      </c>
      <c r="E129" s="120" t="s">
        <v>192</v>
      </c>
    </row>
    <row r="130" spans="1:5">
      <c r="A130" s="120" t="s">
        <v>200</v>
      </c>
      <c r="B130" s="120" t="s">
        <v>236</v>
      </c>
      <c r="C130" s="120">
        <v>70.541017011188401</v>
      </c>
      <c r="D130" s="120">
        <v>2021</v>
      </c>
      <c r="E130" s="120" t="s">
        <v>187</v>
      </c>
    </row>
    <row r="131" spans="1:5">
      <c r="A131" s="120" t="s">
        <v>200</v>
      </c>
      <c r="B131" s="120" t="s">
        <v>236</v>
      </c>
      <c r="C131" s="120">
        <v>66.816865472574094</v>
      </c>
      <c r="D131" s="120">
        <v>2021</v>
      </c>
      <c r="E131" s="120" t="s">
        <v>213</v>
      </c>
    </row>
    <row r="132" spans="1:5">
      <c r="A132" s="120" t="s">
        <v>200</v>
      </c>
      <c r="B132" s="120" t="s">
        <v>236</v>
      </c>
      <c r="C132" s="120">
        <v>81.759464310651296</v>
      </c>
      <c r="D132" s="120">
        <v>2021</v>
      </c>
      <c r="E132" s="120" t="s">
        <v>193</v>
      </c>
    </row>
    <row r="133" spans="1:5">
      <c r="A133" s="120" t="s">
        <v>200</v>
      </c>
      <c r="B133" s="120" t="s">
        <v>236</v>
      </c>
      <c r="C133" s="120">
        <v>87.268050707330502</v>
      </c>
      <c r="D133" s="120">
        <v>2021</v>
      </c>
      <c r="E133" s="120" t="s">
        <v>196</v>
      </c>
    </row>
    <row r="134" spans="1:5">
      <c r="A134" s="120" t="s">
        <v>200</v>
      </c>
      <c r="B134" s="120" t="s">
        <v>236</v>
      </c>
      <c r="C134" s="120">
        <v>79.401609243697393</v>
      </c>
      <c r="D134" s="120">
        <v>2021</v>
      </c>
      <c r="E134" s="120" t="s">
        <v>216</v>
      </c>
    </row>
    <row r="135" spans="1:5">
      <c r="A135" s="120" t="s">
        <v>200</v>
      </c>
      <c r="B135" s="120" t="s">
        <v>236</v>
      </c>
      <c r="C135" s="120">
        <v>67.461437372179205</v>
      </c>
      <c r="D135" s="120">
        <v>2022</v>
      </c>
      <c r="E135" s="120" t="s">
        <v>198</v>
      </c>
    </row>
    <row r="136" spans="1:5">
      <c r="A136" s="120" t="s">
        <v>200</v>
      </c>
      <c r="B136" s="120" t="s">
        <v>236</v>
      </c>
      <c r="C136" s="120">
        <v>68.560859721292104</v>
      </c>
      <c r="D136" s="120">
        <v>2022</v>
      </c>
      <c r="E136" s="120" t="s">
        <v>215</v>
      </c>
    </row>
    <row r="137" spans="1:5">
      <c r="A137" s="120" t="s">
        <v>200</v>
      </c>
      <c r="B137" s="120" t="s">
        <v>236</v>
      </c>
      <c r="C137" s="120">
        <v>75.373311631431505</v>
      </c>
      <c r="D137" s="120">
        <v>2022</v>
      </c>
      <c r="E137" s="120" t="s">
        <v>202</v>
      </c>
    </row>
    <row r="138" spans="1:5">
      <c r="A138" s="120" t="s">
        <v>200</v>
      </c>
      <c r="B138" s="120" t="s">
        <v>236</v>
      </c>
      <c r="C138" s="120">
        <v>67.764595138676697</v>
      </c>
      <c r="D138" s="120">
        <v>2022</v>
      </c>
      <c r="E138" s="120" t="s">
        <v>185</v>
      </c>
    </row>
    <row r="139" spans="1:5">
      <c r="A139" s="120" t="s">
        <v>200</v>
      </c>
      <c r="B139" s="120" t="s">
        <v>236</v>
      </c>
      <c r="C139" s="120">
        <v>69.308566912401801</v>
      </c>
      <c r="D139" s="120">
        <v>2022</v>
      </c>
      <c r="E139" s="120" t="s">
        <v>192</v>
      </c>
    </row>
    <row r="140" spans="1:5">
      <c r="A140" s="120" t="s">
        <v>200</v>
      </c>
      <c r="B140" s="120" t="s">
        <v>236</v>
      </c>
      <c r="C140" s="120">
        <v>71.7587829165481</v>
      </c>
      <c r="D140" s="120">
        <v>2022</v>
      </c>
      <c r="E140" s="120" t="s">
        <v>195</v>
      </c>
    </row>
    <row r="141" spans="1:5">
      <c r="A141" s="120" t="s">
        <v>200</v>
      </c>
      <c r="B141" s="120" t="s">
        <v>236</v>
      </c>
      <c r="C141" s="120">
        <v>76.911607597387302</v>
      </c>
      <c r="D141" s="120">
        <v>2022</v>
      </c>
      <c r="E141" s="120" t="s">
        <v>197</v>
      </c>
    </row>
    <row r="142" spans="1:5">
      <c r="A142" s="120" t="s">
        <v>200</v>
      </c>
      <c r="B142" s="120" t="s">
        <v>237</v>
      </c>
      <c r="C142" s="120">
        <v>66.707432066611005</v>
      </c>
      <c r="D142" s="120">
        <v>2021</v>
      </c>
      <c r="E142" s="120" t="s">
        <v>187</v>
      </c>
    </row>
    <row r="143" spans="1:5">
      <c r="A143" s="120" t="s">
        <v>200</v>
      </c>
      <c r="B143" s="120" t="s">
        <v>237</v>
      </c>
      <c r="C143" s="120">
        <v>61.269146608315097</v>
      </c>
      <c r="D143" s="120">
        <v>2021</v>
      </c>
      <c r="E143" s="120" t="s">
        <v>196</v>
      </c>
    </row>
    <row r="144" spans="1:5">
      <c r="A144" s="120" t="s">
        <v>200</v>
      </c>
      <c r="B144" s="120" t="s">
        <v>237</v>
      </c>
      <c r="C144" s="120">
        <v>71.271608555522903</v>
      </c>
      <c r="D144" s="120">
        <v>2021</v>
      </c>
      <c r="E144" s="120" t="s">
        <v>216</v>
      </c>
    </row>
    <row r="145" spans="1:5">
      <c r="A145" s="120" t="s">
        <v>200</v>
      </c>
      <c r="B145" s="120" t="s">
        <v>237</v>
      </c>
      <c r="C145" s="120">
        <v>64.464141821111994</v>
      </c>
      <c r="D145" s="120">
        <v>2022</v>
      </c>
      <c r="E145" s="120" t="s">
        <v>198</v>
      </c>
    </row>
    <row r="146" spans="1:5">
      <c r="A146" s="120" t="s">
        <v>200</v>
      </c>
      <c r="B146" s="120" t="s">
        <v>237</v>
      </c>
      <c r="C146" s="120">
        <v>56.508032988853401</v>
      </c>
      <c r="D146" s="120">
        <v>2022</v>
      </c>
      <c r="E146" s="120" t="s">
        <v>202</v>
      </c>
    </row>
    <row r="147" spans="1:5">
      <c r="A147" s="120" t="s">
        <v>200</v>
      </c>
      <c r="B147" s="120" t="s">
        <v>237</v>
      </c>
      <c r="C147" s="120">
        <v>67.261296372662599</v>
      </c>
      <c r="D147" s="120">
        <v>2022</v>
      </c>
      <c r="E147" s="120" t="s">
        <v>197</v>
      </c>
    </row>
    <row r="148" spans="1:5">
      <c r="A148" s="124" t="s">
        <v>183</v>
      </c>
      <c r="B148" s="124" t="s">
        <v>238</v>
      </c>
      <c r="C148" s="124">
        <v>28.995112667053501</v>
      </c>
      <c r="D148" s="124">
        <v>2021</v>
      </c>
      <c r="E148" s="124" t="s">
        <v>187</v>
      </c>
    </row>
    <row r="149" spans="1:5">
      <c r="A149" s="124" t="s">
        <v>183</v>
      </c>
      <c r="B149" s="124" t="s">
        <v>238</v>
      </c>
      <c r="C149" s="124">
        <v>52.7364350169928</v>
      </c>
      <c r="D149" s="124">
        <v>2021</v>
      </c>
      <c r="E149" s="124" t="s">
        <v>193</v>
      </c>
    </row>
    <row r="150" spans="1:5">
      <c r="A150" s="124" t="s">
        <v>183</v>
      </c>
      <c r="B150" s="124" t="s">
        <v>238</v>
      </c>
      <c r="C150" s="124">
        <v>52.9387810506311</v>
      </c>
      <c r="D150" s="124">
        <v>2021</v>
      </c>
      <c r="E150" s="124" t="s">
        <v>196</v>
      </c>
    </row>
    <row r="151" spans="1:5">
      <c r="A151" s="124" t="s">
        <v>183</v>
      </c>
      <c r="B151" s="124" t="s">
        <v>238</v>
      </c>
      <c r="C151" s="124">
        <v>52.6524935426187</v>
      </c>
      <c r="D151" s="124">
        <v>2022</v>
      </c>
      <c r="E151" s="124" t="s">
        <v>198</v>
      </c>
    </row>
    <row r="152" spans="1:5">
      <c r="A152" s="124" t="s">
        <v>183</v>
      </c>
      <c r="B152" s="124" t="s">
        <v>238</v>
      </c>
      <c r="C152" s="124">
        <v>42.107324716020301</v>
      </c>
      <c r="D152" s="124">
        <v>2022</v>
      </c>
      <c r="E152" s="124" t="s">
        <v>185</v>
      </c>
    </row>
    <row r="153" spans="1:5">
      <c r="A153" s="124" t="s">
        <v>183</v>
      </c>
      <c r="B153" s="124" t="s">
        <v>239</v>
      </c>
      <c r="C153" s="124">
        <v>39.469415255738802</v>
      </c>
      <c r="D153" s="124">
        <v>2021</v>
      </c>
      <c r="E153" s="124" t="s">
        <v>187</v>
      </c>
    </row>
    <row r="154" spans="1:5">
      <c r="A154" s="124" t="s">
        <v>183</v>
      </c>
      <c r="B154" s="124" t="s">
        <v>239</v>
      </c>
      <c r="C154" s="124">
        <v>46.392949286002903</v>
      </c>
      <c r="D154" s="124">
        <v>2021</v>
      </c>
      <c r="E154" s="124" t="s">
        <v>213</v>
      </c>
    </row>
    <row r="155" spans="1:5">
      <c r="A155" s="124" t="s">
        <v>183</v>
      </c>
      <c r="B155" s="124" t="s">
        <v>239</v>
      </c>
      <c r="C155" s="124">
        <v>53.022269353128301</v>
      </c>
      <c r="D155" s="124">
        <v>2021</v>
      </c>
      <c r="E155" s="124" t="s">
        <v>196</v>
      </c>
    </row>
    <row r="156" spans="1:5">
      <c r="A156" s="124" t="s">
        <v>183</v>
      </c>
      <c r="B156" s="124" t="s">
        <v>239</v>
      </c>
      <c r="C156" s="124">
        <v>59.453032104637302</v>
      </c>
      <c r="D156" s="124">
        <v>2021</v>
      </c>
      <c r="E156" s="124" t="s">
        <v>216</v>
      </c>
    </row>
    <row r="157" spans="1:5">
      <c r="A157" s="124" t="s">
        <v>183</v>
      </c>
      <c r="B157" s="124" t="s">
        <v>239</v>
      </c>
      <c r="C157" s="124">
        <v>54.375970999482099</v>
      </c>
      <c r="D157" s="124">
        <v>2022</v>
      </c>
      <c r="E157" s="124" t="s">
        <v>185</v>
      </c>
    </row>
    <row r="158" spans="1:5">
      <c r="A158" s="124" t="s">
        <v>183</v>
      </c>
      <c r="B158" s="124" t="s">
        <v>239</v>
      </c>
      <c r="C158" s="124">
        <v>40.203698740284104</v>
      </c>
      <c r="D158" s="124">
        <v>2022</v>
      </c>
      <c r="E158" s="124" t="s">
        <v>192</v>
      </c>
    </row>
    <row r="159" spans="1:5">
      <c r="A159" s="124" t="s">
        <v>183</v>
      </c>
      <c r="B159" s="124" t="s">
        <v>240</v>
      </c>
      <c r="C159" s="124">
        <v>77.630478920339101</v>
      </c>
      <c r="D159" s="124">
        <v>2022</v>
      </c>
      <c r="E159" s="124" t="s">
        <v>202</v>
      </c>
    </row>
    <row r="160" spans="1:5">
      <c r="A160" s="124" t="s">
        <v>183</v>
      </c>
      <c r="B160" s="124" t="s">
        <v>240</v>
      </c>
      <c r="C160" s="124">
        <v>72.5784561705389</v>
      </c>
      <c r="D160" s="124">
        <v>2022</v>
      </c>
      <c r="E160" s="124" t="s">
        <v>185</v>
      </c>
    </row>
    <row r="161" spans="1:5">
      <c r="A161" s="124" t="s">
        <v>183</v>
      </c>
      <c r="B161" s="124" t="s">
        <v>240</v>
      </c>
      <c r="C161" s="124">
        <v>71.321472736150795</v>
      </c>
      <c r="D161" s="124">
        <v>2022</v>
      </c>
      <c r="E161" s="124" t="s">
        <v>192</v>
      </c>
    </row>
    <row r="162" spans="1:5">
      <c r="A162" s="120" t="s">
        <v>200</v>
      </c>
      <c r="B162" s="120" t="s">
        <v>241</v>
      </c>
      <c r="C162" s="120">
        <v>44.9058115541578</v>
      </c>
      <c r="D162" s="120">
        <v>2021</v>
      </c>
      <c r="E162" s="120" t="s">
        <v>187</v>
      </c>
    </row>
    <row r="163" spans="1:5">
      <c r="A163" s="120" t="s">
        <v>200</v>
      </c>
      <c r="B163" s="120" t="s">
        <v>241</v>
      </c>
      <c r="C163" s="120">
        <v>56.4058318633952</v>
      </c>
      <c r="D163" s="120">
        <v>2021</v>
      </c>
      <c r="E163" s="120" t="s">
        <v>213</v>
      </c>
    </row>
    <row r="164" spans="1:5">
      <c r="A164" s="120" t="s">
        <v>200</v>
      </c>
      <c r="B164" s="120" t="s">
        <v>241</v>
      </c>
      <c r="C164" s="120">
        <v>53.484602917341903</v>
      </c>
      <c r="D164" s="120">
        <v>2021</v>
      </c>
      <c r="E164" s="120" t="s">
        <v>216</v>
      </c>
    </row>
    <row r="165" spans="1:5">
      <c r="A165" s="120" t="s">
        <v>200</v>
      </c>
      <c r="B165" s="120" t="s">
        <v>241</v>
      </c>
      <c r="C165" s="120">
        <v>47.987611567491498</v>
      </c>
      <c r="D165" s="120">
        <v>2022</v>
      </c>
      <c r="E165" s="120" t="s">
        <v>185</v>
      </c>
    </row>
    <row r="166" spans="1:5">
      <c r="A166" s="120" t="s">
        <v>200</v>
      </c>
      <c r="B166" s="120" t="s">
        <v>241</v>
      </c>
      <c r="C166" s="120">
        <v>55.660022564873998</v>
      </c>
      <c r="D166" s="120">
        <v>2022</v>
      </c>
      <c r="E166" s="120" t="s">
        <v>192</v>
      </c>
    </row>
    <row r="167" spans="1:5">
      <c r="A167" s="120" t="s">
        <v>200</v>
      </c>
      <c r="B167" s="120" t="s">
        <v>241</v>
      </c>
      <c r="C167" s="120">
        <v>44.228217102058203</v>
      </c>
      <c r="D167" s="120">
        <v>2022</v>
      </c>
      <c r="E167" s="120" t="s">
        <v>195</v>
      </c>
    </row>
    <row r="168" spans="1:5">
      <c r="A168" s="120" t="s">
        <v>200</v>
      </c>
      <c r="B168" s="120" t="s">
        <v>241</v>
      </c>
      <c r="C168" s="120">
        <v>48.098186643078201</v>
      </c>
      <c r="D168" s="120">
        <v>2022</v>
      </c>
      <c r="E168" s="120" t="s">
        <v>197</v>
      </c>
    </row>
    <row r="169" spans="1:5">
      <c r="A169" s="120" t="s">
        <v>200</v>
      </c>
      <c r="B169" s="120" t="s">
        <v>242</v>
      </c>
      <c r="C169" s="120">
        <v>54.580896686159797</v>
      </c>
      <c r="D169" s="120">
        <v>2021</v>
      </c>
      <c r="E169" s="120" t="s">
        <v>213</v>
      </c>
    </row>
    <row r="170" spans="1:5">
      <c r="A170" s="120" t="s">
        <v>200</v>
      </c>
      <c r="B170" s="120" t="s">
        <v>242</v>
      </c>
      <c r="C170" s="120">
        <v>52.261078886743299</v>
      </c>
      <c r="D170" s="120">
        <v>2021</v>
      </c>
      <c r="E170" s="120" t="s">
        <v>193</v>
      </c>
    </row>
    <row r="171" spans="1:5">
      <c r="A171" s="120" t="s">
        <v>200</v>
      </c>
      <c r="B171" s="120" t="s">
        <v>242</v>
      </c>
      <c r="C171" s="120">
        <v>64.516129032257993</v>
      </c>
      <c r="D171" s="120">
        <v>2021</v>
      </c>
      <c r="E171" s="120" t="s">
        <v>196</v>
      </c>
    </row>
    <row r="172" spans="1:5">
      <c r="A172" s="120" t="s">
        <v>200</v>
      </c>
      <c r="B172" s="120" t="s">
        <v>242</v>
      </c>
      <c r="C172" s="120">
        <v>50.974512743628097</v>
      </c>
      <c r="D172" s="120">
        <v>2022</v>
      </c>
      <c r="E172" s="120" t="s">
        <v>198</v>
      </c>
    </row>
    <row r="173" spans="1:5">
      <c r="A173" s="120" t="s">
        <v>200</v>
      </c>
      <c r="B173" s="120" t="s">
        <v>242</v>
      </c>
      <c r="C173" s="120">
        <v>45.713120351435002</v>
      </c>
      <c r="D173" s="120">
        <v>2022</v>
      </c>
      <c r="E173" s="120" t="s">
        <v>202</v>
      </c>
    </row>
    <row r="174" spans="1:5">
      <c r="A174" s="120" t="s">
        <v>200</v>
      </c>
      <c r="B174" s="120" t="s">
        <v>242</v>
      </c>
      <c r="C174" s="120">
        <v>53.423626787057898</v>
      </c>
      <c r="D174" s="120">
        <v>2022</v>
      </c>
      <c r="E174" s="120" t="s">
        <v>192</v>
      </c>
    </row>
    <row r="175" spans="1:5">
      <c r="A175" s="120" t="s">
        <v>200</v>
      </c>
      <c r="B175" s="120" t="s">
        <v>242</v>
      </c>
      <c r="C175" s="120">
        <v>62.5</v>
      </c>
      <c r="D175" s="120">
        <v>2022</v>
      </c>
      <c r="E175" s="120" t="s">
        <v>195</v>
      </c>
    </row>
    <row r="176" spans="1:5">
      <c r="A176" s="120" t="s">
        <v>200</v>
      </c>
      <c r="B176" s="120" t="s">
        <v>188</v>
      </c>
      <c r="C176" s="120">
        <v>53.3333333333333</v>
      </c>
      <c r="D176" s="120">
        <v>2021</v>
      </c>
      <c r="E176" s="120" t="s">
        <v>187</v>
      </c>
    </row>
    <row r="177" spans="1:5">
      <c r="A177" s="120" t="s">
        <v>200</v>
      </c>
      <c r="B177" s="120" t="s">
        <v>188</v>
      </c>
      <c r="C177" s="120">
        <v>68.617558022199802</v>
      </c>
      <c r="D177" s="120">
        <v>2021</v>
      </c>
      <c r="E177" s="120" t="s">
        <v>196</v>
      </c>
    </row>
    <row r="178" spans="1:5">
      <c r="A178" s="120" t="s">
        <v>200</v>
      </c>
      <c r="B178" s="120" t="s">
        <v>188</v>
      </c>
      <c r="C178" s="120">
        <v>57.9167507440999</v>
      </c>
      <c r="D178" s="120">
        <v>2021</v>
      </c>
      <c r="E178" s="120" t="s">
        <v>216</v>
      </c>
    </row>
    <row r="179" spans="1:5">
      <c r="A179" s="120" t="s">
        <v>200</v>
      </c>
      <c r="B179" s="120" t="s">
        <v>188</v>
      </c>
      <c r="C179" s="120">
        <v>54.761911288638203</v>
      </c>
      <c r="D179" s="120">
        <v>2022</v>
      </c>
      <c r="E179" s="120" t="s">
        <v>198</v>
      </c>
    </row>
    <row r="180" spans="1:5">
      <c r="A180" s="120" t="s">
        <v>200</v>
      </c>
      <c r="B180" s="120" t="s">
        <v>188</v>
      </c>
      <c r="C180" s="120">
        <v>47.436187034108798</v>
      </c>
      <c r="D180" s="120">
        <v>2022</v>
      </c>
      <c r="E180" s="120" t="s">
        <v>185</v>
      </c>
    </row>
    <row r="181" spans="1:5">
      <c r="A181" s="120" t="s">
        <v>200</v>
      </c>
      <c r="B181" s="120" t="s">
        <v>188</v>
      </c>
      <c r="C181" s="120">
        <v>53.757086221738902</v>
      </c>
      <c r="D181" s="120">
        <v>2022</v>
      </c>
      <c r="E181" s="120" t="s">
        <v>195</v>
      </c>
    </row>
    <row r="182" spans="1:5">
      <c r="A182" s="120" t="s">
        <v>200</v>
      </c>
      <c r="B182" s="120" t="s">
        <v>188</v>
      </c>
      <c r="C182" s="120">
        <v>60.372667542675998</v>
      </c>
      <c r="D182" s="120">
        <v>2022</v>
      </c>
      <c r="E182" s="120" t="s">
        <v>197</v>
      </c>
    </row>
    <row r="183" spans="1:5">
      <c r="A183" s="120" t="s">
        <v>200</v>
      </c>
      <c r="B183" s="120" t="s">
        <v>243</v>
      </c>
      <c r="C183" s="120">
        <v>51.917519713963799</v>
      </c>
      <c r="D183" s="120">
        <v>2021</v>
      </c>
      <c r="E183" s="120" t="s">
        <v>213</v>
      </c>
    </row>
    <row r="184" spans="1:5">
      <c r="A184" s="120" t="s">
        <v>200</v>
      </c>
      <c r="B184" s="120" t="s">
        <v>243</v>
      </c>
      <c r="C184" s="120">
        <v>56.528662420382098</v>
      </c>
      <c r="D184" s="120">
        <v>2021</v>
      </c>
      <c r="E184" s="120" t="s">
        <v>193</v>
      </c>
    </row>
    <row r="185" spans="1:5">
      <c r="A185" s="120" t="s">
        <v>200</v>
      </c>
      <c r="B185" s="120" t="s">
        <v>243</v>
      </c>
      <c r="C185" s="120">
        <v>54.830287206266298</v>
      </c>
      <c r="D185" s="120">
        <v>2021</v>
      </c>
      <c r="E185" s="120" t="s">
        <v>196</v>
      </c>
    </row>
    <row r="186" spans="1:5">
      <c r="A186" s="120" t="s">
        <v>183</v>
      </c>
      <c r="B186" s="120" t="s">
        <v>244</v>
      </c>
      <c r="C186" s="120">
        <v>51.791372166707198</v>
      </c>
      <c r="D186" s="120">
        <v>2021</v>
      </c>
      <c r="E186" s="120" t="s">
        <v>187</v>
      </c>
    </row>
    <row r="187" spans="1:5">
      <c r="A187" s="120" t="s">
        <v>183</v>
      </c>
      <c r="B187" s="120" t="s">
        <v>244</v>
      </c>
      <c r="C187" s="120">
        <v>56.5275908479138</v>
      </c>
      <c r="D187" s="120">
        <v>2021</v>
      </c>
      <c r="E187" s="120" t="s">
        <v>213</v>
      </c>
    </row>
    <row r="188" spans="1:5">
      <c r="A188" s="120" t="s">
        <v>183</v>
      </c>
      <c r="B188" s="120" t="s">
        <v>244</v>
      </c>
      <c r="C188" s="120">
        <v>58.787707786091403</v>
      </c>
      <c r="D188" s="120">
        <v>2021</v>
      </c>
      <c r="E188" s="120" t="s">
        <v>193</v>
      </c>
    </row>
    <row r="189" spans="1:5">
      <c r="A189" s="120" t="s">
        <v>183</v>
      </c>
      <c r="B189" s="120" t="s">
        <v>244</v>
      </c>
      <c r="C189" s="120">
        <v>59.578368469294197</v>
      </c>
      <c r="D189" s="120">
        <v>2021</v>
      </c>
      <c r="E189" s="120" t="s">
        <v>196</v>
      </c>
    </row>
    <row r="190" spans="1:5">
      <c r="A190" s="120" t="s">
        <v>183</v>
      </c>
      <c r="B190" s="120" t="s">
        <v>244</v>
      </c>
      <c r="C190" s="120">
        <v>53.489568593045398</v>
      </c>
      <c r="D190" s="120">
        <v>2022</v>
      </c>
      <c r="E190" s="120" t="s">
        <v>198</v>
      </c>
    </row>
    <row r="191" spans="1:5">
      <c r="A191" s="120" t="s">
        <v>183</v>
      </c>
      <c r="B191" s="120" t="s">
        <v>244</v>
      </c>
      <c r="C191" s="120">
        <v>46.563192904656297</v>
      </c>
      <c r="D191" s="120">
        <v>2022</v>
      </c>
      <c r="E191" s="120" t="s">
        <v>215</v>
      </c>
    </row>
    <row r="192" spans="1:5">
      <c r="A192" s="120" t="s">
        <v>183</v>
      </c>
      <c r="B192" s="120" t="s">
        <v>244</v>
      </c>
      <c r="C192" s="120">
        <v>95.259449291622005</v>
      </c>
      <c r="D192" s="120">
        <v>2022</v>
      </c>
      <c r="E192" s="120" t="s">
        <v>185</v>
      </c>
    </row>
    <row r="193" spans="1:5">
      <c r="A193" s="120" t="s">
        <v>183</v>
      </c>
      <c r="B193" s="120" t="s">
        <v>244</v>
      </c>
      <c r="C193" s="120">
        <v>45.610308317410599</v>
      </c>
      <c r="D193" s="120">
        <v>2022</v>
      </c>
      <c r="E193" s="120" t="s">
        <v>192</v>
      </c>
    </row>
    <row r="194" spans="1:5">
      <c r="A194" s="120" t="s">
        <v>183</v>
      </c>
      <c r="B194" s="120" t="s">
        <v>242</v>
      </c>
      <c r="C194" s="120">
        <v>52.011095700416</v>
      </c>
      <c r="D194" s="120">
        <v>2021</v>
      </c>
      <c r="E194" s="120" t="s">
        <v>187</v>
      </c>
    </row>
    <row r="195" spans="1:5">
      <c r="A195" s="120" t="s">
        <v>183</v>
      </c>
      <c r="B195" s="120" t="s">
        <v>242</v>
      </c>
      <c r="C195" s="120">
        <v>62.5</v>
      </c>
      <c r="D195" s="120">
        <v>2021</v>
      </c>
      <c r="E195" s="120" t="s">
        <v>193</v>
      </c>
    </row>
    <row r="196" spans="1:5">
      <c r="A196" s="120" t="s">
        <v>183</v>
      </c>
      <c r="B196" s="120" t="s">
        <v>242</v>
      </c>
      <c r="C196" s="120">
        <v>60.8257927595509</v>
      </c>
      <c r="D196" s="120">
        <v>2021</v>
      </c>
      <c r="E196" s="120" t="s">
        <v>196</v>
      </c>
    </row>
    <row r="197" spans="1:5">
      <c r="A197" s="120" t="s">
        <v>183</v>
      </c>
      <c r="B197" s="120" t="s">
        <v>242</v>
      </c>
      <c r="C197" s="120">
        <v>54.9133108064879</v>
      </c>
      <c r="D197" s="120">
        <v>2021</v>
      </c>
      <c r="E197" s="120" t="s">
        <v>216</v>
      </c>
    </row>
    <row r="198" spans="1:5">
      <c r="A198" s="120" t="s">
        <v>183</v>
      </c>
      <c r="B198" s="120" t="s">
        <v>242</v>
      </c>
      <c r="C198" s="120">
        <v>54.834723509422297</v>
      </c>
      <c r="D198" s="120">
        <v>2022</v>
      </c>
      <c r="E198" s="120" t="s">
        <v>198</v>
      </c>
    </row>
    <row r="199" spans="1:5">
      <c r="A199" s="120" t="s">
        <v>183</v>
      </c>
      <c r="B199" s="120" t="s">
        <v>242</v>
      </c>
      <c r="C199" s="120">
        <v>58.523409363745401</v>
      </c>
      <c r="D199" s="120">
        <v>2022</v>
      </c>
      <c r="E199" s="120" t="s">
        <v>215</v>
      </c>
    </row>
    <row r="200" spans="1:5">
      <c r="A200" s="120" t="s">
        <v>183</v>
      </c>
      <c r="B200" s="120" t="s">
        <v>242</v>
      </c>
      <c r="C200" s="120">
        <v>56.795807712113401</v>
      </c>
      <c r="D200" s="120">
        <v>2022</v>
      </c>
      <c r="E200" s="120" t="s">
        <v>202</v>
      </c>
    </row>
    <row r="201" spans="1:5">
      <c r="A201" s="120" t="s">
        <v>183</v>
      </c>
      <c r="B201" s="120" t="s">
        <v>242</v>
      </c>
      <c r="C201" s="120">
        <v>50.899382372916101</v>
      </c>
      <c r="D201" s="120">
        <v>2022</v>
      </c>
      <c r="E201" s="120" t="s">
        <v>185</v>
      </c>
    </row>
    <row r="202" spans="1:5">
      <c r="A202" s="120" t="s">
        <v>183</v>
      </c>
      <c r="B202" s="120" t="s">
        <v>242</v>
      </c>
      <c r="C202" s="120">
        <v>53.978400341044697</v>
      </c>
      <c r="D202" s="120">
        <v>2022</v>
      </c>
      <c r="E202" s="120" t="s">
        <v>192</v>
      </c>
    </row>
    <row r="203" spans="1:5">
      <c r="A203" s="120" t="s">
        <v>183</v>
      </c>
      <c r="B203" s="120" t="s">
        <v>242</v>
      </c>
      <c r="C203" s="120">
        <v>52.587956214810298</v>
      </c>
      <c r="D203" s="120">
        <v>2022</v>
      </c>
      <c r="E203" s="120" t="s">
        <v>195</v>
      </c>
    </row>
    <row r="204" spans="1:5">
      <c r="A204" s="133" t="s">
        <v>183</v>
      </c>
      <c r="B204" s="133" t="s">
        <v>186</v>
      </c>
      <c r="C204" s="133">
        <v>54.292002934702801</v>
      </c>
      <c r="D204" s="133">
        <v>2021</v>
      </c>
      <c r="E204" s="133" t="s">
        <v>187</v>
      </c>
    </row>
    <row r="205" spans="1:5">
      <c r="A205" s="133" t="s">
        <v>183</v>
      </c>
      <c r="B205" s="133" t="s">
        <v>186</v>
      </c>
      <c r="C205" s="133">
        <v>67.450976928700101</v>
      </c>
      <c r="D205" s="133">
        <v>2021</v>
      </c>
      <c r="E205" s="133" t="s">
        <v>193</v>
      </c>
    </row>
    <row r="206" spans="1:5">
      <c r="A206" s="133" t="s">
        <v>183</v>
      </c>
      <c r="B206" s="133" t="s">
        <v>186</v>
      </c>
      <c r="C206" s="133">
        <v>56.5275908479138</v>
      </c>
      <c r="D206" s="133">
        <v>2021</v>
      </c>
      <c r="E206" s="133" t="s">
        <v>196</v>
      </c>
    </row>
    <row r="207" spans="1:5">
      <c r="A207" s="133" t="s">
        <v>183</v>
      </c>
      <c r="B207" s="133" t="s">
        <v>186</v>
      </c>
      <c r="C207" s="133">
        <v>48.476838467699899</v>
      </c>
      <c r="D207" s="133">
        <v>2022</v>
      </c>
      <c r="E207" s="133" t="s">
        <v>198</v>
      </c>
    </row>
    <row r="208" spans="1:5">
      <c r="A208" s="133" t="s">
        <v>183</v>
      </c>
      <c r="B208" s="133" t="s">
        <v>186</v>
      </c>
      <c r="C208" s="133">
        <v>60.317460317460302</v>
      </c>
      <c r="D208" s="133">
        <v>2022</v>
      </c>
      <c r="E208" s="133" t="s">
        <v>202</v>
      </c>
    </row>
    <row r="209" spans="1:5">
      <c r="A209" s="133" t="s">
        <v>183</v>
      </c>
      <c r="B209" s="133" t="s">
        <v>186</v>
      </c>
      <c r="C209" s="133">
        <v>47.730056878408497</v>
      </c>
      <c r="D209" s="133">
        <v>2022</v>
      </c>
      <c r="E209" s="133" t="s">
        <v>185</v>
      </c>
    </row>
    <row r="210" spans="1:5">
      <c r="A210" s="133" t="s">
        <v>183</v>
      </c>
      <c r="B210" s="133" t="s">
        <v>186</v>
      </c>
      <c r="C210" s="133">
        <v>47.814967196708501</v>
      </c>
      <c r="D210" s="133">
        <v>2022</v>
      </c>
      <c r="E210" s="133" t="s">
        <v>192</v>
      </c>
    </row>
    <row r="211" spans="1:5">
      <c r="A211" s="133" t="s">
        <v>183</v>
      </c>
      <c r="B211" s="133" t="s">
        <v>186</v>
      </c>
      <c r="C211" s="133">
        <v>47.356828193832598</v>
      </c>
      <c r="D211" s="133">
        <v>2022</v>
      </c>
      <c r="E211" s="133" t="s">
        <v>195</v>
      </c>
    </row>
    <row r="212" spans="1:5">
      <c r="A212" s="133" t="s">
        <v>183</v>
      </c>
      <c r="B212" s="133" t="s">
        <v>186</v>
      </c>
      <c r="C212" s="133">
        <v>46.620046620046601</v>
      </c>
      <c r="D212" s="133">
        <v>2022</v>
      </c>
      <c r="E212" s="133" t="s">
        <v>197</v>
      </c>
    </row>
    <row r="213" spans="1:5">
      <c r="A213" s="133" t="s">
        <v>183</v>
      </c>
      <c r="B213" s="133" t="s">
        <v>220</v>
      </c>
      <c r="C213" s="133">
        <v>60.744783871819699</v>
      </c>
      <c r="D213" s="133">
        <v>2021</v>
      </c>
      <c r="E213" s="133" t="s">
        <v>196</v>
      </c>
    </row>
    <row r="214" spans="1:5">
      <c r="A214" s="133" t="s">
        <v>183</v>
      </c>
      <c r="B214" s="133" t="s">
        <v>220</v>
      </c>
      <c r="C214" s="133">
        <v>61.983471074380098</v>
      </c>
      <c r="D214" s="133">
        <v>2021</v>
      </c>
      <c r="E214" s="133" t="s">
        <v>216</v>
      </c>
    </row>
    <row r="215" spans="1:5">
      <c r="A215" s="133" t="s">
        <v>183</v>
      </c>
      <c r="B215" s="133" t="s">
        <v>220</v>
      </c>
      <c r="C215" s="133">
        <v>54.051445393561998</v>
      </c>
      <c r="D215" s="133">
        <v>2022</v>
      </c>
      <c r="E215" s="133" t="s">
        <v>198</v>
      </c>
    </row>
    <row r="216" spans="1:5">
      <c r="A216" s="133" t="s">
        <v>183</v>
      </c>
      <c r="B216" s="133" t="s">
        <v>220</v>
      </c>
      <c r="C216" s="133">
        <v>63.408704230895097</v>
      </c>
      <c r="D216" s="133">
        <v>2022</v>
      </c>
      <c r="E216" s="133" t="s">
        <v>215</v>
      </c>
    </row>
    <row r="217" spans="1:5">
      <c r="A217" s="133" t="s">
        <v>183</v>
      </c>
      <c r="B217" s="133" t="s">
        <v>220</v>
      </c>
      <c r="C217" s="133">
        <v>57.003473234880801</v>
      </c>
      <c r="D217" s="133">
        <v>2022</v>
      </c>
      <c r="E217" s="133" t="s">
        <v>202</v>
      </c>
    </row>
    <row r="218" spans="1:5">
      <c r="A218" s="133" t="s">
        <v>183</v>
      </c>
      <c r="B218" s="133" t="s">
        <v>220</v>
      </c>
      <c r="C218" s="133">
        <v>56.069715598189497</v>
      </c>
      <c r="D218" s="133">
        <v>2022</v>
      </c>
      <c r="E218" s="133" t="s">
        <v>185</v>
      </c>
    </row>
    <row r="219" spans="1:5">
      <c r="A219" s="133" t="s">
        <v>183</v>
      </c>
      <c r="B219" s="133" t="s">
        <v>220</v>
      </c>
      <c r="C219" s="133">
        <v>58.908904635874599</v>
      </c>
      <c r="D219" s="133">
        <v>2022</v>
      </c>
      <c r="E219" s="133" t="s">
        <v>195</v>
      </c>
    </row>
    <row r="220" spans="1:5">
      <c r="A220" s="133" t="s">
        <v>183</v>
      </c>
      <c r="B220" s="133" t="s">
        <v>220</v>
      </c>
      <c r="C220" s="133">
        <v>51.077059737952403</v>
      </c>
      <c r="D220" s="133">
        <v>2022</v>
      </c>
      <c r="E220" s="133" t="s">
        <v>197</v>
      </c>
    </row>
    <row r="221" spans="1:5">
      <c r="A221" s="133" t="s">
        <v>200</v>
      </c>
      <c r="B221" s="133" t="s">
        <v>190</v>
      </c>
      <c r="C221" s="133">
        <v>65.1423075241551</v>
      </c>
      <c r="D221" s="133">
        <v>2021</v>
      </c>
      <c r="E221" s="133" t="s">
        <v>187</v>
      </c>
    </row>
    <row r="222" spans="1:5">
      <c r="A222" s="133" t="s">
        <v>200</v>
      </c>
      <c r="B222" s="133" t="s">
        <v>190</v>
      </c>
      <c r="C222" s="133">
        <v>65.897858319604595</v>
      </c>
      <c r="D222" s="133">
        <v>2021</v>
      </c>
      <c r="E222" s="133" t="s">
        <v>193</v>
      </c>
    </row>
    <row r="223" spans="1:5">
      <c r="A223" s="133" t="s">
        <v>200</v>
      </c>
      <c r="B223" s="133" t="s">
        <v>190</v>
      </c>
      <c r="C223" s="133">
        <v>51.304929734552701</v>
      </c>
      <c r="D223" s="133">
        <v>2021</v>
      </c>
      <c r="E223" s="133" t="s">
        <v>196</v>
      </c>
    </row>
    <row r="224" spans="1:5">
      <c r="A224" s="133" t="s">
        <v>200</v>
      </c>
      <c r="B224" s="133" t="s">
        <v>190</v>
      </c>
      <c r="C224" s="133">
        <v>101.87932669156901</v>
      </c>
      <c r="D224" s="133">
        <v>2021</v>
      </c>
      <c r="E224" s="133" t="s">
        <v>216</v>
      </c>
    </row>
    <row r="225" spans="1:5">
      <c r="A225" s="133" t="s">
        <v>200</v>
      </c>
      <c r="B225" s="133" t="s">
        <v>190</v>
      </c>
      <c r="C225" s="133">
        <v>60.267154166785403</v>
      </c>
      <c r="D225" s="133">
        <v>2022</v>
      </c>
      <c r="E225" s="133" t="s">
        <v>202</v>
      </c>
    </row>
    <row r="226" spans="1:5">
      <c r="A226" s="133" t="s">
        <v>200</v>
      </c>
      <c r="B226" s="133" t="s">
        <v>190</v>
      </c>
      <c r="C226" s="133">
        <v>70.896066576533897</v>
      </c>
      <c r="D226" s="133">
        <v>2022</v>
      </c>
      <c r="E226" s="133" t="s">
        <v>185</v>
      </c>
    </row>
    <row r="227" spans="1:5">
      <c r="A227" s="133" t="s">
        <v>200</v>
      </c>
      <c r="B227" s="133" t="s">
        <v>190</v>
      </c>
      <c r="C227" s="133">
        <v>65.934066754824798</v>
      </c>
      <c r="D227" s="133">
        <v>2022</v>
      </c>
      <c r="E227" s="133" t="s">
        <v>195</v>
      </c>
    </row>
    <row r="228" spans="1:5">
      <c r="A228" s="120" t="s">
        <v>200</v>
      </c>
      <c r="B228" s="120" t="s">
        <v>212</v>
      </c>
      <c r="C228" s="120">
        <v>48.814504881450397</v>
      </c>
      <c r="D228" s="120">
        <v>2021</v>
      </c>
      <c r="E228" s="120" t="s">
        <v>213</v>
      </c>
    </row>
    <row r="229" spans="1:5">
      <c r="A229" s="120" t="s">
        <v>200</v>
      </c>
      <c r="B229" s="120" t="s">
        <v>212</v>
      </c>
      <c r="C229" s="120">
        <v>63.3333341781562</v>
      </c>
      <c r="D229" s="120">
        <v>2021</v>
      </c>
      <c r="E229" s="120" t="s">
        <v>193</v>
      </c>
    </row>
    <row r="230" spans="1:5">
      <c r="A230" s="120" t="s">
        <v>200</v>
      </c>
      <c r="B230" s="120" t="s">
        <v>212</v>
      </c>
      <c r="C230" s="120">
        <v>42.157986309576799</v>
      </c>
      <c r="D230" s="120">
        <v>2021</v>
      </c>
      <c r="E230" s="120" t="s">
        <v>196</v>
      </c>
    </row>
    <row r="231" spans="1:5">
      <c r="A231" s="120" t="s">
        <v>200</v>
      </c>
      <c r="B231" s="120" t="s">
        <v>212</v>
      </c>
      <c r="C231" s="120">
        <v>52.058305758445798</v>
      </c>
      <c r="D231" s="120">
        <v>2022</v>
      </c>
      <c r="E231" s="120" t="s">
        <v>197</v>
      </c>
    </row>
    <row r="232" spans="1:5">
      <c r="A232" s="120" t="s">
        <v>200</v>
      </c>
      <c r="B232" s="120" t="s">
        <v>245</v>
      </c>
      <c r="C232" s="120">
        <v>59.346197201777002</v>
      </c>
      <c r="D232" s="120">
        <v>2021</v>
      </c>
      <c r="E232" s="120" t="s">
        <v>187</v>
      </c>
    </row>
    <row r="233" spans="1:5">
      <c r="A233" s="120" t="s">
        <v>200</v>
      </c>
      <c r="B233" s="120" t="s">
        <v>245</v>
      </c>
      <c r="C233" s="120">
        <v>61.491065995657301</v>
      </c>
      <c r="D233" s="120">
        <v>2021</v>
      </c>
      <c r="E233" s="120" t="s">
        <v>213</v>
      </c>
    </row>
    <row r="234" spans="1:5">
      <c r="A234" s="120" t="s">
        <v>200</v>
      </c>
      <c r="B234" s="120" t="s">
        <v>245</v>
      </c>
      <c r="C234" s="120">
        <v>74.902051163862595</v>
      </c>
      <c r="D234" s="120">
        <v>2021</v>
      </c>
      <c r="E234" s="120" t="s">
        <v>196</v>
      </c>
    </row>
    <row r="235" spans="1:5">
      <c r="A235" s="120" t="s">
        <v>200</v>
      </c>
      <c r="B235" s="120" t="s">
        <v>245</v>
      </c>
      <c r="C235" s="120">
        <v>68.743052283209494</v>
      </c>
      <c r="D235" s="120">
        <v>2021</v>
      </c>
      <c r="E235" s="120" t="s">
        <v>216</v>
      </c>
    </row>
    <row r="236" spans="1:5">
      <c r="A236" s="120" t="s">
        <v>200</v>
      </c>
      <c r="B236" s="120" t="s">
        <v>245</v>
      </c>
      <c r="C236" s="120">
        <v>52.340796743239302</v>
      </c>
      <c r="D236" s="120">
        <v>2022</v>
      </c>
      <c r="E236" s="120" t="s">
        <v>198</v>
      </c>
    </row>
    <row r="237" spans="1:5">
      <c r="A237" s="120" t="s">
        <v>200</v>
      </c>
      <c r="B237" s="120" t="s">
        <v>245</v>
      </c>
      <c r="C237" s="120">
        <v>79.119576310399495</v>
      </c>
      <c r="D237" s="120">
        <v>2022</v>
      </c>
      <c r="E237" s="120" t="s">
        <v>215</v>
      </c>
    </row>
    <row r="238" spans="1:5">
      <c r="A238" s="120" t="s">
        <v>200</v>
      </c>
      <c r="B238" s="120" t="s">
        <v>245</v>
      </c>
      <c r="C238" s="120">
        <v>63.6455144603527</v>
      </c>
      <c r="D238" s="120">
        <v>2022</v>
      </c>
      <c r="E238" s="120" t="s">
        <v>202</v>
      </c>
    </row>
    <row r="239" spans="1:5">
      <c r="A239" s="120" t="s">
        <v>200</v>
      </c>
      <c r="B239" s="120" t="s">
        <v>245</v>
      </c>
      <c r="C239" s="120">
        <v>73.574822256626405</v>
      </c>
      <c r="D239" s="120">
        <v>2022</v>
      </c>
      <c r="E239" s="120" t="s">
        <v>185</v>
      </c>
    </row>
    <row r="240" spans="1:5">
      <c r="A240" s="120" t="s">
        <v>200</v>
      </c>
      <c r="B240" s="120" t="s">
        <v>245</v>
      </c>
      <c r="C240" s="120">
        <v>69.250133692397995</v>
      </c>
      <c r="D240" s="120">
        <v>2022</v>
      </c>
      <c r="E240" s="120" t="s">
        <v>192</v>
      </c>
    </row>
    <row r="241" spans="1:5">
      <c r="A241" s="120" t="s">
        <v>200</v>
      </c>
      <c r="B241" s="120" t="s">
        <v>245</v>
      </c>
      <c r="C241" s="120">
        <v>65.268394719733095</v>
      </c>
      <c r="D241" s="120">
        <v>2022</v>
      </c>
      <c r="E241" s="120" t="s">
        <v>195</v>
      </c>
    </row>
    <row r="242" spans="1:5">
      <c r="A242" s="120" t="s">
        <v>200</v>
      </c>
      <c r="B242" s="120" t="s">
        <v>245</v>
      </c>
      <c r="C242" s="120">
        <v>68.471388173990405</v>
      </c>
      <c r="D242" s="120">
        <v>2022</v>
      </c>
      <c r="E242" s="120" t="s">
        <v>197</v>
      </c>
    </row>
    <row r="243" spans="1:5">
      <c r="A243" s="120" t="s">
        <v>200</v>
      </c>
      <c r="B243" s="120" t="s">
        <v>221</v>
      </c>
      <c r="C243" s="120">
        <v>58.757062146892601</v>
      </c>
      <c r="D243" s="120">
        <v>2021</v>
      </c>
      <c r="E243" s="120" t="s">
        <v>216</v>
      </c>
    </row>
    <row r="244" spans="1:5">
      <c r="A244" s="120" t="s">
        <v>200</v>
      </c>
      <c r="B244" s="120" t="s">
        <v>221</v>
      </c>
      <c r="C244" s="120">
        <v>52.257525083612002</v>
      </c>
      <c r="D244" s="120">
        <v>2022</v>
      </c>
      <c r="E244" s="120" t="s">
        <v>198</v>
      </c>
    </row>
    <row r="245" spans="1:5">
      <c r="A245" s="120" t="s">
        <v>200</v>
      </c>
      <c r="B245" s="120" t="s">
        <v>221</v>
      </c>
      <c r="C245" s="120">
        <v>56.554287882473602</v>
      </c>
      <c r="D245" s="120">
        <v>2022</v>
      </c>
      <c r="E245" s="120" t="s">
        <v>215</v>
      </c>
    </row>
    <row r="246" spans="1:5">
      <c r="A246" s="120" t="s">
        <v>200</v>
      </c>
      <c r="B246" s="120" t="s">
        <v>221</v>
      </c>
      <c r="C246" s="120">
        <v>56.545562979752702</v>
      </c>
      <c r="D246" s="120">
        <v>2022</v>
      </c>
      <c r="E246" s="120" t="s">
        <v>192</v>
      </c>
    </row>
    <row r="247" spans="1:5">
      <c r="A247" s="120" t="s">
        <v>200</v>
      </c>
      <c r="B247" s="120" t="s">
        <v>221</v>
      </c>
      <c r="C247" s="120">
        <v>65.299816957428007</v>
      </c>
      <c r="D247" s="120">
        <v>2022</v>
      </c>
      <c r="E247" s="120" t="s">
        <v>195</v>
      </c>
    </row>
    <row r="248" spans="1:5">
      <c r="A248" s="120" t="s">
        <v>200</v>
      </c>
      <c r="B248" s="120" t="s">
        <v>221</v>
      </c>
      <c r="C248" s="120">
        <v>55.496828752642699</v>
      </c>
      <c r="D248" s="120">
        <v>2022</v>
      </c>
      <c r="E248" s="120" t="s">
        <v>197</v>
      </c>
    </row>
    <row r="249" spans="1:5">
      <c r="A249" s="133" t="s">
        <v>183</v>
      </c>
      <c r="B249" s="133" t="s">
        <v>246</v>
      </c>
      <c r="C249" s="133">
        <v>62.937062937062898</v>
      </c>
      <c r="D249" s="133">
        <v>2021</v>
      </c>
      <c r="E249" s="133" t="s">
        <v>187</v>
      </c>
    </row>
    <row r="250" spans="1:5">
      <c r="A250" s="133" t="s">
        <v>183</v>
      </c>
      <c r="B250" s="133" t="s">
        <v>246</v>
      </c>
      <c r="C250" s="133">
        <v>64.526588845654999</v>
      </c>
      <c r="D250" s="133">
        <v>2021</v>
      </c>
      <c r="E250" s="133" t="s">
        <v>213</v>
      </c>
    </row>
    <row r="251" spans="1:5">
      <c r="A251" s="133" t="s">
        <v>183</v>
      </c>
      <c r="B251" s="133" t="s">
        <v>246</v>
      </c>
      <c r="C251" s="133">
        <v>54.794520547945197</v>
      </c>
      <c r="D251" s="133">
        <v>2021</v>
      </c>
      <c r="E251" s="133" t="s">
        <v>193</v>
      </c>
    </row>
    <row r="252" spans="1:5">
      <c r="A252" s="133" t="s">
        <v>183</v>
      </c>
      <c r="B252" s="133" t="s">
        <v>246</v>
      </c>
      <c r="C252" s="133">
        <v>59.889932016833903</v>
      </c>
      <c r="D252" s="133">
        <v>2021</v>
      </c>
      <c r="E252" s="133" t="s">
        <v>196</v>
      </c>
    </row>
    <row r="253" spans="1:5">
      <c r="A253" s="133" t="s">
        <v>183</v>
      </c>
      <c r="B253" s="133" t="s">
        <v>246</v>
      </c>
      <c r="C253" s="133">
        <v>61.276617633172002</v>
      </c>
      <c r="D253" s="133">
        <v>2021</v>
      </c>
      <c r="E253" s="133" t="s">
        <v>216</v>
      </c>
    </row>
    <row r="254" spans="1:5">
      <c r="A254" s="133" t="s">
        <v>183</v>
      </c>
      <c r="B254" s="133" t="s">
        <v>246</v>
      </c>
      <c r="C254" s="133">
        <v>59.347358757041498</v>
      </c>
      <c r="D254" s="133">
        <v>2022</v>
      </c>
      <c r="E254" s="133" t="s">
        <v>198</v>
      </c>
    </row>
    <row r="255" spans="1:5">
      <c r="A255" s="133" t="s">
        <v>183</v>
      </c>
      <c r="B255" s="133" t="s">
        <v>246</v>
      </c>
      <c r="C255" s="133">
        <v>65.533483514232998</v>
      </c>
      <c r="D255" s="133">
        <v>2022</v>
      </c>
      <c r="E255" s="133" t="s">
        <v>215</v>
      </c>
    </row>
    <row r="256" spans="1:5">
      <c r="A256" s="133" t="s">
        <v>183</v>
      </c>
      <c r="B256" s="133" t="s">
        <v>246</v>
      </c>
      <c r="C256" s="133">
        <v>68.150745480774304</v>
      </c>
      <c r="D256" s="133">
        <v>2022</v>
      </c>
      <c r="E256" s="133" t="s">
        <v>202</v>
      </c>
    </row>
    <row r="257" spans="1:5">
      <c r="A257" s="133" t="s">
        <v>183</v>
      </c>
      <c r="B257" s="133" t="s">
        <v>246</v>
      </c>
      <c r="C257" s="133">
        <v>66.451872734595199</v>
      </c>
      <c r="D257" s="133">
        <v>2022</v>
      </c>
      <c r="E257" s="133" t="s">
        <v>185</v>
      </c>
    </row>
    <row r="258" spans="1:5">
      <c r="A258" s="133" t="s">
        <v>183</v>
      </c>
      <c r="B258" s="133" t="s">
        <v>246</v>
      </c>
      <c r="C258" s="133">
        <v>61.0915335729376</v>
      </c>
      <c r="D258" s="133">
        <v>2022</v>
      </c>
      <c r="E258" s="133" t="s">
        <v>192</v>
      </c>
    </row>
    <row r="259" spans="1:5">
      <c r="A259" s="133" t="s">
        <v>183</v>
      </c>
      <c r="B259" s="133" t="s">
        <v>246</v>
      </c>
      <c r="C259" s="133">
        <v>61.179087875417103</v>
      </c>
      <c r="D259" s="133">
        <v>2022</v>
      </c>
      <c r="E259" s="133" t="s">
        <v>195</v>
      </c>
    </row>
    <row r="260" spans="1:5">
      <c r="A260" s="133" t="s">
        <v>183</v>
      </c>
      <c r="B260" s="133" t="s">
        <v>246</v>
      </c>
      <c r="C260" s="133">
        <v>60.567936736161002</v>
      </c>
      <c r="D260" s="133">
        <v>2022</v>
      </c>
      <c r="E260" s="133" t="s">
        <v>197</v>
      </c>
    </row>
    <row r="261" spans="1:5">
      <c r="A261" s="120" t="s">
        <v>183</v>
      </c>
      <c r="B261" s="120" t="s">
        <v>221</v>
      </c>
      <c r="C261" s="120">
        <v>65.656614618998304</v>
      </c>
      <c r="D261" s="120">
        <v>2021</v>
      </c>
      <c r="E261" s="120" t="s">
        <v>187</v>
      </c>
    </row>
    <row r="262" spans="1:5">
      <c r="A262" s="120" t="s">
        <v>183</v>
      </c>
      <c r="B262" s="120" t="s">
        <v>221</v>
      </c>
      <c r="C262" s="120">
        <v>65.081405302059693</v>
      </c>
      <c r="D262" s="120">
        <v>2021</v>
      </c>
      <c r="E262" s="120" t="s">
        <v>213</v>
      </c>
    </row>
    <row r="263" spans="1:5">
      <c r="A263" s="120" t="s">
        <v>183</v>
      </c>
      <c r="B263" s="120" t="s">
        <v>221</v>
      </c>
      <c r="C263" s="120">
        <v>56.807618418062702</v>
      </c>
      <c r="D263" s="120">
        <v>2021</v>
      </c>
      <c r="E263" s="120" t="s">
        <v>193</v>
      </c>
    </row>
    <row r="264" spans="1:5">
      <c r="A264" s="120" t="s">
        <v>183</v>
      </c>
      <c r="B264" s="120" t="s">
        <v>221</v>
      </c>
      <c r="C264" s="120">
        <v>54.488589160924498</v>
      </c>
      <c r="D264" s="120">
        <v>2021</v>
      </c>
      <c r="E264" s="120" t="s">
        <v>196</v>
      </c>
    </row>
    <row r="265" spans="1:5">
      <c r="A265" s="120" t="s">
        <v>183</v>
      </c>
      <c r="B265" s="120" t="s">
        <v>221</v>
      </c>
      <c r="C265" s="120">
        <v>70.292886513966295</v>
      </c>
      <c r="D265" s="120">
        <v>2022</v>
      </c>
      <c r="E265" s="120" t="s">
        <v>185</v>
      </c>
    </row>
    <row r="266" spans="1:5">
      <c r="A266" s="120" t="s">
        <v>183</v>
      </c>
      <c r="B266" s="120" t="s">
        <v>221</v>
      </c>
      <c r="C266" s="120">
        <v>55.617352614015502</v>
      </c>
      <c r="D266" s="120">
        <v>2022</v>
      </c>
      <c r="E266" s="120" t="s">
        <v>192</v>
      </c>
    </row>
    <row r="267" spans="1:5">
      <c r="A267" s="120" t="s">
        <v>183</v>
      </c>
      <c r="B267" s="120" t="s">
        <v>221</v>
      </c>
      <c r="C267" s="120">
        <v>61.891515994436702</v>
      </c>
      <c r="D267" s="120">
        <v>2022</v>
      </c>
      <c r="E267" s="120" t="s">
        <v>197</v>
      </c>
    </row>
    <row r="268" spans="1:5">
      <c r="A268" s="120" t="s">
        <v>200</v>
      </c>
      <c r="B268" s="120" t="s">
        <v>247</v>
      </c>
      <c r="C268" s="120">
        <v>84.566596194503106</v>
      </c>
      <c r="D268" s="120">
        <v>2021</v>
      </c>
      <c r="E268" s="120" t="s">
        <v>193</v>
      </c>
    </row>
    <row r="269" spans="1:5">
      <c r="A269" s="120" t="s">
        <v>200</v>
      </c>
      <c r="B269" s="120" t="s">
        <v>247</v>
      </c>
      <c r="C269" s="120">
        <v>78.240818554512302</v>
      </c>
      <c r="D269" s="120">
        <v>2021</v>
      </c>
      <c r="E269" s="120" t="s">
        <v>216</v>
      </c>
    </row>
    <row r="270" spans="1:5">
      <c r="A270" s="120" t="s">
        <v>200</v>
      </c>
      <c r="B270" s="120" t="s">
        <v>247</v>
      </c>
      <c r="C270" s="120">
        <v>82.883275294776695</v>
      </c>
      <c r="D270" s="120">
        <v>2022</v>
      </c>
      <c r="E270" s="120" t="s">
        <v>198</v>
      </c>
    </row>
    <row r="271" spans="1:5">
      <c r="A271" s="120" t="s">
        <v>200</v>
      </c>
      <c r="B271" s="120" t="s">
        <v>247</v>
      </c>
      <c r="C271" s="120">
        <v>83.773080495322404</v>
      </c>
      <c r="D271" s="120">
        <v>2022</v>
      </c>
      <c r="E271" s="120" t="s">
        <v>202</v>
      </c>
    </row>
    <row r="272" spans="1:5">
      <c r="A272" s="120" t="s">
        <v>200</v>
      </c>
      <c r="B272" s="120" t="s">
        <v>247</v>
      </c>
      <c r="C272" s="120">
        <v>76.734192756292202</v>
      </c>
      <c r="D272" s="120">
        <v>2022</v>
      </c>
      <c r="E272" s="120" t="s">
        <v>185</v>
      </c>
    </row>
    <row r="273" spans="1:5">
      <c r="A273" s="120" t="s">
        <v>200</v>
      </c>
      <c r="B273" s="120" t="s">
        <v>247</v>
      </c>
      <c r="C273" s="120">
        <v>73.367292060076593</v>
      </c>
      <c r="D273" s="120">
        <v>2022</v>
      </c>
      <c r="E273" s="120" t="s">
        <v>192</v>
      </c>
    </row>
    <row r="274" spans="1:5">
      <c r="A274" s="120" t="s">
        <v>200</v>
      </c>
      <c r="B274" s="120" t="s">
        <v>247</v>
      </c>
      <c r="C274" s="120">
        <v>81.691002206690797</v>
      </c>
      <c r="D274" s="120">
        <v>2022</v>
      </c>
      <c r="E274" s="120" t="s">
        <v>197</v>
      </c>
    </row>
    <row r="275" spans="1:5">
      <c r="A275" s="120" t="s">
        <v>200</v>
      </c>
      <c r="B275" s="120" t="s">
        <v>248</v>
      </c>
      <c r="C275" s="120">
        <v>54.790231684408198</v>
      </c>
      <c r="D275" s="120">
        <v>2021</v>
      </c>
      <c r="E275" s="120" t="s">
        <v>187</v>
      </c>
    </row>
    <row r="276" spans="1:5">
      <c r="A276" s="120" t="s">
        <v>200</v>
      </c>
      <c r="B276" s="120" t="s">
        <v>248</v>
      </c>
      <c r="C276" s="120">
        <v>58.582623725996903</v>
      </c>
      <c r="D276" s="120">
        <v>2021</v>
      </c>
      <c r="E276" s="120" t="s">
        <v>213</v>
      </c>
    </row>
    <row r="277" spans="1:5">
      <c r="A277" s="120" t="s">
        <v>200</v>
      </c>
      <c r="B277" s="120" t="s">
        <v>248</v>
      </c>
      <c r="C277" s="120">
        <v>58.472810365884399</v>
      </c>
      <c r="D277" s="120">
        <v>2021</v>
      </c>
      <c r="E277" s="120" t="s">
        <v>193</v>
      </c>
    </row>
    <row r="278" spans="1:5">
      <c r="A278" s="120" t="s">
        <v>200</v>
      </c>
      <c r="B278" s="120" t="s">
        <v>248</v>
      </c>
      <c r="C278" s="120">
        <v>56.8855178952358</v>
      </c>
      <c r="D278" s="120">
        <v>2021</v>
      </c>
      <c r="E278" s="120" t="s">
        <v>196</v>
      </c>
    </row>
    <row r="279" spans="1:5">
      <c r="A279" s="120" t="s">
        <v>200</v>
      </c>
      <c r="B279" s="120" t="s">
        <v>248</v>
      </c>
      <c r="C279" s="120">
        <v>59.703074113984599</v>
      </c>
      <c r="D279" s="120">
        <v>2021</v>
      </c>
      <c r="E279" s="120" t="s">
        <v>216</v>
      </c>
    </row>
    <row r="280" spans="1:5">
      <c r="A280" s="120" t="s">
        <v>200</v>
      </c>
      <c r="B280" s="120" t="s">
        <v>248</v>
      </c>
      <c r="C280" s="120">
        <v>57.073466909532399</v>
      </c>
      <c r="D280" s="120">
        <v>2022</v>
      </c>
      <c r="E280" s="120" t="s">
        <v>215</v>
      </c>
    </row>
    <row r="281" spans="1:5">
      <c r="A281" s="120" t="s">
        <v>200</v>
      </c>
      <c r="B281" s="120" t="s">
        <v>248</v>
      </c>
      <c r="C281" s="120">
        <v>57.905544147843898</v>
      </c>
      <c r="D281" s="120">
        <v>2022</v>
      </c>
      <c r="E281" s="120" t="s">
        <v>202</v>
      </c>
    </row>
    <row r="282" spans="1:5">
      <c r="A282" s="120" t="s">
        <v>200</v>
      </c>
      <c r="B282" s="120" t="s">
        <v>248</v>
      </c>
      <c r="C282" s="120">
        <v>59.6630394250652</v>
      </c>
      <c r="D282" s="120">
        <v>2022</v>
      </c>
      <c r="E282" s="120" t="s">
        <v>185</v>
      </c>
    </row>
    <row r="283" spans="1:5">
      <c r="A283" s="120" t="s">
        <v>200</v>
      </c>
      <c r="B283" s="120" t="s">
        <v>248</v>
      </c>
      <c r="C283" s="120">
        <v>58.660126893447199</v>
      </c>
      <c r="D283" s="120">
        <v>2022</v>
      </c>
      <c r="E283" s="120" t="s">
        <v>192</v>
      </c>
    </row>
    <row r="284" spans="1:5">
      <c r="A284" s="120" t="s">
        <v>200</v>
      </c>
      <c r="B284" s="120" t="s">
        <v>248</v>
      </c>
      <c r="C284" s="120">
        <v>63.336209508413901</v>
      </c>
      <c r="D284" s="120">
        <v>2022</v>
      </c>
      <c r="E284" s="120" t="s">
        <v>195</v>
      </c>
    </row>
    <row r="285" spans="1:5">
      <c r="A285" s="120" t="s">
        <v>200</v>
      </c>
      <c r="B285" s="120" t="s">
        <v>248</v>
      </c>
      <c r="C285" s="120">
        <v>59.901568696130802</v>
      </c>
      <c r="D285" s="120">
        <v>2022</v>
      </c>
      <c r="E285" s="120" t="s">
        <v>197</v>
      </c>
    </row>
    <row r="286" spans="1:5">
      <c r="A286" s="120" t="s">
        <v>183</v>
      </c>
      <c r="B286" s="120" t="s">
        <v>249</v>
      </c>
      <c r="C286" s="120">
        <v>62.338779019776403</v>
      </c>
      <c r="D286" s="120">
        <v>2021</v>
      </c>
      <c r="E286" s="120" t="s">
        <v>187</v>
      </c>
    </row>
    <row r="287" spans="1:5">
      <c r="A287" s="120" t="s">
        <v>183</v>
      </c>
      <c r="B287" s="120" t="s">
        <v>249</v>
      </c>
      <c r="C287" s="120">
        <v>69.497231497567896</v>
      </c>
      <c r="D287" s="120">
        <v>2021</v>
      </c>
      <c r="E287" s="120" t="s">
        <v>213</v>
      </c>
    </row>
    <row r="288" spans="1:5">
      <c r="A288" s="120" t="s">
        <v>183</v>
      </c>
      <c r="B288" s="120" t="s">
        <v>249</v>
      </c>
      <c r="C288" s="120">
        <v>68.053365876606193</v>
      </c>
      <c r="D288" s="120">
        <v>2021</v>
      </c>
      <c r="E288" s="120" t="s">
        <v>193</v>
      </c>
    </row>
    <row r="289" spans="1:5">
      <c r="A289" s="120" t="s">
        <v>183</v>
      </c>
      <c r="B289" s="120" t="s">
        <v>249</v>
      </c>
      <c r="C289" s="120">
        <v>74.782102969357794</v>
      </c>
      <c r="D289" s="120">
        <v>2021</v>
      </c>
      <c r="E289" s="120" t="s">
        <v>196</v>
      </c>
    </row>
    <row r="290" spans="1:5">
      <c r="A290" s="120" t="s">
        <v>183</v>
      </c>
      <c r="B290" s="120" t="s">
        <v>249</v>
      </c>
      <c r="C290" s="120">
        <v>69.230769230769198</v>
      </c>
      <c r="D290" s="120">
        <v>2021</v>
      </c>
      <c r="E290" s="120" t="s">
        <v>216</v>
      </c>
    </row>
    <row r="291" spans="1:5">
      <c r="A291" s="120" t="s">
        <v>183</v>
      </c>
      <c r="B291" s="120" t="s">
        <v>249</v>
      </c>
      <c r="C291" s="120">
        <v>70.481624433629804</v>
      </c>
      <c r="D291" s="120">
        <v>2022</v>
      </c>
      <c r="E291" s="120" t="s">
        <v>198</v>
      </c>
    </row>
    <row r="292" spans="1:5">
      <c r="A292" s="120" t="s">
        <v>183</v>
      </c>
      <c r="B292" s="120" t="s">
        <v>249</v>
      </c>
      <c r="C292" s="120">
        <v>57.1780436312456</v>
      </c>
      <c r="D292" s="120">
        <v>2022</v>
      </c>
      <c r="E292" s="120" t="s">
        <v>215</v>
      </c>
    </row>
    <row r="293" spans="1:5">
      <c r="A293" s="120" t="s">
        <v>183</v>
      </c>
      <c r="B293" s="120" t="s">
        <v>249</v>
      </c>
      <c r="C293" s="120">
        <v>55.746141628159101</v>
      </c>
      <c r="D293" s="120">
        <v>2022</v>
      </c>
      <c r="E293" s="120" t="s">
        <v>202</v>
      </c>
    </row>
    <row r="294" spans="1:5">
      <c r="A294" s="120" t="s">
        <v>183</v>
      </c>
      <c r="B294" s="120" t="s">
        <v>249</v>
      </c>
      <c r="C294" s="120">
        <v>47.315621440120502</v>
      </c>
      <c r="D294" s="120">
        <v>2022</v>
      </c>
      <c r="E294" s="120" t="s">
        <v>185</v>
      </c>
    </row>
    <row r="295" spans="1:5">
      <c r="A295" s="120" t="s">
        <v>183</v>
      </c>
      <c r="B295" s="120" t="s">
        <v>249</v>
      </c>
      <c r="C295" s="120">
        <v>63.760552196082003</v>
      </c>
      <c r="D295" s="120">
        <v>2022</v>
      </c>
      <c r="E295" s="120" t="s">
        <v>192</v>
      </c>
    </row>
    <row r="296" spans="1:5">
      <c r="A296" s="120" t="s">
        <v>183</v>
      </c>
      <c r="B296" s="120" t="s">
        <v>249</v>
      </c>
      <c r="C296" s="120">
        <v>72.768694719914194</v>
      </c>
      <c r="D296" s="120">
        <v>2022</v>
      </c>
      <c r="E296" s="120" t="s">
        <v>195</v>
      </c>
    </row>
    <row r="297" spans="1:5">
      <c r="A297" s="120" t="s">
        <v>183</v>
      </c>
      <c r="B297" s="120" t="s">
        <v>249</v>
      </c>
      <c r="C297" s="120">
        <v>76.0781671159029</v>
      </c>
      <c r="D297" s="120">
        <v>2022</v>
      </c>
      <c r="E297" s="120" t="s">
        <v>197</v>
      </c>
    </row>
    <row r="298" spans="1:5">
      <c r="A298" s="120" t="s">
        <v>183</v>
      </c>
      <c r="B298" s="120" t="s">
        <v>250</v>
      </c>
      <c r="C298" s="120">
        <v>76.723958824926598</v>
      </c>
      <c r="D298" s="120">
        <v>2021</v>
      </c>
      <c r="E298" s="120" t="s">
        <v>187</v>
      </c>
    </row>
    <row r="299" spans="1:5">
      <c r="A299" s="120" t="s">
        <v>183</v>
      </c>
      <c r="B299" s="120" t="s">
        <v>250</v>
      </c>
      <c r="C299" s="120">
        <v>77.1388499298737</v>
      </c>
      <c r="D299" s="120">
        <v>2021</v>
      </c>
      <c r="E299" s="120" t="s">
        <v>213</v>
      </c>
    </row>
    <row r="300" spans="1:5">
      <c r="A300" s="120" t="s">
        <v>183</v>
      </c>
      <c r="B300" s="120" t="s">
        <v>250</v>
      </c>
      <c r="C300" s="120">
        <v>66.611609882763801</v>
      </c>
      <c r="D300" s="120">
        <v>2021</v>
      </c>
      <c r="E300" s="120" t="s">
        <v>193</v>
      </c>
    </row>
    <row r="301" spans="1:5">
      <c r="A301" s="120" t="s">
        <v>183</v>
      </c>
      <c r="B301" s="120" t="s">
        <v>250</v>
      </c>
      <c r="C301" s="120">
        <v>71.829184295975594</v>
      </c>
      <c r="D301" s="120">
        <v>2021</v>
      </c>
      <c r="E301" s="120" t="s">
        <v>196</v>
      </c>
    </row>
    <row r="302" spans="1:5">
      <c r="A302" s="120" t="s">
        <v>183</v>
      </c>
      <c r="B302" s="120" t="s">
        <v>250</v>
      </c>
      <c r="C302" s="120">
        <v>72.692475484688401</v>
      </c>
      <c r="D302" s="120">
        <v>2022</v>
      </c>
      <c r="E302" s="120" t="s">
        <v>202</v>
      </c>
    </row>
    <row r="303" spans="1:5">
      <c r="A303" s="120" t="s">
        <v>183</v>
      </c>
      <c r="B303" s="120" t="s">
        <v>250</v>
      </c>
      <c r="C303" s="120">
        <v>63.5930047694753</v>
      </c>
      <c r="D303" s="120">
        <v>2022</v>
      </c>
      <c r="E303" s="120" t="s">
        <v>195</v>
      </c>
    </row>
    <row r="304" spans="1:5">
      <c r="A304" s="120" t="s">
        <v>183</v>
      </c>
      <c r="B304" s="120" t="s">
        <v>250</v>
      </c>
      <c r="C304" s="120">
        <v>73.461095888214501</v>
      </c>
      <c r="D304" s="120">
        <v>2022</v>
      </c>
      <c r="E304" s="120" t="s">
        <v>197</v>
      </c>
    </row>
    <row r="305" spans="1:5">
      <c r="A305" s="120" t="s">
        <v>200</v>
      </c>
      <c r="B305" s="120" t="s">
        <v>251</v>
      </c>
      <c r="C305" s="120">
        <v>57.237108908359602</v>
      </c>
      <c r="D305" s="120">
        <v>2021</v>
      </c>
      <c r="E305" s="120" t="s">
        <v>187</v>
      </c>
    </row>
    <row r="306" spans="1:5">
      <c r="A306" s="120" t="s">
        <v>200</v>
      </c>
      <c r="B306" s="120" t="s">
        <v>252</v>
      </c>
      <c r="C306" s="120">
        <v>88.978944586379995</v>
      </c>
      <c r="D306" s="120">
        <v>2021</v>
      </c>
      <c r="E306" s="120" t="s">
        <v>187</v>
      </c>
    </row>
    <row r="307" spans="1:5">
      <c r="A307" s="120" t="s">
        <v>200</v>
      </c>
      <c r="B307" s="120" t="s">
        <v>252</v>
      </c>
      <c r="C307" s="120">
        <v>69.484473016631</v>
      </c>
      <c r="D307" s="120">
        <v>2021</v>
      </c>
      <c r="E307" s="120" t="s">
        <v>213</v>
      </c>
    </row>
    <row r="308" spans="1:5">
      <c r="A308" s="120" t="s">
        <v>200</v>
      </c>
      <c r="B308" s="120" t="s">
        <v>252</v>
      </c>
      <c r="C308" s="120">
        <v>75.189259701968993</v>
      </c>
      <c r="D308" s="120">
        <v>2021</v>
      </c>
      <c r="E308" s="120" t="s">
        <v>193</v>
      </c>
    </row>
    <row r="309" spans="1:5">
      <c r="A309" s="120" t="s">
        <v>200</v>
      </c>
      <c r="B309" s="120" t="s">
        <v>252</v>
      </c>
      <c r="C309" s="120">
        <v>82.012788434806794</v>
      </c>
      <c r="D309" s="120">
        <v>2021</v>
      </c>
      <c r="E309" s="120" t="s">
        <v>196</v>
      </c>
    </row>
    <row r="310" spans="1:5">
      <c r="A310" s="120" t="s">
        <v>200</v>
      </c>
      <c r="B310" s="120" t="s">
        <v>252</v>
      </c>
      <c r="C310" s="120">
        <v>83.915343836315103</v>
      </c>
      <c r="D310" s="120">
        <v>2021</v>
      </c>
      <c r="E310" s="120" t="s">
        <v>216</v>
      </c>
    </row>
    <row r="311" spans="1:5">
      <c r="A311" s="120" t="s">
        <v>200</v>
      </c>
      <c r="B311" s="120" t="s">
        <v>252</v>
      </c>
      <c r="C311" s="120">
        <v>59.0555085970703</v>
      </c>
      <c r="D311" s="120">
        <v>2022</v>
      </c>
      <c r="E311" s="120" t="s">
        <v>198</v>
      </c>
    </row>
    <row r="312" spans="1:5">
      <c r="A312" s="120" t="s">
        <v>200</v>
      </c>
      <c r="B312" s="120" t="s">
        <v>252</v>
      </c>
      <c r="C312" s="120">
        <v>75.973409306742596</v>
      </c>
      <c r="D312" s="120">
        <v>2022</v>
      </c>
      <c r="E312" s="120" t="s">
        <v>215</v>
      </c>
    </row>
    <row r="313" spans="1:5">
      <c r="A313" s="120" t="s">
        <v>200</v>
      </c>
      <c r="B313" s="120" t="s">
        <v>252</v>
      </c>
      <c r="C313" s="120">
        <v>84.299804032798704</v>
      </c>
      <c r="D313" s="120">
        <v>2022</v>
      </c>
      <c r="E313" s="120" t="s">
        <v>202</v>
      </c>
    </row>
    <row r="314" spans="1:5">
      <c r="A314" s="120" t="s">
        <v>200</v>
      </c>
      <c r="B314" s="120" t="s">
        <v>252</v>
      </c>
      <c r="C314" s="120">
        <v>69.473684210526301</v>
      </c>
      <c r="D314" s="120">
        <v>2022</v>
      </c>
      <c r="E314" s="120" t="s">
        <v>185</v>
      </c>
    </row>
    <row r="315" spans="1:5">
      <c r="A315" s="120" t="s">
        <v>200</v>
      </c>
      <c r="B315" s="120" t="s">
        <v>252</v>
      </c>
      <c r="C315" s="120">
        <v>78.9390002605886</v>
      </c>
      <c r="D315" s="120">
        <v>2022</v>
      </c>
      <c r="E315" s="120" t="s">
        <v>192</v>
      </c>
    </row>
    <row r="316" spans="1:5">
      <c r="A316" s="120" t="s">
        <v>200</v>
      </c>
      <c r="B316" s="120" t="s">
        <v>252</v>
      </c>
      <c r="C316" s="120">
        <v>68.202413316163501</v>
      </c>
      <c r="D316" s="120">
        <v>2022</v>
      </c>
      <c r="E316" s="120" t="s">
        <v>195</v>
      </c>
    </row>
    <row r="317" spans="1:5">
      <c r="A317" s="120" t="s">
        <v>200</v>
      </c>
      <c r="B317" s="120" t="s">
        <v>252</v>
      </c>
      <c r="C317" s="120">
        <v>83.722683292356393</v>
      </c>
      <c r="D317" s="120">
        <v>2022</v>
      </c>
      <c r="E317" s="120" t="s">
        <v>197</v>
      </c>
    </row>
    <row r="318" spans="1:5">
      <c r="A318" s="120" t="s">
        <v>200</v>
      </c>
      <c r="B318" s="120" t="s">
        <v>219</v>
      </c>
      <c r="C318" s="120">
        <v>76.567176590890497</v>
      </c>
      <c r="D318" s="120">
        <v>2021</v>
      </c>
      <c r="E318" s="120" t="s">
        <v>187</v>
      </c>
    </row>
    <row r="319" spans="1:5">
      <c r="A319" s="120" t="s">
        <v>200</v>
      </c>
      <c r="B319" s="120" t="s">
        <v>219</v>
      </c>
      <c r="C319" s="120">
        <v>76.369706719533497</v>
      </c>
      <c r="D319" s="120">
        <v>2021</v>
      </c>
      <c r="E319" s="120" t="s">
        <v>213</v>
      </c>
    </row>
    <row r="320" spans="1:5">
      <c r="A320" s="120" t="s">
        <v>200</v>
      </c>
      <c r="B320" s="120" t="s">
        <v>219</v>
      </c>
      <c r="C320" s="120">
        <v>77.871538025522597</v>
      </c>
      <c r="D320" s="120">
        <v>2021</v>
      </c>
      <c r="E320" s="120" t="s">
        <v>193</v>
      </c>
    </row>
    <row r="321" spans="1:5">
      <c r="A321" s="120" t="s">
        <v>200</v>
      </c>
      <c r="B321" s="120" t="s">
        <v>219</v>
      </c>
      <c r="C321" s="120">
        <v>74.062276021342598</v>
      </c>
      <c r="D321" s="120">
        <v>2021</v>
      </c>
      <c r="E321" s="120" t="s">
        <v>196</v>
      </c>
    </row>
    <row r="322" spans="1:5">
      <c r="A322" s="120" t="s">
        <v>200</v>
      </c>
      <c r="B322" s="120" t="s">
        <v>219</v>
      </c>
      <c r="C322" s="120">
        <v>78.817078653610906</v>
      </c>
      <c r="D322" s="120">
        <v>2021</v>
      </c>
      <c r="E322" s="120" t="s">
        <v>216</v>
      </c>
    </row>
    <row r="323" spans="1:5">
      <c r="A323" s="120" t="s">
        <v>200</v>
      </c>
      <c r="B323" s="120" t="s">
        <v>219</v>
      </c>
      <c r="C323" s="120">
        <v>74.272338965245595</v>
      </c>
      <c r="D323" s="120">
        <v>2022</v>
      </c>
      <c r="E323" s="120" t="s">
        <v>198</v>
      </c>
    </row>
    <row r="324" spans="1:5">
      <c r="A324" s="120" t="s">
        <v>200</v>
      </c>
      <c r="B324" s="120" t="s">
        <v>219</v>
      </c>
      <c r="C324" s="120">
        <v>75.885567139806497</v>
      </c>
      <c r="D324" s="120">
        <v>2022</v>
      </c>
      <c r="E324" s="120" t="s">
        <v>215</v>
      </c>
    </row>
    <row r="325" spans="1:5">
      <c r="A325" s="120" t="s">
        <v>200</v>
      </c>
      <c r="B325" s="120" t="s">
        <v>219</v>
      </c>
      <c r="C325" s="120">
        <v>66.543416642951001</v>
      </c>
      <c r="D325" s="120">
        <v>2022</v>
      </c>
      <c r="E325" s="120" t="s">
        <v>202</v>
      </c>
    </row>
    <row r="326" spans="1:5">
      <c r="A326" s="120" t="s">
        <v>200</v>
      </c>
      <c r="B326" s="120" t="s">
        <v>219</v>
      </c>
      <c r="C326" s="120">
        <v>68.760210040604605</v>
      </c>
      <c r="D326" s="120">
        <v>2022</v>
      </c>
      <c r="E326" s="120" t="s">
        <v>185</v>
      </c>
    </row>
    <row r="327" spans="1:5">
      <c r="A327" s="120" t="s">
        <v>200</v>
      </c>
      <c r="B327" s="120" t="s">
        <v>219</v>
      </c>
      <c r="C327" s="120">
        <v>78.820749966570602</v>
      </c>
      <c r="D327" s="120">
        <v>2022</v>
      </c>
      <c r="E327" s="120" t="s">
        <v>192</v>
      </c>
    </row>
    <row r="328" spans="1:5">
      <c r="A328" s="120" t="s">
        <v>200</v>
      </c>
      <c r="B328" s="120" t="s">
        <v>219</v>
      </c>
      <c r="C328" s="120">
        <v>78.165444990675198</v>
      </c>
      <c r="D328" s="120">
        <v>2022</v>
      </c>
      <c r="E328" s="120" t="s">
        <v>195</v>
      </c>
    </row>
    <row r="329" spans="1:5">
      <c r="A329" s="120" t="s">
        <v>200</v>
      </c>
      <c r="B329" s="120" t="s">
        <v>219</v>
      </c>
      <c r="C329" s="120">
        <v>75.903697519341193</v>
      </c>
      <c r="D329" s="120">
        <v>2022</v>
      </c>
      <c r="E329" s="120" t="s">
        <v>197</v>
      </c>
    </row>
    <row r="330" spans="1:5">
      <c r="A330" s="133" t="s">
        <v>200</v>
      </c>
      <c r="B330" s="133" t="s">
        <v>253</v>
      </c>
      <c r="C330" s="133">
        <v>72.665788871240906</v>
      </c>
      <c r="D330" s="133">
        <v>2021</v>
      </c>
      <c r="E330" s="133" t="s">
        <v>187</v>
      </c>
    </row>
    <row r="331" spans="1:5">
      <c r="A331" s="133" t="s">
        <v>200</v>
      </c>
      <c r="B331" s="133" t="s">
        <v>253</v>
      </c>
      <c r="C331" s="133">
        <v>73.120342476985599</v>
      </c>
      <c r="D331" s="133">
        <v>2021</v>
      </c>
      <c r="E331" s="133" t="s">
        <v>213</v>
      </c>
    </row>
    <row r="332" spans="1:5">
      <c r="A332" s="133" t="s">
        <v>200</v>
      </c>
      <c r="B332" s="133" t="s">
        <v>253</v>
      </c>
      <c r="C332" s="133">
        <v>75.715086932136799</v>
      </c>
      <c r="D332" s="133">
        <v>2021</v>
      </c>
      <c r="E332" s="133" t="s">
        <v>193</v>
      </c>
    </row>
    <row r="333" spans="1:5">
      <c r="A333" s="133" t="s">
        <v>200</v>
      </c>
      <c r="B333" s="133" t="s">
        <v>253</v>
      </c>
      <c r="C333" s="133">
        <v>75.0960530911631</v>
      </c>
      <c r="D333" s="133">
        <v>2021</v>
      </c>
      <c r="E333" s="133" t="s">
        <v>216</v>
      </c>
    </row>
    <row r="334" spans="1:5">
      <c r="A334" s="133" t="s">
        <v>200</v>
      </c>
      <c r="B334" s="133" t="s">
        <v>253</v>
      </c>
      <c r="C334" s="133">
        <v>70.283600493218202</v>
      </c>
      <c r="D334" s="133">
        <v>2022</v>
      </c>
      <c r="E334" s="133" t="s">
        <v>198</v>
      </c>
    </row>
    <row r="335" spans="1:5">
      <c r="A335" s="133" t="s">
        <v>200</v>
      </c>
      <c r="B335" s="133" t="s">
        <v>253</v>
      </c>
      <c r="C335" s="133">
        <v>70.790154129029901</v>
      </c>
      <c r="D335" s="133">
        <v>2022</v>
      </c>
      <c r="E335" s="133" t="s">
        <v>215</v>
      </c>
    </row>
    <row r="336" spans="1:5">
      <c r="A336" s="133" t="s">
        <v>200</v>
      </c>
      <c r="B336" s="133" t="s">
        <v>253</v>
      </c>
      <c r="C336" s="133">
        <v>69.891704617505596</v>
      </c>
      <c r="D336" s="133">
        <v>2022</v>
      </c>
      <c r="E336" s="133" t="s">
        <v>202</v>
      </c>
    </row>
    <row r="337" spans="1:5">
      <c r="A337" s="133" t="s">
        <v>200</v>
      </c>
      <c r="B337" s="133" t="s">
        <v>253</v>
      </c>
      <c r="C337" s="133">
        <v>72.890850436489103</v>
      </c>
      <c r="D337" s="133">
        <v>2022</v>
      </c>
      <c r="E337" s="133" t="s">
        <v>185</v>
      </c>
    </row>
    <row r="338" spans="1:5">
      <c r="A338" s="133" t="s">
        <v>200</v>
      </c>
      <c r="B338" s="133" t="s">
        <v>253</v>
      </c>
      <c r="C338" s="133">
        <v>65.529690881727902</v>
      </c>
      <c r="D338" s="133">
        <v>2022</v>
      </c>
      <c r="E338" s="133" t="s">
        <v>192</v>
      </c>
    </row>
    <row r="339" spans="1:5">
      <c r="A339" s="133" t="s">
        <v>200</v>
      </c>
      <c r="B339" s="133" t="s">
        <v>253</v>
      </c>
      <c r="C339" s="133">
        <v>68.976403476403107</v>
      </c>
      <c r="D339" s="133">
        <v>2022</v>
      </c>
      <c r="E339" s="133" t="s">
        <v>195</v>
      </c>
    </row>
    <row r="340" spans="1:5">
      <c r="A340" s="133" t="s">
        <v>200</v>
      </c>
      <c r="B340" s="133" t="s">
        <v>253</v>
      </c>
      <c r="C340" s="133">
        <v>78.186066234406198</v>
      </c>
      <c r="D340" s="133">
        <v>2022</v>
      </c>
      <c r="E340" s="133" t="s">
        <v>197</v>
      </c>
    </row>
  </sheetData>
  <mergeCells count="3">
    <mergeCell ref="I21:M21"/>
    <mergeCell ref="I48:M48"/>
    <mergeCell ref="I82:M82"/>
  </mergeCells>
  <phoneticPr fontId="60" type="noConversion"/>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2:AL308"/>
  <sheetViews>
    <sheetView topLeftCell="R8" workbookViewId="0">
      <selection activeCell="V59" sqref="V59"/>
    </sheetView>
  </sheetViews>
  <sheetFormatPr defaultColWidth="9" defaultRowHeight="13.5"/>
  <cols>
    <col min="1" max="1" width="13" style="213" hidden="1" customWidth="1"/>
    <col min="2" max="2" width="7.5" style="213" hidden="1" customWidth="1"/>
    <col min="3" max="3" width="7.125" style="213" hidden="1" customWidth="1"/>
    <col min="4" max="4" width="6.375" style="213" hidden="1" customWidth="1"/>
    <col min="5" max="5" width="5.5" style="213" hidden="1" customWidth="1"/>
    <col min="6" max="6" width="11.625" style="213" hidden="1" customWidth="1"/>
    <col min="7" max="9" width="9" style="213" hidden="1" customWidth="1"/>
    <col min="10" max="10" width="15.125" style="213" hidden="1" customWidth="1"/>
    <col min="11" max="13" width="9" style="213" hidden="1" customWidth="1"/>
    <col min="14" max="14" width="7.125" style="213" hidden="1" customWidth="1"/>
    <col min="15" max="15" width="11.625" style="213" hidden="1" customWidth="1"/>
    <col min="16" max="17" width="9" style="213" hidden="1" customWidth="1"/>
    <col min="18" max="18" width="9" style="213" customWidth="1"/>
    <col min="19" max="19" width="13" style="213" customWidth="1"/>
    <col min="20" max="20" width="13.625" style="213" customWidth="1"/>
    <col min="21" max="23" width="9" style="213"/>
    <col min="24" max="24" width="11.625" style="213" customWidth="1"/>
    <col min="25" max="25" width="10.125" style="213" customWidth="1"/>
    <col min="26" max="26" width="10.5" style="213" bestFit="1" customWidth="1"/>
    <col min="27" max="27" width="11.625" style="213" bestFit="1" customWidth="1"/>
    <col min="28" max="29" width="9" style="213"/>
    <col min="30" max="30" width="17.25" style="213" bestFit="1" customWidth="1"/>
    <col min="31" max="32" width="9" style="213"/>
    <col min="33" max="33" width="9" style="214"/>
    <col min="34" max="34" width="9" style="213"/>
    <col min="35" max="35" width="11.625" style="213" customWidth="1"/>
    <col min="36" max="16384" width="9" style="213"/>
  </cols>
  <sheetData>
    <row r="2" spans="6:38">
      <c r="F2" s="215"/>
      <c r="O2" s="215"/>
      <c r="S2" s="220" t="s">
        <v>1879</v>
      </c>
      <c r="X2" s="215"/>
      <c r="AI2" s="215"/>
    </row>
    <row r="3" spans="6:38">
      <c r="F3" s="215"/>
      <c r="O3" s="215"/>
      <c r="S3" s="220" t="s">
        <v>1880</v>
      </c>
      <c r="X3" s="215"/>
      <c r="AI3" s="215"/>
    </row>
    <row r="4" spans="6:38">
      <c r="F4" s="215"/>
      <c r="O4" s="215"/>
      <c r="S4" s="220" t="s">
        <v>1881</v>
      </c>
      <c r="X4" s="215"/>
      <c r="AI4" s="215"/>
    </row>
    <row r="5" spans="6:38">
      <c r="F5" s="215"/>
      <c r="O5" s="215"/>
      <c r="S5" s="220" t="s">
        <v>1882</v>
      </c>
      <c r="X5" s="215"/>
      <c r="AI5" s="215"/>
    </row>
    <row r="6" spans="6:38">
      <c r="F6" s="215"/>
      <c r="O6" s="215"/>
      <c r="S6" s="220" t="s">
        <v>1883</v>
      </c>
      <c r="X6" s="215"/>
      <c r="AI6" s="215"/>
    </row>
    <row r="7" spans="6:38">
      <c r="F7" s="215"/>
      <c r="O7" s="215"/>
      <c r="S7" s="220" t="s">
        <v>1884</v>
      </c>
      <c r="X7" s="215"/>
      <c r="AI7" s="215"/>
    </row>
    <row r="8" spans="6:38">
      <c r="F8" s="215"/>
      <c r="O8" s="215"/>
      <c r="S8" s="220" t="s">
        <v>1885</v>
      </c>
      <c r="X8" s="215"/>
      <c r="AE8" s="216"/>
      <c r="AF8" s="216"/>
      <c r="AG8" s="217"/>
      <c r="AH8" s="216"/>
      <c r="AI8" s="218"/>
      <c r="AJ8" s="216"/>
    </row>
    <row r="9" spans="6:38">
      <c r="F9" s="215"/>
      <c r="O9" s="215"/>
      <c r="S9" s="220" t="s">
        <v>1886</v>
      </c>
      <c r="X9" s="215"/>
      <c r="AI9" s="215"/>
    </row>
    <row r="10" spans="6:38">
      <c r="F10" s="215"/>
      <c r="O10" s="215"/>
      <c r="S10" s="220" t="s">
        <v>1887</v>
      </c>
      <c r="X10" s="215"/>
      <c r="AE10" s="216"/>
      <c r="AF10" s="216"/>
      <c r="AG10" s="217"/>
      <c r="AH10" s="216"/>
      <c r="AI10" s="218"/>
      <c r="AJ10" s="216"/>
    </row>
    <row r="11" spans="6:38">
      <c r="F11" s="215"/>
      <c r="O11" s="215"/>
      <c r="X11" s="215"/>
      <c r="AE11" s="216"/>
      <c r="AF11" s="216"/>
      <c r="AG11" s="217"/>
      <c r="AH11" s="216"/>
      <c r="AI11" s="218"/>
      <c r="AJ11" s="216"/>
    </row>
    <row r="12" spans="6:38">
      <c r="F12" s="215"/>
      <c r="O12" s="215"/>
      <c r="X12" s="215"/>
      <c r="AE12" s="216"/>
      <c r="AF12" s="216"/>
      <c r="AG12" s="217"/>
      <c r="AH12" s="216"/>
      <c r="AI12" s="218"/>
      <c r="AJ12" s="216"/>
    </row>
    <row r="13" spans="6:38">
      <c r="F13" s="215"/>
      <c r="O13" s="215"/>
      <c r="X13" s="215"/>
      <c r="AI13" s="215"/>
    </row>
    <row r="14" spans="6:38">
      <c r="F14" s="215"/>
      <c r="O14" s="215"/>
      <c r="T14" s="220" t="s">
        <v>1879</v>
      </c>
      <c r="U14" s="213">
        <v>154</v>
      </c>
      <c r="V14" s="213">
        <v>8300</v>
      </c>
      <c r="W14" s="213">
        <f>ROUND(V14/U14,2)</f>
        <v>53.9</v>
      </c>
      <c r="X14" s="221" t="s">
        <v>1888</v>
      </c>
      <c r="Y14" s="220" t="s">
        <v>1889</v>
      </c>
      <c r="Z14" s="220" t="s">
        <v>1890</v>
      </c>
      <c r="AA14" s="215">
        <v>45943</v>
      </c>
      <c r="AD14" s="223" t="s">
        <v>1879</v>
      </c>
      <c r="AE14" s="224">
        <v>287.98</v>
      </c>
      <c r="AF14" s="224">
        <v>26000</v>
      </c>
      <c r="AG14" s="224">
        <f>ROUND(AF14/AE14,2)</f>
        <v>90.28</v>
      </c>
      <c r="AH14" s="223" t="s">
        <v>1888</v>
      </c>
      <c r="AI14" s="225" t="s">
        <v>1914</v>
      </c>
      <c r="AJ14" s="223" t="s">
        <v>1892</v>
      </c>
      <c r="AK14" s="224">
        <v>6</v>
      </c>
      <c r="AL14" s="223" t="s">
        <v>1917</v>
      </c>
    </row>
    <row r="15" spans="6:38">
      <c r="F15" s="215"/>
      <c r="O15" s="215"/>
      <c r="U15" s="213">
        <v>139</v>
      </c>
      <c r="V15" s="213">
        <v>8500</v>
      </c>
      <c r="W15" s="213">
        <f t="shared" ref="W15:W39" si="0">ROUND(V15/U15,2)</f>
        <v>61.15</v>
      </c>
      <c r="X15" s="221" t="s">
        <v>1888</v>
      </c>
      <c r="Y15" s="220" t="s">
        <v>1891</v>
      </c>
      <c r="Z15" s="220" t="s">
        <v>1892</v>
      </c>
      <c r="AA15" s="215">
        <v>45926</v>
      </c>
      <c r="AE15" s="213">
        <v>154.19</v>
      </c>
      <c r="AF15" s="213">
        <v>9345</v>
      </c>
      <c r="AG15" s="213">
        <f>ROUND(AF15/AE15,2)</f>
        <v>60.61</v>
      </c>
      <c r="AH15" s="220" t="s">
        <v>1923</v>
      </c>
      <c r="AI15" s="220" t="s">
        <v>1889</v>
      </c>
      <c r="AJ15" s="220" t="s">
        <v>1892</v>
      </c>
      <c r="AK15" s="213">
        <v>3</v>
      </c>
    </row>
    <row r="16" spans="6:38">
      <c r="F16" s="215"/>
      <c r="O16" s="215"/>
      <c r="U16" s="213">
        <v>154.85</v>
      </c>
      <c r="V16" s="213">
        <v>10500</v>
      </c>
      <c r="W16" s="213">
        <f t="shared" si="0"/>
        <v>67.81</v>
      </c>
      <c r="X16" s="221" t="s">
        <v>1888</v>
      </c>
      <c r="Y16" s="220" t="s">
        <v>1893</v>
      </c>
      <c r="Z16" s="220" t="s">
        <v>1892</v>
      </c>
      <c r="AA16" s="220" t="s">
        <v>1894</v>
      </c>
      <c r="AE16" s="213">
        <v>154</v>
      </c>
      <c r="AF16" s="213">
        <v>9500</v>
      </c>
      <c r="AG16" s="213">
        <f>ROUND(AF16/AE16,2)</f>
        <v>61.69</v>
      </c>
      <c r="AH16" s="220" t="s">
        <v>1888</v>
      </c>
      <c r="AI16" s="220" t="s">
        <v>1924</v>
      </c>
      <c r="AJ16" s="220" t="s">
        <v>1892</v>
      </c>
      <c r="AK16" s="213">
        <v>3</v>
      </c>
    </row>
    <row r="17" spans="6:38">
      <c r="F17" s="215"/>
      <c r="O17" s="215"/>
      <c r="X17" s="215"/>
    </row>
    <row r="18" spans="6:38">
      <c r="F18" s="215"/>
      <c r="O18" s="215"/>
      <c r="T18" s="220" t="s">
        <v>1880</v>
      </c>
      <c r="U18" s="213">
        <v>66.41</v>
      </c>
      <c r="V18" s="213">
        <v>3700</v>
      </c>
      <c r="W18" s="213">
        <f t="shared" si="0"/>
        <v>55.71</v>
      </c>
      <c r="X18" s="221" t="s">
        <v>1895</v>
      </c>
      <c r="Y18" s="220" t="s">
        <v>1896</v>
      </c>
      <c r="Z18" s="220" t="s">
        <v>1890</v>
      </c>
      <c r="AA18" s="215">
        <v>45971</v>
      </c>
      <c r="AD18" s="220" t="s">
        <v>1882</v>
      </c>
      <c r="AE18" s="213">
        <v>142</v>
      </c>
      <c r="AF18" s="213">
        <v>5000</v>
      </c>
      <c r="AG18" s="213">
        <f t="shared" ref="AG18:AG24" si="1">ROUND(AF18/AE18,2)</f>
        <v>35.21</v>
      </c>
      <c r="AH18" s="220" t="s">
        <v>1888</v>
      </c>
      <c r="AI18" s="220"/>
      <c r="AJ18" s="220"/>
      <c r="AK18" s="220">
        <v>5</v>
      </c>
      <c r="AL18" s="220" t="s">
        <v>1917</v>
      </c>
    </row>
    <row r="19" spans="6:38">
      <c r="F19" s="215"/>
      <c r="O19" s="215"/>
      <c r="U19" s="213">
        <v>128</v>
      </c>
      <c r="V19" s="213">
        <v>7000</v>
      </c>
      <c r="W19" s="213">
        <f t="shared" si="0"/>
        <v>54.69</v>
      </c>
      <c r="X19" s="221" t="s">
        <v>1888</v>
      </c>
      <c r="Y19" s="220" t="s">
        <v>1897</v>
      </c>
      <c r="Z19" s="220" t="s">
        <v>1892</v>
      </c>
      <c r="AA19" s="215">
        <v>45929</v>
      </c>
      <c r="AE19" s="213">
        <v>130.38</v>
      </c>
      <c r="AF19" s="213">
        <v>16000</v>
      </c>
      <c r="AG19" s="213">
        <f t="shared" si="1"/>
        <v>122.72</v>
      </c>
      <c r="AH19" s="220" t="s">
        <v>1888</v>
      </c>
      <c r="AI19" s="220" t="s">
        <v>1918</v>
      </c>
      <c r="AJ19" s="220" t="s">
        <v>1892</v>
      </c>
      <c r="AK19" s="213">
        <v>6</v>
      </c>
    </row>
    <row r="20" spans="6:38">
      <c r="F20" s="215"/>
      <c r="O20" s="215"/>
      <c r="U20" s="213">
        <v>163.65</v>
      </c>
      <c r="V20" s="213">
        <v>12000</v>
      </c>
      <c r="W20" s="213">
        <f t="shared" si="0"/>
        <v>73.33</v>
      </c>
      <c r="X20" s="221" t="s">
        <v>1888</v>
      </c>
      <c r="Y20" s="220" t="s">
        <v>1898</v>
      </c>
      <c r="Z20" s="221" t="s">
        <v>1892</v>
      </c>
      <c r="AA20" s="215">
        <v>45882</v>
      </c>
      <c r="AE20" s="213">
        <v>127.12</v>
      </c>
      <c r="AF20" s="213">
        <v>11000</v>
      </c>
      <c r="AG20" s="213">
        <f t="shared" si="1"/>
        <v>86.53</v>
      </c>
      <c r="AH20" s="220" t="s">
        <v>1888</v>
      </c>
      <c r="AI20" s="220" t="s">
        <v>1918</v>
      </c>
      <c r="AJ20" s="220" t="s">
        <v>1892</v>
      </c>
      <c r="AK20" s="213">
        <v>6</v>
      </c>
    </row>
    <row r="21" spans="6:38">
      <c r="F21" s="215"/>
      <c r="O21" s="215"/>
      <c r="X21" s="215"/>
      <c r="AG21" s="213" t="e">
        <f t="shared" si="1"/>
        <v>#DIV/0!</v>
      </c>
      <c r="AI21" s="215"/>
    </row>
    <row r="22" spans="6:38">
      <c r="F22" s="215"/>
      <c r="O22" s="215"/>
      <c r="T22" s="220" t="s">
        <v>1881</v>
      </c>
      <c r="U22" s="213">
        <v>72</v>
      </c>
      <c r="V22" s="213">
        <v>4500</v>
      </c>
      <c r="W22" s="213">
        <f t="shared" si="0"/>
        <v>62.5</v>
      </c>
      <c r="X22" s="221" t="s">
        <v>1888</v>
      </c>
      <c r="Y22" s="220" t="s">
        <v>1899</v>
      </c>
      <c r="Z22" s="220" t="s">
        <v>1890</v>
      </c>
      <c r="AA22" s="215">
        <v>45983</v>
      </c>
      <c r="AD22" s="223" t="s">
        <v>1880</v>
      </c>
      <c r="AE22" s="224">
        <v>164.23</v>
      </c>
      <c r="AF22" s="224">
        <v>14000</v>
      </c>
      <c r="AG22" s="224">
        <f t="shared" si="1"/>
        <v>85.25</v>
      </c>
      <c r="AH22" s="223" t="s">
        <v>1888</v>
      </c>
      <c r="AI22" s="225" t="s">
        <v>1919</v>
      </c>
      <c r="AJ22" s="223" t="s">
        <v>1892</v>
      </c>
      <c r="AK22" s="224">
        <v>4</v>
      </c>
    </row>
    <row r="23" spans="6:38">
      <c r="F23" s="215"/>
      <c r="O23" s="215"/>
      <c r="U23" s="213">
        <v>124</v>
      </c>
      <c r="V23" s="213">
        <v>6800</v>
      </c>
      <c r="W23" s="213">
        <f t="shared" si="0"/>
        <v>54.84</v>
      </c>
      <c r="X23" s="221" t="s">
        <v>1900</v>
      </c>
      <c r="Y23" s="220" t="s">
        <v>1901</v>
      </c>
      <c r="Z23" s="220" t="s">
        <v>1890</v>
      </c>
      <c r="AA23" s="215">
        <v>45887</v>
      </c>
      <c r="AE23" s="213">
        <v>128</v>
      </c>
      <c r="AF23" s="213">
        <v>8000</v>
      </c>
      <c r="AG23" s="213">
        <f t="shared" si="1"/>
        <v>62.5</v>
      </c>
      <c r="AH23" s="220" t="s">
        <v>1888</v>
      </c>
      <c r="AI23" s="221" t="s">
        <v>1907</v>
      </c>
      <c r="AJ23" s="220" t="s">
        <v>1892</v>
      </c>
      <c r="AK23" s="213">
        <v>4</v>
      </c>
    </row>
    <row r="24" spans="6:38">
      <c r="F24" s="215"/>
      <c r="O24" s="215"/>
      <c r="X24" s="215"/>
      <c r="AE24" s="213">
        <v>128</v>
      </c>
      <c r="AF24" s="213">
        <v>7500</v>
      </c>
      <c r="AG24" s="214">
        <f t="shared" si="1"/>
        <v>58.59</v>
      </c>
      <c r="AH24" s="220" t="s">
        <v>1888</v>
      </c>
      <c r="AI24" s="221" t="s">
        <v>1911</v>
      </c>
      <c r="AJ24" s="220" t="s">
        <v>1892</v>
      </c>
      <c r="AK24" s="213">
        <v>4</v>
      </c>
    </row>
    <row r="25" spans="6:38">
      <c r="F25" s="215"/>
      <c r="O25" s="215"/>
      <c r="T25" s="220" t="s">
        <v>1882</v>
      </c>
      <c r="U25" s="213">
        <v>78</v>
      </c>
      <c r="V25" s="213">
        <v>4200</v>
      </c>
      <c r="W25" s="213">
        <f t="shared" si="0"/>
        <v>53.85</v>
      </c>
      <c r="X25" s="221" t="s">
        <v>1888</v>
      </c>
      <c r="Y25" s="220" t="s">
        <v>1901</v>
      </c>
      <c r="Z25" s="220" t="s">
        <v>1890</v>
      </c>
      <c r="AA25" s="221">
        <v>45991</v>
      </c>
      <c r="AI25" s="215"/>
    </row>
    <row r="26" spans="6:38">
      <c r="F26" s="215"/>
      <c r="O26" s="215"/>
      <c r="U26" s="213">
        <v>75</v>
      </c>
      <c r="V26" s="213">
        <v>3500</v>
      </c>
      <c r="W26" s="213">
        <f t="shared" si="0"/>
        <v>46.67</v>
      </c>
      <c r="X26" s="221" t="s">
        <v>1888</v>
      </c>
      <c r="Y26" s="220" t="s">
        <v>1902</v>
      </c>
      <c r="Z26" s="220" t="s">
        <v>1890</v>
      </c>
      <c r="AA26" s="215">
        <v>45958</v>
      </c>
      <c r="AD26" s="223" t="s">
        <v>1885</v>
      </c>
      <c r="AE26" s="224">
        <v>194.5</v>
      </c>
      <c r="AF26" s="224">
        <v>19000</v>
      </c>
      <c r="AG26" s="226">
        <f>ROUND(AF26/AE26,2)</f>
        <v>97.69</v>
      </c>
      <c r="AH26" s="223" t="s">
        <v>1888</v>
      </c>
      <c r="AI26" s="225" t="s">
        <v>1920</v>
      </c>
      <c r="AJ26" s="223" t="s">
        <v>1892</v>
      </c>
      <c r="AK26" s="224">
        <v>4</v>
      </c>
    </row>
    <row r="27" spans="6:38">
      <c r="F27" s="215"/>
      <c r="O27" s="215"/>
      <c r="X27" s="215"/>
      <c r="AE27" s="213">
        <v>170</v>
      </c>
      <c r="AF27" s="213">
        <v>19000</v>
      </c>
      <c r="AG27" s="214">
        <f>ROUND(AF27/AE27,2)</f>
        <v>111.76</v>
      </c>
      <c r="AH27" s="220" t="s">
        <v>1888</v>
      </c>
      <c r="AI27" s="221" t="s">
        <v>1921</v>
      </c>
      <c r="AJ27" s="220" t="s">
        <v>1892</v>
      </c>
      <c r="AK27" s="220">
        <v>3</v>
      </c>
      <c r="AL27" s="220" t="s">
        <v>1917</v>
      </c>
    </row>
    <row r="28" spans="6:38">
      <c r="F28" s="215"/>
      <c r="O28" s="215"/>
      <c r="T28" s="220" t="s">
        <v>1883</v>
      </c>
      <c r="U28" s="213">
        <v>89</v>
      </c>
      <c r="V28" s="213">
        <v>5200</v>
      </c>
      <c r="W28" s="213">
        <f t="shared" si="0"/>
        <v>58.43</v>
      </c>
      <c r="X28" s="221" t="s">
        <v>1888</v>
      </c>
      <c r="Y28" s="220" t="s">
        <v>1903</v>
      </c>
      <c r="Z28" s="220" t="s">
        <v>1892</v>
      </c>
      <c r="AA28" s="215">
        <v>45990</v>
      </c>
      <c r="AE28" s="213">
        <v>162.93</v>
      </c>
      <c r="AF28" s="213">
        <v>14500</v>
      </c>
      <c r="AG28" s="214">
        <f>ROUND(AF28/AE28,2)</f>
        <v>89</v>
      </c>
      <c r="AH28" s="220" t="s">
        <v>1888</v>
      </c>
      <c r="AI28" s="221" t="s">
        <v>1922</v>
      </c>
      <c r="AJ28" s="220" t="s">
        <v>1892</v>
      </c>
      <c r="AK28" s="213">
        <v>4</v>
      </c>
    </row>
    <row r="29" spans="6:38">
      <c r="F29" s="215"/>
      <c r="O29" s="215"/>
      <c r="U29" s="213">
        <v>61</v>
      </c>
      <c r="V29" s="213">
        <v>3900</v>
      </c>
      <c r="W29" s="213">
        <f t="shared" si="0"/>
        <v>63.93</v>
      </c>
      <c r="X29" s="221" t="s">
        <v>1895</v>
      </c>
      <c r="Y29" s="220" t="s">
        <v>1902</v>
      </c>
      <c r="Z29" s="220" t="s">
        <v>1890</v>
      </c>
      <c r="AA29" s="215">
        <v>45904</v>
      </c>
      <c r="AI29" s="215"/>
    </row>
    <row r="30" spans="6:38">
      <c r="F30" s="215"/>
      <c r="O30" s="215"/>
      <c r="U30" s="213">
        <v>61.44</v>
      </c>
      <c r="V30" s="213">
        <v>4000</v>
      </c>
      <c r="W30" s="213">
        <f t="shared" si="0"/>
        <v>65.099999999999994</v>
      </c>
      <c r="X30" s="221" t="s">
        <v>1888</v>
      </c>
      <c r="Y30" s="220" t="s">
        <v>1901</v>
      </c>
      <c r="Z30" s="220" t="s">
        <v>1890</v>
      </c>
      <c r="AA30" s="215">
        <v>45871</v>
      </c>
      <c r="AD30" s="223" t="s">
        <v>1886</v>
      </c>
      <c r="AE30" s="224">
        <v>210.07</v>
      </c>
      <c r="AF30" s="224">
        <v>22000</v>
      </c>
      <c r="AG30" s="226">
        <f t="shared" ref="AG30:AG39" si="2">ROUND(AF30/AE30,2)</f>
        <v>104.73</v>
      </c>
      <c r="AH30" s="223" t="s">
        <v>1888</v>
      </c>
      <c r="AI30" s="223" t="s">
        <v>1897</v>
      </c>
      <c r="AJ30" s="223" t="s">
        <v>1892</v>
      </c>
      <c r="AK30" s="224">
        <v>4</v>
      </c>
    </row>
    <row r="31" spans="6:38">
      <c r="F31" s="215"/>
      <c r="O31" s="215"/>
      <c r="X31" s="215"/>
      <c r="AE31" s="213">
        <v>210</v>
      </c>
      <c r="AF31" s="213">
        <v>23500</v>
      </c>
      <c r="AG31" s="214">
        <f t="shared" si="2"/>
        <v>111.9</v>
      </c>
      <c r="AH31" s="220" t="s">
        <v>1888</v>
      </c>
      <c r="AI31" s="220" t="s">
        <v>1897</v>
      </c>
      <c r="AJ31" s="220" t="s">
        <v>1892</v>
      </c>
      <c r="AK31" s="213">
        <v>4</v>
      </c>
    </row>
    <row r="32" spans="6:38">
      <c r="F32" s="215"/>
      <c r="O32" s="215"/>
      <c r="T32" s="220" t="s">
        <v>1884</v>
      </c>
      <c r="U32" s="213">
        <v>69.569999999999993</v>
      </c>
      <c r="V32" s="213">
        <v>4800</v>
      </c>
      <c r="W32" s="213">
        <f t="shared" si="0"/>
        <v>69</v>
      </c>
      <c r="X32" s="221" t="s">
        <v>1888</v>
      </c>
      <c r="Y32" s="220" t="s">
        <v>1902</v>
      </c>
      <c r="Z32" s="220" t="s">
        <v>1890</v>
      </c>
      <c r="AA32" s="215">
        <v>45990</v>
      </c>
      <c r="AE32" s="213">
        <v>210</v>
      </c>
      <c r="AF32" s="213">
        <v>29000</v>
      </c>
      <c r="AG32" s="214">
        <f t="shared" si="2"/>
        <v>138.1</v>
      </c>
      <c r="AH32" s="220" t="s">
        <v>1888</v>
      </c>
      <c r="AI32" s="220" t="s">
        <v>1918</v>
      </c>
      <c r="AJ32" s="220" t="s">
        <v>1892</v>
      </c>
      <c r="AK32" s="213">
        <v>3</v>
      </c>
    </row>
    <row r="33" spans="6:38">
      <c r="F33" s="215"/>
      <c r="O33" s="215"/>
      <c r="U33" s="213">
        <v>70</v>
      </c>
      <c r="V33" s="213">
        <v>5400</v>
      </c>
      <c r="W33" s="213">
        <f t="shared" si="0"/>
        <v>77.14</v>
      </c>
      <c r="X33" s="221" t="s">
        <v>1904</v>
      </c>
      <c r="Y33" s="220" t="s">
        <v>1897</v>
      </c>
      <c r="Z33" s="220" t="s">
        <v>1890</v>
      </c>
      <c r="AA33" s="215">
        <v>45983</v>
      </c>
      <c r="AE33" s="213">
        <v>191.33</v>
      </c>
      <c r="AF33" s="213">
        <v>23000</v>
      </c>
      <c r="AG33" s="214">
        <f t="shared" si="2"/>
        <v>120.21</v>
      </c>
      <c r="AH33" s="220" t="s">
        <v>1923</v>
      </c>
      <c r="AI33" s="220" t="s">
        <v>1911</v>
      </c>
      <c r="AJ33" s="220" t="s">
        <v>1892</v>
      </c>
      <c r="AK33" s="213">
        <v>6</v>
      </c>
      <c r="AL33" s="220" t="s">
        <v>1917</v>
      </c>
    </row>
    <row r="34" spans="6:38">
      <c r="F34" s="215"/>
      <c r="O34" s="215"/>
      <c r="U34" s="213">
        <v>89</v>
      </c>
      <c r="V34" s="213">
        <v>5800</v>
      </c>
      <c r="W34" s="213">
        <f t="shared" si="0"/>
        <v>65.17</v>
      </c>
      <c r="X34" s="221" t="s">
        <v>1888</v>
      </c>
      <c r="Y34" s="220" t="s">
        <v>1901</v>
      </c>
      <c r="Z34" s="220" t="s">
        <v>1890</v>
      </c>
      <c r="AA34" s="215">
        <v>45972</v>
      </c>
      <c r="AE34" s="213">
        <v>162.35</v>
      </c>
      <c r="AF34" s="213">
        <v>13000</v>
      </c>
      <c r="AG34" s="214">
        <f t="shared" si="2"/>
        <v>80.069999999999993</v>
      </c>
      <c r="AH34" s="220" t="s">
        <v>1925</v>
      </c>
      <c r="AI34" s="220" t="s">
        <v>1926</v>
      </c>
      <c r="AJ34" s="220" t="s">
        <v>1892</v>
      </c>
      <c r="AK34" s="213">
        <v>4</v>
      </c>
    </row>
    <row r="35" spans="6:38">
      <c r="F35" s="215"/>
      <c r="O35" s="215"/>
      <c r="X35" s="215"/>
    </row>
    <row r="36" spans="6:38">
      <c r="F36" s="215"/>
      <c r="O36" s="215"/>
      <c r="T36" s="220" t="s">
        <v>1885</v>
      </c>
      <c r="U36" s="213">
        <v>194</v>
      </c>
      <c r="V36" s="213">
        <v>14000</v>
      </c>
      <c r="W36" s="213">
        <f t="shared" si="0"/>
        <v>72.16</v>
      </c>
      <c r="X36" s="221" t="s">
        <v>1888</v>
      </c>
      <c r="Y36" s="220" t="s">
        <v>1905</v>
      </c>
      <c r="Z36" s="220" t="s">
        <v>1892</v>
      </c>
      <c r="AA36" s="215">
        <v>45980</v>
      </c>
      <c r="AD36" s="223" t="s">
        <v>1887</v>
      </c>
      <c r="AE36" s="213">
        <v>191</v>
      </c>
      <c r="AF36" s="213">
        <v>30000</v>
      </c>
      <c r="AG36" s="214">
        <f t="shared" si="2"/>
        <v>157.07</v>
      </c>
      <c r="AH36" s="220" t="s">
        <v>1888</v>
      </c>
      <c r="AI36" s="220" t="s">
        <v>1919</v>
      </c>
      <c r="AJ36" s="220" t="s">
        <v>1892</v>
      </c>
      <c r="AK36" s="213">
        <v>3</v>
      </c>
      <c r="AL36" s="220" t="s">
        <v>1917</v>
      </c>
    </row>
    <row r="37" spans="6:38">
      <c r="F37" s="215"/>
      <c r="O37" s="215"/>
      <c r="U37" s="224">
        <v>158</v>
      </c>
      <c r="V37" s="224">
        <v>12800</v>
      </c>
      <c r="W37" s="224">
        <f t="shared" si="0"/>
        <v>81.010000000000005</v>
      </c>
      <c r="X37" s="223" t="s">
        <v>1888</v>
      </c>
      <c r="Y37" s="223" t="s">
        <v>1909</v>
      </c>
      <c r="Z37" s="223" t="s">
        <v>1892</v>
      </c>
      <c r="AA37" s="333">
        <v>45892</v>
      </c>
      <c r="AE37" s="213">
        <v>151</v>
      </c>
      <c r="AF37" s="213">
        <v>16500</v>
      </c>
      <c r="AG37" s="214">
        <f t="shared" si="2"/>
        <v>109.27</v>
      </c>
      <c r="AH37" s="220" t="s">
        <v>1888</v>
      </c>
      <c r="AI37" s="220" t="s">
        <v>1908</v>
      </c>
      <c r="AJ37" s="220" t="s">
        <v>1892</v>
      </c>
      <c r="AK37" s="213">
        <v>3</v>
      </c>
    </row>
    <row r="38" spans="6:38">
      <c r="F38" s="215"/>
      <c r="O38" s="215"/>
      <c r="U38" s="213">
        <v>127</v>
      </c>
      <c r="V38" s="213">
        <v>9000</v>
      </c>
      <c r="W38" s="213">
        <f t="shared" si="0"/>
        <v>70.87</v>
      </c>
      <c r="X38" s="221" t="s">
        <v>1888</v>
      </c>
      <c r="Y38" s="220" t="s">
        <v>1891</v>
      </c>
      <c r="Z38" s="220" t="s">
        <v>1890</v>
      </c>
      <c r="AA38" s="215">
        <v>45968</v>
      </c>
      <c r="AE38" s="224">
        <v>150.19999999999999</v>
      </c>
      <c r="AF38" s="224">
        <v>15500</v>
      </c>
      <c r="AG38" s="226">
        <f t="shared" si="2"/>
        <v>103.2</v>
      </c>
      <c r="AH38" s="223" t="s">
        <v>1888</v>
      </c>
      <c r="AI38" s="223" t="s">
        <v>1908</v>
      </c>
      <c r="AJ38" s="223" t="s">
        <v>1892</v>
      </c>
      <c r="AK38" s="224">
        <v>3</v>
      </c>
    </row>
    <row r="39" spans="6:38">
      <c r="F39" s="215"/>
      <c r="U39" s="213">
        <v>150</v>
      </c>
      <c r="V39" s="213">
        <v>15000</v>
      </c>
      <c r="W39" s="213">
        <f t="shared" si="0"/>
        <v>100</v>
      </c>
      <c r="X39" s="221" t="s">
        <v>1888</v>
      </c>
      <c r="Y39" s="220" t="s">
        <v>1907</v>
      </c>
      <c r="Z39" s="220" t="s">
        <v>1890</v>
      </c>
      <c r="AA39" s="215">
        <v>45966</v>
      </c>
      <c r="AE39" s="213">
        <v>144.56</v>
      </c>
      <c r="AF39" s="213">
        <v>18800</v>
      </c>
      <c r="AG39" s="214">
        <f t="shared" si="2"/>
        <v>130.05000000000001</v>
      </c>
      <c r="AH39" s="220" t="s">
        <v>1888</v>
      </c>
      <c r="AI39" s="220" t="s">
        <v>1927</v>
      </c>
      <c r="AJ39" s="220" t="s">
        <v>1892</v>
      </c>
      <c r="AK39" s="213">
        <v>5</v>
      </c>
      <c r="AL39" s="220" t="s">
        <v>1917</v>
      </c>
    </row>
    <row r="40" spans="6:38">
      <c r="F40" s="215"/>
    </row>
    <row r="41" spans="6:38">
      <c r="F41" s="215"/>
      <c r="AD41" s="220" t="s">
        <v>1884</v>
      </c>
      <c r="AE41" s="213">
        <v>230</v>
      </c>
      <c r="AF41" s="213">
        <v>15000</v>
      </c>
      <c r="AG41" s="213">
        <f>ROUND(AF41/AE41,2)</f>
        <v>65.22</v>
      </c>
      <c r="AH41" s="222" t="s">
        <v>1888</v>
      </c>
      <c r="AI41" s="221" t="s">
        <v>1911</v>
      </c>
      <c r="AJ41" s="220" t="s">
        <v>1892</v>
      </c>
      <c r="AK41" s="213">
        <v>6</v>
      </c>
    </row>
    <row r="42" spans="6:38">
      <c r="F42" s="215"/>
      <c r="T42" s="220" t="s">
        <v>1887</v>
      </c>
      <c r="U42" s="224">
        <v>150.30000000000001</v>
      </c>
      <c r="V42" s="224">
        <v>14000</v>
      </c>
      <c r="W42" s="224">
        <f>ROUND(V42/U42,2)</f>
        <v>93.15</v>
      </c>
      <c r="X42" s="225" t="s">
        <v>1888</v>
      </c>
      <c r="Y42" s="223" t="s">
        <v>1906</v>
      </c>
      <c r="Z42" s="223" t="s">
        <v>1890</v>
      </c>
      <c r="AA42" s="333">
        <v>45976</v>
      </c>
      <c r="AE42" s="213">
        <v>112.25</v>
      </c>
      <c r="AF42" s="213">
        <v>7300</v>
      </c>
      <c r="AG42" s="213">
        <f>ROUND(AF42/AE42,2)</f>
        <v>65.03</v>
      </c>
      <c r="AH42" s="220" t="s">
        <v>1888</v>
      </c>
      <c r="AI42" s="221" t="s">
        <v>1903</v>
      </c>
      <c r="AJ42" s="220" t="s">
        <v>1890</v>
      </c>
      <c r="AK42" s="213">
        <v>3</v>
      </c>
    </row>
    <row r="43" spans="6:38">
      <c r="F43" s="215"/>
      <c r="O43" s="215"/>
      <c r="U43" s="213">
        <v>150.12</v>
      </c>
      <c r="V43" s="213">
        <v>15500</v>
      </c>
      <c r="W43" s="213">
        <f>ROUND(V43/U43,2)</f>
        <v>103.25</v>
      </c>
      <c r="X43" s="221" t="s">
        <v>1912</v>
      </c>
      <c r="Y43" s="220" t="s">
        <v>1908</v>
      </c>
      <c r="Z43" s="220" t="s">
        <v>1890</v>
      </c>
      <c r="AA43" s="215">
        <v>45861</v>
      </c>
      <c r="AE43" s="213">
        <v>112</v>
      </c>
      <c r="AF43" s="213">
        <v>6500</v>
      </c>
      <c r="AG43" s="213">
        <f>ROUND(AF43/AE43,2)</f>
        <v>58.04</v>
      </c>
      <c r="AH43" s="220" t="s">
        <v>1888</v>
      </c>
      <c r="AI43" s="221" t="s">
        <v>1916</v>
      </c>
      <c r="AJ43" s="220" t="s">
        <v>1890</v>
      </c>
      <c r="AK43" s="213">
        <v>3</v>
      </c>
    </row>
    <row r="44" spans="6:38">
      <c r="F44" s="215"/>
      <c r="O44" s="215"/>
      <c r="X44" s="215"/>
    </row>
    <row r="45" spans="6:38">
      <c r="F45" s="215"/>
      <c r="O45" s="215"/>
      <c r="X45" s="215"/>
    </row>
    <row r="46" spans="6:38">
      <c r="F46" s="215"/>
      <c r="O46" s="215"/>
      <c r="X46" s="215"/>
      <c r="AD46" s="220" t="s">
        <v>1883</v>
      </c>
      <c r="AE46" s="213">
        <v>393.07</v>
      </c>
      <c r="AF46" s="213">
        <v>10000</v>
      </c>
      <c r="AG46" s="213">
        <f>ROUND(AF46/AE46,2)</f>
        <v>25.44</v>
      </c>
      <c r="AI46" s="215"/>
    </row>
    <row r="47" spans="6:38">
      <c r="F47" s="215"/>
      <c r="O47" s="215"/>
      <c r="T47" s="220" t="s">
        <v>1886</v>
      </c>
      <c r="U47" s="224">
        <v>150</v>
      </c>
      <c r="V47" s="224">
        <v>12900</v>
      </c>
      <c r="W47" s="224">
        <f t="shared" ref="W47:W50" si="3">ROUND(V47/U47,2)</f>
        <v>86</v>
      </c>
      <c r="X47" s="225" t="s">
        <v>1888</v>
      </c>
      <c r="Y47" s="223" t="s">
        <v>1908</v>
      </c>
      <c r="Z47" s="223" t="s">
        <v>1890</v>
      </c>
      <c r="AA47" s="333">
        <v>45954</v>
      </c>
      <c r="AE47" s="213">
        <v>389</v>
      </c>
      <c r="AF47" s="213">
        <v>10000</v>
      </c>
      <c r="AG47" s="213">
        <f>ROUND(AF47/AE47,2)</f>
        <v>25.71</v>
      </c>
      <c r="AI47" s="215"/>
    </row>
    <row r="48" spans="6:38">
      <c r="F48" s="215"/>
      <c r="O48" s="215"/>
      <c r="U48" s="213">
        <v>148</v>
      </c>
      <c r="V48" s="213">
        <v>12000</v>
      </c>
      <c r="W48" s="213">
        <f t="shared" si="3"/>
        <v>81.08</v>
      </c>
      <c r="X48" s="221" t="s">
        <v>1888</v>
      </c>
      <c r="Y48" s="220" t="s">
        <v>1909</v>
      </c>
      <c r="Z48" s="220" t="s">
        <v>1892</v>
      </c>
      <c r="AA48" s="215">
        <v>45906</v>
      </c>
      <c r="AE48" s="213">
        <v>350</v>
      </c>
      <c r="AF48" s="213">
        <v>15000</v>
      </c>
      <c r="AG48" s="213">
        <f>ROUND(AF48/AE48,2)</f>
        <v>42.86</v>
      </c>
      <c r="AI48" s="215"/>
    </row>
    <row r="49" spans="6:35">
      <c r="F49" s="215"/>
      <c r="O49" s="215"/>
      <c r="U49" s="213">
        <v>210</v>
      </c>
      <c r="V49" s="213">
        <v>19500</v>
      </c>
      <c r="W49" s="213">
        <f t="shared" si="3"/>
        <v>92.86</v>
      </c>
      <c r="X49" s="221" t="s">
        <v>1888</v>
      </c>
      <c r="Y49" s="220" t="s">
        <v>1910</v>
      </c>
      <c r="Z49" s="220" t="s">
        <v>1892</v>
      </c>
      <c r="AA49" s="215">
        <v>45886</v>
      </c>
    </row>
    <row r="50" spans="6:35">
      <c r="F50" s="215"/>
      <c r="O50" s="215"/>
      <c r="U50" s="213">
        <v>145.16999999999999</v>
      </c>
      <c r="V50" s="213">
        <v>17000</v>
      </c>
      <c r="W50" s="213">
        <f t="shared" si="3"/>
        <v>117.1</v>
      </c>
      <c r="X50" s="221" t="s">
        <v>1888</v>
      </c>
      <c r="Y50" s="220" t="s">
        <v>1911</v>
      </c>
      <c r="Z50" s="220" t="s">
        <v>1892</v>
      </c>
      <c r="AA50" s="215">
        <v>45877</v>
      </c>
    </row>
    <row r="51" spans="6:35">
      <c r="F51" s="215"/>
      <c r="O51" s="215"/>
      <c r="X51" s="215"/>
    </row>
    <row r="52" spans="6:35">
      <c r="F52" s="215"/>
      <c r="O52" s="215"/>
      <c r="X52" s="215"/>
    </row>
    <row r="53" spans="6:35">
      <c r="F53" s="215"/>
      <c r="O53" s="215"/>
      <c r="X53" s="215"/>
    </row>
    <row r="54" spans="6:35">
      <c r="F54" s="215"/>
      <c r="O54" s="215"/>
      <c r="T54" s="220" t="s">
        <v>1913</v>
      </c>
      <c r="U54" s="213">
        <v>152.53</v>
      </c>
      <c r="V54" s="213">
        <v>20000</v>
      </c>
      <c r="W54" s="213">
        <f t="shared" ref="W54" si="4">ROUND(V54/U54,2)</f>
        <v>131.12</v>
      </c>
      <c r="X54" s="220" t="s">
        <v>1888</v>
      </c>
      <c r="Y54" s="220" t="s">
        <v>1914</v>
      </c>
      <c r="Z54" s="220" t="s">
        <v>1892</v>
      </c>
      <c r="AA54" s="215">
        <v>45916</v>
      </c>
      <c r="AB54" s="220" t="s">
        <v>1915</v>
      </c>
    </row>
    <row r="55" spans="6:35">
      <c r="F55" s="215"/>
      <c r="O55" s="215"/>
    </row>
    <row r="56" spans="6:35">
      <c r="F56" s="215"/>
      <c r="O56" s="215"/>
    </row>
    <row r="57" spans="6:35">
      <c r="F57" s="215"/>
      <c r="O57" s="215"/>
    </row>
    <row r="58" spans="6:35">
      <c r="F58" s="215"/>
      <c r="O58" s="215"/>
      <c r="X58" s="215"/>
    </row>
    <row r="59" spans="6:35">
      <c r="F59" s="215"/>
      <c r="O59" s="215"/>
      <c r="X59" s="215"/>
      <c r="AG59" s="213"/>
      <c r="AI59" s="215"/>
    </row>
    <row r="60" spans="6:35">
      <c r="F60" s="215"/>
      <c r="O60" s="215"/>
      <c r="X60" s="215"/>
    </row>
    <row r="61" spans="6:35">
      <c r="F61" s="215"/>
      <c r="O61" s="215"/>
      <c r="X61" s="215"/>
    </row>
    <row r="62" spans="6:35">
      <c r="F62" s="215"/>
      <c r="O62" s="215"/>
      <c r="X62" s="215"/>
    </row>
    <row r="63" spans="6:35">
      <c r="F63" s="215"/>
      <c r="O63" s="215"/>
      <c r="X63" s="215"/>
    </row>
    <row r="64" spans="6:35">
      <c r="F64" s="215"/>
      <c r="O64" s="215"/>
      <c r="X64" s="215"/>
    </row>
    <row r="65" spans="6:15">
      <c r="F65" s="215"/>
      <c r="O65" s="215"/>
    </row>
    <row r="66" spans="6:15">
      <c r="F66" s="215"/>
      <c r="O66" s="215"/>
    </row>
    <row r="67" spans="6:15">
      <c r="F67" s="215"/>
      <c r="O67" s="215"/>
    </row>
    <row r="68" spans="6:15">
      <c r="F68" s="215"/>
      <c r="O68" s="215"/>
    </row>
    <row r="69" spans="6:15">
      <c r="F69" s="215"/>
      <c r="O69" s="215"/>
    </row>
    <row r="70" spans="6:15">
      <c r="F70" s="215"/>
      <c r="O70" s="215"/>
    </row>
    <row r="71" spans="6:15">
      <c r="F71" s="215"/>
      <c r="O71" s="215"/>
    </row>
    <row r="72" spans="6:15">
      <c r="F72" s="215"/>
      <c r="O72" s="215"/>
    </row>
    <row r="73" spans="6:15">
      <c r="F73" s="215"/>
      <c r="O73" s="215"/>
    </row>
    <row r="74" spans="6:15">
      <c r="F74" s="215"/>
      <c r="O74" s="215"/>
    </row>
    <row r="75" spans="6:15">
      <c r="F75" s="215"/>
      <c r="O75" s="215"/>
    </row>
    <row r="76" spans="6:15">
      <c r="F76" s="215"/>
      <c r="O76" s="215"/>
    </row>
    <row r="77" spans="6:15">
      <c r="F77" s="215"/>
      <c r="O77" s="215"/>
    </row>
    <row r="78" spans="6:15">
      <c r="F78" s="215"/>
      <c r="O78" s="215"/>
    </row>
    <row r="79" spans="6:15">
      <c r="F79" s="215"/>
      <c r="O79" s="215"/>
    </row>
    <row r="80" spans="6:15">
      <c r="F80" s="215"/>
      <c r="O80" s="215"/>
    </row>
    <row r="81" spans="6:15">
      <c r="F81" s="215"/>
      <c r="O81" s="215"/>
    </row>
    <row r="82" spans="6:15">
      <c r="F82" s="215"/>
      <c r="O82" s="215"/>
    </row>
    <row r="83" spans="6:15">
      <c r="F83" s="215"/>
      <c r="O83" s="215"/>
    </row>
    <row r="84" spans="6:15">
      <c r="F84" s="215"/>
      <c r="O84" s="215"/>
    </row>
    <row r="85" spans="6:15">
      <c r="F85" s="215"/>
      <c r="O85" s="215"/>
    </row>
    <row r="86" spans="6:15">
      <c r="F86" s="215"/>
      <c r="O86" s="215"/>
    </row>
    <row r="87" spans="6:15">
      <c r="F87" s="215"/>
      <c r="O87" s="215"/>
    </row>
    <row r="88" spans="6:15">
      <c r="F88" s="215"/>
      <c r="O88" s="215"/>
    </row>
    <row r="89" spans="6:15">
      <c r="O89" s="215"/>
    </row>
    <row r="90" spans="6:15">
      <c r="O90" s="215"/>
    </row>
    <row r="91" spans="6:15">
      <c r="O91" s="215"/>
    </row>
    <row r="92" spans="6:15">
      <c r="O92" s="215"/>
    </row>
    <row r="93" spans="6:15">
      <c r="F93" s="215"/>
      <c r="O93" s="215"/>
    </row>
    <row r="94" spans="6:15">
      <c r="F94" s="215"/>
      <c r="O94" s="215"/>
    </row>
    <row r="95" spans="6:15">
      <c r="F95" s="215"/>
      <c r="O95" s="215"/>
    </row>
    <row r="96" spans="6:15">
      <c r="F96" s="215"/>
      <c r="O96" s="215"/>
    </row>
    <row r="97" spans="6:15">
      <c r="F97" s="215"/>
      <c r="O97" s="215"/>
    </row>
    <row r="98" spans="6:15">
      <c r="F98" s="215"/>
      <c r="O98" s="215"/>
    </row>
    <row r="99" spans="6:15">
      <c r="F99" s="215"/>
      <c r="O99" s="215"/>
    </row>
    <row r="100" spans="6:15">
      <c r="F100" s="215"/>
      <c r="O100" s="215"/>
    </row>
    <row r="101" spans="6:15">
      <c r="F101" s="215"/>
      <c r="O101" s="215"/>
    </row>
    <row r="102" spans="6:15">
      <c r="F102" s="215"/>
      <c r="O102" s="215"/>
    </row>
    <row r="103" spans="6:15">
      <c r="F103" s="215"/>
      <c r="O103" s="215"/>
    </row>
    <row r="104" spans="6:15">
      <c r="F104" s="215"/>
      <c r="O104" s="215"/>
    </row>
    <row r="105" spans="6:15">
      <c r="F105" s="215"/>
      <c r="O105" s="215"/>
    </row>
    <row r="106" spans="6:15">
      <c r="F106" s="215"/>
      <c r="O106" s="215"/>
    </row>
    <row r="107" spans="6:15">
      <c r="F107" s="215"/>
      <c r="O107" s="215"/>
    </row>
    <row r="108" spans="6:15">
      <c r="F108" s="215"/>
      <c r="O108" s="215"/>
    </row>
    <row r="109" spans="6:15">
      <c r="F109" s="215"/>
      <c r="O109" s="215"/>
    </row>
    <row r="110" spans="6:15">
      <c r="F110" s="215"/>
      <c r="O110" s="215"/>
    </row>
    <row r="111" spans="6:15">
      <c r="F111" s="215"/>
      <c r="O111" s="215"/>
    </row>
    <row r="112" spans="6:15">
      <c r="F112" s="215"/>
      <c r="O112" s="215"/>
    </row>
    <row r="113" spans="6:15">
      <c r="F113" s="215"/>
    </row>
    <row r="114" spans="6:15">
      <c r="F114" s="215"/>
    </row>
    <row r="115" spans="6:15">
      <c r="F115" s="215"/>
    </row>
    <row r="116" spans="6:15">
      <c r="F116" s="215"/>
      <c r="O116" s="215"/>
    </row>
    <row r="117" spans="6:15">
      <c r="F117" s="215"/>
      <c r="O117" s="215"/>
    </row>
    <row r="118" spans="6:15">
      <c r="F118" s="215"/>
      <c r="O118" s="215"/>
    </row>
    <row r="119" spans="6:15">
      <c r="F119" s="215"/>
      <c r="O119" s="215"/>
    </row>
    <row r="120" spans="6:15">
      <c r="F120" s="215"/>
      <c r="O120" s="215"/>
    </row>
    <row r="121" spans="6:15">
      <c r="F121" s="215"/>
      <c r="O121" s="215"/>
    </row>
    <row r="122" spans="6:15">
      <c r="F122" s="215"/>
      <c r="O122" s="215"/>
    </row>
    <row r="123" spans="6:15">
      <c r="F123" s="215"/>
      <c r="O123" s="215"/>
    </row>
    <row r="124" spans="6:15">
      <c r="F124" s="215"/>
      <c r="O124" s="215"/>
    </row>
    <row r="125" spans="6:15">
      <c r="F125" s="215"/>
    </row>
    <row r="126" spans="6:15">
      <c r="F126" s="215"/>
    </row>
    <row r="127" spans="6:15">
      <c r="F127" s="215"/>
    </row>
    <row r="128" spans="6:15">
      <c r="F128" s="215"/>
    </row>
    <row r="129" spans="6:15">
      <c r="F129" s="215"/>
      <c r="O129" s="215"/>
    </row>
    <row r="130" spans="6:15">
      <c r="F130" s="215"/>
      <c r="O130" s="215"/>
    </row>
    <row r="131" spans="6:15">
      <c r="F131" s="215"/>
      <c r="O131" s="215"/>
    </row>
    <row r="132" spans="6:15">
      <c r="F132" s="215"/>
      <c r="O132" s="215"/>
    </row>
    <row r="133" spans="6:15">
      <c r="F133" s="215"/>
      <c r="O133" s="215"/>
    </row>
    <row r="134" spans="6:15">
      <c r="F134" s="215"/>
      <c r="O134" s="215"/>
    </row>
    <row r="135" spans="6:15">
      <c r="F135" s="215"/>
      <c r="O135" s="215"/>
    </row>
    <row r="136" spans="6:15">
      <c r="F136" s="215"/>
      <c r="O136" s="215"/>
    </row>
    <row r="137" spans="6:15">
      <c r="F137" s="215"/>
      <c r="O137" s="215"/>
    </row>
    <row r="138" spans="6:15">
      <c r="F138" s="215"/>
      <c r="O138" s="215"/>
    </row>
    <row r="139" spans="6:15">
      <c r="F139" s="215"/>
      <c r="O139" s="215"/>
    </row>
    <row r="140" spans="6:15">
      <c r="F140" s="215"/>
      <c r="O140" s="215"/>
    </row>
    <row r="141" spans="6:15">
      <c r="F141" s="215"/>
      <c r="O141" s="215"/>
    </row>
    <row r="142" spans="6:15">
      <c r="F142" s="215"/>
      <c r="O142" s="215"/>
    </row>
    <row r="143" spans="6:15">
      <c r="F143" s="215"/>
      <c r="O143" s="215"/>
    </row>
    <row r="144" spans="6:15">
      <c r="F144" s="215"/>
      <c r="O144" s="215"/>
    </row>
    <row r="145" spans="6:24">
      <c r="F145" s="215"/>
      <c r="O145" s="215"/>
    </row>
    <row r="146" spans="6:24">
      <c r="F146" s="215"/>
      <c r="O146" s="215"/>
    </row>
    <row r="147" spans="6:24">
      <c r="F147" s="215"/>
      <c r="O147" s="215"/>
    </row>
    <row r="148" spans="6:24">
      <c r="F148" s="215"/>
      <c r="O148" s="215"/>
    </row>
    <row r="149" spans="6:24">
      <c r="F149" s="215"/>
      <c r="O149" s="215"/>
    </row>
    <row r="150" spans="6:24">
      <c r="F150" s="215"/>
      <c r="O150" s="215"/>
    </row>
    <row r="151" spans="6:24">
      <c r="F151" s="215"/>
      <c r="O151" s="215"/>
      <c r="X151" s="215"/>
    </row>
    <row r="152" spans="6:24">
      <c r="F152" s="215"/>
      <c r="O152" s="215"/>
      <c r="X152" s="215"/>
    </row>
    <row r="153" spans="6:24">
      <c r="F153" s="215"/>
      <c r="O153" s="215"/>
      <c r="X153" s="215"/>
    </row>
    <row r="154" spans="6:24">
      <c r="F154" s="215"/>
      <c r="O154" s="215"/>
      <c r="X154" s="215"/>
    </row>
    <row r="155" spans="6:24">
      <c r="F155" s="215"/>
      <c r="O155" s="215"/>
      <c r="X155" s="215"/>
    </row>
    <row r="156" spans="6:24">
      <c r="F156" s="215"/>
      <c r="O156" s="215"/>
      <c r="X156" s="215"/>
    </row>
    <row r="157" spans="6:24">
      <c r="F157" s="215"/>
      <c r="O157" s="215"/>
      <c r="X157" s="215"/>
    </row>
    <row r="158" spans="6:24">
      <c r="F158" s="215"/>
      <c r="O158" s="215"/>
      <c r="X158" s="215"/>
    </row>
    <row r="159" spans="6:24">
      <c r="F159" s="215"/>
      <c r="O159" s="215"/>
      <c r="X159" s="215"/>
    </row>
    <row r="160" spans="6:24">
      <c r="F160" s="215"/>
      <c r="O160" s="215"/>
      <c r="X160" s="215"/>
    </row>
    <row r="161" spans="6:35">
      <c r="F161" s="215"/>
      <c r="O161" s="215"/>
      <c r="X161" s="215"/>
    </row>
    <row r="162" spans="6:35">
      <c r="F162" s="215"/>
      <c r="O162" s="215"/>
      <c r="X162" s="215"/>
    </row>
    <row r="163" spans="6:35">
      <c r="F163" s="215"/>
      <c r="O163" s="215"/>
    </row>
    <row r="164" spans="6:35">
      <c r="F164" s="215"/>
      <c r="O164" s="215"/>
    </row>
    <row r="165" spans="6:35">
      <c r="O165" s="215"/>
    </row>
    <row r="166" spans="6:35">
      <c r="O166" s="215"/>
      <c r="X166" s="215"/>
      <c r="AI166" s="215"/>
    </row>
    <row r="167" spans="6:35">
      <c r="O167" s="215"/>
      <c r="X167" s="215"/>
      <c r="AI167" s="215"/>
    </row>
    <row r="168" spans="6:35">
      <c r="O168" s="215"/>
      <c r="X168" s="215"/>
      <c r="AI168" s="215"/>
    </row>
    <row r="169" spans="6:35">
      <c r="O169" s="215"/>
      <c r="X169" s="215"/>
      <c r="AI169" s="215"/>
    </row>
    <row r="170" spans="6:35">
      <c r="O170" s="215"/>
      <c r="X170" s="215"/>
      <c r="AI170" s="215"/>
    </row>
    <row r="171" spans="6:35">
      <c r="O171" s="215"/>
      <c r="X171" s="215"/>
      <c r="AI171" s="215"/>
    </row>
    <row r="172" spans="6:35">
      <c r="O172" s="215"/>
      <c r="X172" s="215"/>
      <c r="AI172" s="215"/>
    </row>
    <row r="173" spans="6:35">
      <c r="O173" s="215"/>
      <c r="X173" s="215"/>
      <c r="AI173" s="215"/>
    </row>
    <row r="174" spans="6:35">
      <c r="O174" s="215"/>
      <c r="X174" s="215"/>
      <c r="AI174" s="215"/>
    </row>
    <row r="175" spans="6:35">
      <c r="O175" s="215"/>
      <c r="X175" s="215"/>
      <c r="AI175" s="215"/>
    </row>
    <row r="176" spans="6:35">
      <c r="O176" s="215"/>
      <c r="X176" s="215"/>
      <c r="AI176" s="215"/>
    </row>
    <row r="177" spans="15:35">
      <c r="O177" s="215"/>
      <c r="X177" s="215"/>
      <c r="AI177" s="215"/>
    </row>
    <row r="178" spans="15:35">
      <c r="O178" s="215"/>
      <c r="X178" s="215"/>
      <c r="AI178" s="215"/>
    </row>
    <row r="179" spans="15:35">
      <c r="O179" s="215"/>
      <c r="X179" s="215"/>
      <c r="AI179" s="215"/>
    </row>
    <row r="180" spans="15:35">
      <c r="O180" s="215"/>
      <c r="X180" s="215"/>
      <c r="AI180" s="215"/>
    </row>
    <row r="181" spans="15:35">
      <c r="O181" s="215"/>
      <c r="X181" s="215"/>
      <c r="AI181" s="215"/>
    </row>
    <row r="182" spans="15:35">
      <c r="O182" s="215"/>
      <c r="X182" s="215"/>
      <c r="AI182" s="215"/>
    </row>
    <row r="183" spans="15:35">
      <c r="O183" s="215"/>
      <c r="X183" s="215"/>
      <c r="AI183" s="215"/>
    </row>
    <row r="184" spans="15:35">
      <c r="O184" s="215"/>
      <c r="X184" s="215"/>
      <c r="AI184" s="215"/>
    </row>
    <row r="185" spans="15:35">
      <c r="O185" s="215"/>
      <c r="X185" s="215"/>
      <c r="AI185" s="215"/>
    </row>
    <row r="186" spans="15:35">
      <c r="O186" s="215"/>
      <c r="X186" s="215"/>
      <c r="AI186" s="215"/>
    </row>
    <row r="187" spans="15:35">
      <c r="O187" s="215"/>
      <c r="X187" s="215"/>
      <c r="AI187" s="215"/>
    </row>
    <row r="188" spans="15:35">
      <c r="O188" s="215"/>
      <c r="X188" s="215"/>
    </row>
    <row r="189" spans="15:35">
      <c r="O189" s="215"/>
      <c r="X189" s="215"/>
    </row>
    <row r="190" spans="15:35">
      <c r="O190" s="215"/>
      <c r="X190" s="215"/>
    </row>
    <row r="191" spans="15:35">
      <c r="O191" s="215"/>
      <c r="X191" s="215"/>
    </row>
    <row r="192" spans="15:35">
      <c r="O192" s="215"/>
      <c r="X192" s="215"/>
    </row>
    <row r="193" spans="15:24">
      <c r="O193" s="215"/>
      <c r="X193" s="215"/>
    </row>
    <row r="194" spans="15:24">
      <c r="O194" s="215"/>
      <c r="X194" s="215"/>
    </row>
    <row r="195" spans="15:24">
      <c r="O195" s="215"/>
      <c r="X195" s="215"/>
    </row>
    <row r="196" spans="15:24">
      <c r="O196" s="215"/>
      <c r="X196" s="215"/>
    </row>
    <row r="197" spans="15:24">
      <c r="O197" s="215"/>
      <c r="X197" s="215"/>
    </row>
    <row r="198" spans="15:24">
      <c r="O198" s="215"/>
      <c r="X198" s="215"/>
    </row>
    <row r="199" spans="15:24">
      <c r="O199" s="215"/>
      <c r="X199" s="215"/>
    </row>
    <row r="200" spans="15:24">
      <c r="O200" s="215"/>
      <c r="X200" s="215"/>
    </row>
    <row r="201" spans="15:24">
      <c r="X201" s="215"/>
    </row>
    <row r="202" spans="15:24">
      <c r="X202" s="215"/>
    </row>
    <row r="203" spans="15:24">
      <c r="X203" s="215"/>
    </row>
    <row r="204" spans="15:24">
      <c r="X204" s="215"/>
    </row>
    <row r="205" spans="15:24">
      <c r="X205" s="215"/>
    </row>
    <row r="206" spans="15:24">
      <c r="X206" s="215"/>
    </row>
    <row r="207" spans="15:24">
      <c r="X207" s="215"/>
    </row>
    <row r="208" spans="15:24">
      <c r="X208" s="215"/>
    </row>
    <row r="209" spans="24:24">
      <c r="X209" s="215"/>
    </row>
    <row r="210" spans="24:24">
      <c r="X210" s="215"/>
    </row>
    <row r="211" spans="24:24">
      <c r="X211" s="215"/>
    </row>
    <row r="212" spans="24:24">
      <c r="X212" s="215"/>
    </row>
    <row r="213" spans="24:24">
      <c r="X213" s="215"/>
    </row>
    <row r="214" spans="24:24">
      <c r="X214" s="215"/>
    </row>
    <row r="215" spans="24:24">
      <c r="X215" s="215"/>
    </row>
    <row r="216" spans="24:24">
      <c r="X216" s="215"/>
    </row>
    <row r="217" spans="24:24">
      <c r="X217" s="215"/>
    </row>
    <row r="218" spans="24:24">
      <c r="X218" s="215"/>
    </row>
    <row r="219" spans="24:24">
      <c r="X219" s="215"/>
    </row>
    <row r="220" spans="24:24">
      <c r="X220" s="215"/>
    </row>
    <row r="221" spans="24:24">
      <c r="X221" s="215"/>
    </row>
    <row r="222" spans="24:24">
      <c r="X222" s="215"/>
    </row>
    <row r="223" spans="24:24">
      <c r="X223" s="215"/>
    </row>
    <row r="224" spans="24:24">
      <c r="X224" s="215"/>
    </row>
    <row r="225" spans="24:24">
      <c r="X225" s="215"/>
    </row>
    <row r="226" spans="24:24">
      <c r="X226" s="215"/>
    </row>
    <row r="227" spans="24:24">
      <c r="X227" s="215"/>
    </row>
    <row r="228" spans="24:24">
      <c r="X228" s="215"/>
    </row>
    <row r="229" spans="24:24">
      <c r="X229" s="215"/>
    </row>
    <row r="230" spans="24:24">
      <c r="X230" s="215"/>
    </row>
    <row r="231" spans="24:24">
      <c r="X231" s="215"/>
    </row>
    <row r="232" spans="24:24">
      <c r="X232" s="215"/>
    </row>
    <row r="233" spans="24:24">
      <c r="X233" s="215"/>
    </row>
    <row r="234" spans="24:24">
      <c r="X234" s="215"/>
    </row>
    <row r="235" spans="24:24">
      <c r="X235" s="215"/>
    </row>
    <row r="236" spans="24:24">
      <c r="X236" s="215"/>
    </row>
    <row r="237" spans="24:24">
      <c r="X237" s="215"/>
    </row>
    <row r="238" spans="24:24">
      <c r="X238" s="215"/>
    </row>
    <row r="239" spans="24:24">
      <c r="X239" s="215"/>
    </row>
    <row r="240" spans="24:24">
      <c r="X240" s="215"/>
    </row>
    <row r="241" spans="24:33">
      <c r="X241" s="215"/>
    </row>
    <row r="242" spans="24:33">
      <c r="X242" s="215"/>
    </row>
    <row r="243" spans="24:33">
      <c r="X243" s="215"/>
    </row>
    <row r="244" spans="24:33">
      <c r="X244" s="215"/>
    </row>
    <row r="245" spans="24:33">
      <c r="X245" s="215"/>
    </row>
    <row r="246" spans="24:33">
      <c r="X246" s="215"/>
    </row>
    <row r="247" spans="24:33">
      <c r="X247" s="215"/>
    </row>
    <row r="256" spans="24:33">
      <c r="AC256" s="120"/>
      <c r="AD256" s="120"/>
      <c r="AE256" s="120"/>
      <c r="AF256" s="120"/>
      <c r="AG256" s="121"/>
    </row>
    <row r="257" spans="24:33">
      <c r="AC257" s="120"/>
      <c r="AD257" s="120"/>
      <c r="AE257" s="120"/>
      <c r="AF257" s="120"/>
      <c r="AG257" s="122"/>
    </row>
    <row r="258" spans="24:33">
      <c r="X258" s="215"/>
      <c r="AC258" s="120"/>
      <c r="AD258" s="120"/>
      <c r="AE258" s="120"/>
      <c r="AF258" s="120"/>
      <c r="AG258" s="122"/>
    </row>
    <row r="259" spans="24:33">
      <c r="X259" s="215"/>
      <c r="Y259" s="215"/>
      <c r="AC259" s="120"/>
      <c r="AD259" s="120"/>
      <c r="AE259" s="120"/>
      <c r="AF259" s="120"/>
      <c r="AG259" s="122"/>
    </row>
    <row r="260" spans="24:33">
      <c r="X260" s="215"/>
      <c r="AC260" s="120"/>
      <c r="AD260" s="120"/>
      <c r="AE260" s="120"/>
      <c r="AF260" s="120"/>
      <c r="AG260" s="122"/>
    </row>
    <row r="261" spans="24:33">
      <c r="X261" s="215"/>
      <c r="AC261" s="120"/>
      <c r="AD261" s="120"/>
      <c r="AE261" s="120"/>
      <c r="AF261" s="120"/>
      <c r="AG261" s="122"/>
    </row>
    <row r="262" spans="24:33">
      <c r="X262" s="215"/>
      <c r="AC262" s="120"/>
      <c r="AD262" s="120"/>
      <c r="AE262" s="120"/>
      <c r="AF262" s="120"/>
      <c r="AG262" s="122"/>
    </row>
    <row r="263" spans="24:33">
      <c r="X263" s="215"/>
      <c r="AC263" s="120"/>
      <c r="AD263" s="120"/>
      <c r="AE263" s="120"/>
      <c r="AF263" s="120"/>
      <c r="AG263" s="122"/>
    </row>
    <row r="264" spans="24:33">
      <c r="X264" s="215"/>
      <c r="AC264" s="120"/>
      <c r="AD264" s="120"/>
      <c r="AE264" s="120"/>
      <c r="AF264" s="120"/>
      <c r="AG264" s="122"/>
    </row>
    <row r="265" spans="24:33">
      <c r="AC265" s="120"/>
      <c r="AD265" s="120"/>
      <c r="AE265" s="120"/>
      <c r="AF265" s="120"/>
      <c r="AG265" s="122"/>
    </row>
    <row r="266" spans="24:33">
      <c r="AC266" s="120"/>
      <c r="AD266" s="120"/>
      <c r="AE266" s="120"/>
      <c r="AF266" s="120"/>
      <c r="AG266" s="122"/>
    </row>
    <row r="267" spans="24:33">
      <c r="X267" s="215"/>
      <c r="AC267" s="120"/>
      <c r="AD267" s="120"/>
      <c r="AE267" s="120"/>
      <c r="AF267" s="120"/>
      <c r="AG267" s="122"/>
    </row>
    <row r="268" spans="24:33">
      <c r="X268" s="215"/>
      <c r="AC268" s="120"/>
      <c r="AD268" s="120"/>
      <c r="AE268" s="120"/>
      <c r="AF268" s="120"/>
      <c r="AG268" s="122"/>
    </row>
    <row r="269" spans="24:33">
      <c r="X269" s="215"/>
      <c r="AC269" s="120"/>
      <c r="AD269" s="120"/>
      <c r="AE269" s="120"/>
      <c r="AF269" s="120"/>
      <c r="AG269" s="122"/>
    </row>
    <row r="270" spans="24:33">
      <c r="X270" s="215"/>
      <c r="AC270" s="120"/>
      <c r="AD270" s="120"/>
      <c r="AE270" s="120"/>
      <c r="AF270" s="120"/>
      <c r="AG270" s="121"/>
    </row>
    <row r="271" spans="24:33">
      <c r="X271" s="215"/>
      <c r="AC271" s="120"/>
      <c r="AD271" s="120"/>
      <c r="AE271" s="120"/>
      <c r="AF271" s="120"/>
      <c r="AG271" s="121"/>
    </row>
    <row r="272" spans="24:33">
      <c r="X272" s="215"/>
      <c r="AC272" s="120"/>
      <c r="AD272" s="120"/>
      <c r="AE272" s="120"/>
      <c r="AF272" s="120"/>
      <c r="AG272" s="121"/>
    </row>
    <row r="273" spans="24:33">
      <c r="X273" s="215"/>
      <c r="AC273" s="120"/>
      <c r="AD273" s="120"/>
      <c r="AE273" s="120"/>
      <c r="AF273" s="120"/>
      <c r="AG273" s="121"/>
    </row>
    <row r="274" spans="24:33">
      <c r="X274" s="215"/>
      <c r="AC274" s="120"/>
      <c r="AD274" s="120"/>
      <c r="AE274" s="120"/>
      <c r="AF274" s="120"/>
      <c r="AG274" s="121"/>
    </row>
    <row r="275" spans="24:33">
      <c r="X275" s="215"/>
      <c r="AC275" s="120"/>
      <c r="AD275" s="120"/>
      <c r="AE275" s="120"/>
      <c r="AF275" s="120"/>
      <c r="AG275" s="121"/>
    </row>
    <row r="276" spans="24:33">
      <c r="X276" s="215"/>
      <c r="AC276" s="120"/>
      <c r="AD276" s="120"/>
      <c r="AE276" s="120"/>
      <c r="AF276" s="120"/>
      <c r="AG276" s="121"/>
    </row>
    <row r="277" spans="24:33">
      <c r="X277" s="215"/>
      <c r="AC277" s="120"/>
      <c r="AD277" s="120"/>
      <c r="AE277" s="120"/>
      <c r="AF277" s="120"/>
      <c r="AG277" s="121"/>
    </row>
    <row r="278" spans="24:33">
      <c r="AC278" s="120"/>
      <c r="AD278" s="120"/>
      <c r="AE278" s="120"/>
      <c r="AF278" s="120"/>
      <c r="AG278" s="121"/>
    </row>
    <row r="279" spans="24:33">
      <c r="X279" s="215"/>
      <c r="AC279" s="120"/>
      <c r="AD279" s="120"/>
      <c r="AE279" s="120"/>
      <c r="AF279" s="120"/>
      <c r="AG279" s="121"/>
    </row>
    <row r="280" spans="24:33">
      <c r="X280" s="215"/>
      <c r="AC280" s="120"/>
      <c r="AD280" s="120"/>
      <c r="AE280" s="120"/>
      <c r="AF280" s="120"/>
      <c r="AG280" s="121"/>
    </row>
    <row r="281" spans="24:33">
      <c r="X281" s="215"/>
      <c r="AC281" s="120"/>
      <c r="AD281" s="120"/>
      <c r="AE281" s="120"/>
      <c r="AF281" s="120"/>
      <c r="AG281" s="121"/>
    </row>
    <row r="282" spans="24:33">
      <c r="X282" s="215"/>
      <c r="AC282" s="120"/>
      <c r="AD282" s="120"/>
      <c r="AE282" s="120"/>
      <c r="AF282" s="120"/>
      <c r="AG282" s="121"/>
    </row>
    <row r="283" spans="24:33">
      <c r="X283" s="215"/>
      <c r="AC283" s="120"/>
      <c r="AD283" s="120"/>
      <c r="AE283" s="120"/>
      <c r="AF283" s="120"/>
      <c r="AG283" s="121"/>
    </row>
    <row r="284" spans="24:33">
      <c r="X284" s="215"/>
      <c r="AC284" s="120"/>
      <c r="AD284" s="120"/>
      <c r="AE284" s="120"/>
      <c r="AF284" s="120"/>
      <c r="AG284" s="121"/>
    </row>
    <row r="285" spans="24:33">
      <c r="X285" s="215"/>
      <c r="AC285" s="120"/>
      <c r="AD285" s="120"/>
      <c r="AE285" s="120"/>
      <c r="AF285" s="120"/>
      <c r="AG285" s="121"/>
    </row>
    <row r="286" spans="24:33">
      <c r="X286" s="215"/>
      <c r="AC286" s="120"/>
      <c r="AD286" s="120"/>
      <c r="AE286" s="120"/>
      <c r="AF286" s="120"/>
      <c r="AG286" s="121"/>
    </row>
    <row r="287" spans="24:33">
      <c r="X287" s="215"/>
      <c r="AC287" s="120"/>
      <c r="AD287" s="120"/>
      <c r="AE287" s="120"/>
      <c r="AF287" s="120"/>
      <c r="AG287" s="121"/>
    </row>
    <row r="288" spans="24:33">
      <c r="X288" s="215"/>
      <c r="AC288" s="120"/>
      <c r="AD288" s="120"/>
      <c r="AE288" s="120"/>
      <c r="AF288" s="120"/>
      <c r="AG288" s="121"/>
    </row>
    <row r="289" spans="24:33">
      <c r="X289" s="215"/>
      <c r="AC289" s="120"/>
      <c r="AD289" s="120"/>
      <c r="AE289" s="120"/>
      <c r="AF289" s="120"/>
      <c r="AG289" s="121"/>
    </row>
    <row r="290" spans="24:33">
      <c r="X290" s="215"/>
      <c r="AC290" s="120"/>
      <c r="AD290" s="120"/>
      <c r="AE290" s="120"/>
      <c r="AF290" s="120"/>
      <c r="AG290" s="121"/>
    </row>
    <row r="291" spans="24:33">
      <c r="X291" s="215"/>
      <c r="AC291" s="120"/>
      <c r="AD291" s="120"/>
      <c r="AE291" s="120"/>
      <c r="AF291" s="120"/>
      <c r="AG291" s="121"/>
    </row>
    <row r="292" spans="24:33">
      <c r="X292" s="215"/>
      <c r="AC292" s="120"/>
      <c r="AD292" s="120"/>
      <c r="AE292" s="120"/>
      <c r="AF292" s="120"/>
      <c r="AG292" s="121"/>
    </row>
    <row r="293" spans="24:33">
      <c r="AC293" s="120"/>
      <c r="AD293" s="120"/>
      <c r="AE293" s="120"/>
      <c r="AF293" s="120"/>
      <c r="AG293" s="121"/>
    </row>
    <row r="294" spans="24:33">
      <c r="X294" s="215"/>
      <c r="AC294" s="120"/>
      <c r="AD294" s="120"/>
      <c r="AE294" s="120"/>
      <c r="AF294" s="120"/>
      <c r="AG294" s="121"/>
    </row>
    <row r="295" spans="24:33">
      <c r="X295" s="215"/>
      <c r="AC295" s="120"/>
      <c r="AD295" s="120"/>
      <c r="AE295" s="120"/>
      <c r="AF295" s="120"/>
      <c r="AG295" s="121"/>
    </row>
    <row r="296" spans="24:33">
      <c r="X296" s="215"/>
      <c r="AC296" s="120"/>
      <c r="AD296" s="120"/>
      <c r="AE296" s="120"/>
      <c r="AF296" s="120"/>
      <c r="AG296" s="121"/>
    </row>
    <row r="297" spans="24:33">
      <c r="X297" s="215"/>
      <c r="AC297" s="120"/>
      <c r="AD297" s="120"/>
      <c r="AE297" s="120"/>
      <c r="AF297" s="120"/>
      <c r="AG297" s="121"/>
    </row>
    <row r="298" spans="24:33">
      <c r="X298" s="215"/>
      <c r="AC298" s="120"/>
      <c r="AD298" s="120"/>
      <c r="AE298" s="120"/>
      <c r="AF298" s="120"/>
      <c r="AG298" s="121"/>
    </row>
    <row r="299" spans="24:33">
      <c r="X299" s="215"/>
      <c r="AC299" s="120"/>
      <c r="AD299" s="120"/>
      <c r="AE299" s="120"/>
      <c r="AF299" s="120"/>
      <c r="AG299" s="121"/>
    </row>
    <row r="300" spans="24:33">
      <c r="X300" s="215"/>
      <c r="AC300" s="120"/>
      <c r="AD300" s="120"/>
      <c r="AE300" s="120"/>
      <c r="AF300" s="120"/>
      <c r="AG300" s="121"/>
    </row>
    <row r="301" spans="24:33">
      <c r="X301" s="215"/>
      <c r="AC301" s="120"/>
      <c r="AD301" s="120"/>
      <c r="AE301" s="120"/>
      <c r="AF301" s="120"/>
      <c r="AG301" s="121"/>
    </row>
    <row r="302" spans="24:33">
      <c r="X302" s="215"/>
      <c r="AC302" s="120"/>
      <c r="AD302" s="120"/>
      <c r="AE302" s="120"/>
      <c r="AF302" s="120"/>
      <c r="AG302" s="121"/>
    </row>
    <row r="303" spans="24:33">
      <c r="X303" s="215"/>
      <c r="AC303" s="120"/>
      <c r="AD303" s="120"/>
      <c r="AE303" s="120"/>
      <c r="AF303" s="120"/>
      <c r="AG303" s="121"/>
    </row>
    <row r="304" spans="24:33">
      <c r="AC304" s="120"/>
      <c r="AD304" s="120"/>
      <c r="AE304" s="120"/>
      <c r="AF304" s="120"/>
      <c r="AG304" s="121"/>
    </row>
    <row r="305" spans="29:33">
      <c r="AC305" s="120"/>
      <c r="AD305" s="120"/>
      <c r="AE305" s="120"/>
      <c r="AF305" s="120"/>
      <c r="AG305" s="121"/>
    </row>
    <row r="306" spans="29:33">
      <c r="AC306" s="120"/>
      <c r="AD306" s="120"/>
      <c r="AE306" s="120"/>
      <c r="AF306" s="120"/>
      <c r="AG306" s="121"/>
    </row>
    <row r="307" spans="29:33">
      <c r="AC307" s="120"/>
      <c r="AD307" s="120"/>
      <c r="AE307" s="120"/>
      <c r="AF307" s="120"/>
      <c r="AG307" s="121"/>
    </row>
    <row r="308" spans="29:33">
      <c r="AC308" s="120"/>
      <c r="AD308" s="120"/>
      <c r="AE308" s="120"/>
      <c r="AF308" s="120"/>
      <c r="AG308" s="121"/>
    </row>
  </sheetData>
  <phoneticPr fontId="60" type="noConversion"/>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dimension ref="A1:AY203"/>
  <sheetViews>
    <sheetView zoomScale="90" zoomScaleNormal="90" workbookViewId="0">
      <pane xSplit="1" ySplit="2" topLeftCell="B3" activePane="bottomRight" state="frozen"/>
      <selection pane="topRight"/>
      <selection pane="bottomLeft"/>
      <selection pane="bottomRight" activeCell="I117" sqref="I117"/>
    </sheetView>
  </sheetViews>
  <sheetFormatPr defaultColWidth="13.5" defaultRowHeight="13.5"/>
  <cols>
    <col min="1" max="1" width="31.625" customWidth="1"/>
  </cols>
  <sheetData>
    <row r="1" spans="1:16" ht="14.25" hidden="1">
      <c r="A1" s="288" t="s">
        <v>286</v>
      </c>
      <c r="B1" s="118">
        <v>44713.333831018499</v>
      </c>
      <c r="C1" s="118">
        <v>44682.333831018499</v>
      </c>
      <c r="D1" s="118">
        <v>44652.333831018499</v>
      </c>
      <c r="E1" s="118">
        <v>44621.333831018499</v>
      </c>
      <c r="F1" s="118">
        <v>44593.333831018499</v>
      </c>
      <c r="G1" s="118">
        <v>44562.333831018499</v>
      </c>
      <c r="H1" s="118">
        <v>44531.333831018499</v>
      </c>
      <c r="I1" s="118">
        <v>44501.333831018499</v>
      </c>
      <c r="J1" s="118">
        <v>44470.333831018499</v>
      </c>
      <c r="K1" s="118">
        <v>44440.333831018499</v>
      </c>
      <c r="L1" s="118">
        <v>44409.333831018499</v>
      </c>
      <c r="M1" s="289"/>
      <c r="N1" s="288"/>
      <c r="O1" s="288"/>
      <c r="P1" s="288"/>
    </row>
    <row r="2" spans="1:16" ht="14.25" hidden="1">
      <c r="A2" s="288"/>
      <c r="B2" s="117" t="s">
        <v>287</v>
      </c>
      <c r="C2" s="117" t="s">
        <v>287</v>
      </c>
      <c r="D2" s="117" t="s">
        <v>287</v>
      </c>
      <c r="E2" s="117" t="s">
        <v>287</v>
      </c>
      <c r="F2" s="117" t="s">
        <v>287</v>
      </c>
      <c r="G2" s="117" t="s">
        <v>287</v>
      </c>
      <c r="H2" s="117" t="s">
        <v>287</v>
      </c>
      <c r="I2" s="117" t="s">
        <v>287</v>
      </c>
      <c r="J2" s="117" t="s">
        <v>287</v>
      </c>
      <c r="K2" s="117" t="s">
        <v>287</v>
      </c>
      <c r="L2" s="117" t="s">
        <v>287</v>
      </c>
      <c r="M2" s="117"/>
      <c r="N2" s="117"/>
      <c r="O2" s="117"/>
      <c r="P2" s="117"/>
    </row>
    <row r="3" spans="1:16" ht="13.5" hidden="1" customHeight="1">
      <c r="A3" s="117" t="s">
        <v>288</v>
      </c>
      <c r="B3" s="117">
        <v>135.72</v>
      </c>
      <c r="C3" s="117" t="s">
        <v>289</v>
      </c>
      <c r="D3" s="117" t="s">
        <v>289</v>
      </c>
      <c r="E3" s="117" t="s">
        <v>289</v>
      </c>
      <c r="F3" s="117" t="s">
        <v>289</v>
      </c>
      <c r="G3" s="117" t="s">
        <v>289</v>
      </c>
      <c r="H3" s="117" t="s">
        <v>289</v>
      </c>
      <c r="I3" s="117" t="s">
        <v>289</v>
      </c>
      <c r="J3" s="117" t="s">
        <v>289</v>
      </c>
      <c r="K3" s="117" t="s">
        <v>289</v>
      </c>
      <c r="L3" s="117" t="s">
        <v>289</v>
      </c>
      <c r="M3" s="117"/>
      <c r="N3" s="117"/>
      <c r="O3" s="117"/>
      <c r="P3" s="117"/>
    </row>
    <row r="4" spans="1:16" ht="13.5" hidden="1" customHeight="1">
      <c r="A4" s="117" t="s">
        <v>290</v>
      </c>
      <c r="B4" s="117">
        <v>124.41</v>
      </c>
      <c r="C4" s="117" t="s">
        <v>289</v>
      </c>
      <c r="D4" s="117" t="s">
        <v>289</v>
      </c>
      <c r="E4" s="117" t="s">
        <v>289</v>
      </c>
      <c r="F4" s="117">
        <v>131.02000000000001</v>
      </c>
      <c r="G4" s="117" t="s">
        <v>289</v>
      </c>
      <c r="H4" s="117">
        <v>110.3</v>
      </c>
      <c r="I4" s="117" t="s">
        <v>289</v>
      </c>
      <c r="J4" s="117" t="s">
        <v>289</v>
      </c>
      <c r="K4" s="117" t="s">
        <v>289</v>
      </c>
      <c r="L4" s="117">
        <v>97.76</v>
      </c>
      <c r="M4" s="117"/>
      <c r="N4" s="117"/>
      <c r="O4" s="117"/>
      <c r="P4" s="117"/>
    </row>
    <row r="5" spans="1:16" ht="13.5" hidden="1" customHeight="1">
      <c r="A5" s="117" t="s">
        <v>291</v>
      </c>
      <c r="B5" s="117">
        <v>123.84</v>
      </c>
      <c r="C5" s="117">
        <v>115.16</v>
      </c>
      <c r="D5" s="117">
        <v>113.7</v>
      </c>
      <c r="E5" s="117">
        <v>111.47</v>
      </c>
      <c r="F5" s="117">
        <v>127.86</v>
      </c>
      <c r="G5" s="117">
        <v>109.17</v>
      </c>
      <c r="H5" s="117">
        <v>98.24</v>
      </c>
      <c r="I5" s="117">
        <v>108.9</v>
      </c>
      <c r="J5" s="117">
        <v>112.36</v>
      </c>
      <c r="K5" s="117" t="s">
        <v>289</v>
      </c>
      <c r="L5" s="117">
        <v>85.11</v>
      </c>
      <c r="M5" s="117"/>
      <c r="N5" s="117"/>
      <c r="O5" s="117"/>
      <c r="P5" s="117"/>
    </row>
    <row r="6" spans="1:16" ht="13.5" hidden="1" customHeight="1">
      <c r="A6" s="117" t="s">
        <v>292</v>
      </c>
      <c r="B6" s="117">
        <v>123.57</v>
      </c>
      <c r="C6" s="117" t="s">
        <v>289</v>
      </c>
      <c r="D6" s="117">
        <v>108.91</v>
      </c>
      <c r="E6" s="117" t="s">
        <v>289</v>
      </c>
      <c r="F6" s="117" t="s">
        <v>289</v>
      </c>
      <c r="G6" s="117" t="s">
        <v>289</v>
      </c>
      <c r="H6" s="117" t="s">
        <v>289</v>
      </c>
      <c r="I6" s="117" t="s">
        <v>289</v>
      </c>
      <c r="J6" s="117" t="s">
        <v>289</v>
      </c>
      <c r="K6" s="117" t="s">
        <v>289</v>
      </c>
      <c r="L6" s="117" t="s">
        <v>289</v>
      </c>
      <c r="M6" s="117"/>
      <c r="N6" s="117"/>
      <c r="O6" s="117"/>
      <c r="P6" s="117"/>
    </row>
    <row r="7" spans="1:16" ht="13.5" hidden="1" customHeight="1">
      <c r="A7" s="117" t="s">
        <v>293</v>
      </c>
      <c r="B7" s="117">
        <v>105.55</v>
      </c>
      <c r="C7" s="117">
        <v>98.04</v>
      </c>
      <c r="D7" s="117">
        <v>103.31</v>
      </c>
      <c r="E7" s="117">
        <v>101.01</v>
      </c>
      <c r="F7" s="117">
        <v>104.05</v>
      </c>
      <c r="G7" s="117">
        <v>107.4</v>
      </c>
      <c r="H7" s="117">
        <v>97.4</v>
      </c>
      <c r="I7" s="117">
        <v>104.97</v>
      </c>
      <c r="J7" s="117">
        <v>95.16</v>
      </c>
      <c r="K7" s="117" t="s">
        <v>289</v>
      </c>
      <c r="L7" s="117">
        <v>95.6</v>
      </c>
      <c r="M7" s="117"/>
      <c r="N7" s="117"/>
      <c r="O7" s="117"/>
      <c r="P7" s="117"/>
    </row>
    <row r="8" spans="1:16" ht="13.5" hidden="1" customHeight="1">
      <c r="A8" s="117" t="s">
        <v>294</v>
      </c>
      <c r="B8" s="117">
        <v>104.78</v>
      </c>
      <c r="C8" s="117">
        <v>105.97</v>
      </c>
      <c r="D8" s="117" t="s">
        <v>289</v>
      </c>
      <c r="E8" s="117" t="s">
        <v>289</v>
      </c>
      <c r="F8" s="117" t="s">
        <v>289</v>
      </c>
      <c r="G8" s="117" t="s">
        <v>289</v>
      </c>
      <c r="H8" s="117" t="s">
        <v>289</v>
      </c>
      <c r="I8" s="117" t="s">
        <v>289</v>
      </c>
      <c r="J8" s="117" t="s">
        <v>289</v>
      </c>
      <c r="K8" s="117" t="s">
        <v>289</v>
      </c>
      <c r="L8" s="117" t="s">
        <v>289</v>
      </c>
      <c r="M8" s="117"/>
      <c r="N8" s="117"/>
      <c r="O8" s="117"/>
      <c r="P8" s="117"/>
    </row>
    <row r="9" spans="1:16" ht="13.5" hidden="1" customHeight="1">
      <c r="A9" s="117" t="s">
        <v>295</v>
      </c>
      <c r="B9" s="117">
        <v>98.71</v>
      </c>
      <c r="C9" s="117">
        <v>100.3</v>
      </c>
      <c r="D9" s="117">
        <v>100.38</v>
      </c>
      <c r="E9" s="117">
        <v>100.87</v>
      </c>
      <c r="F9" s="117">
        <v>97.13</v>
      </c>
      <c r="G9" s="117">
        <v>97.59</v>
      </c>
      <c r="H9" s="117">
        <v>94.3</v>
      </c>
      <c r="I9" s="117">
        <v>94.05</v>
      </c>
      <c r="J9" s="117">
        <v>95.71</v>
      </c>
      <c r="K9" s="117">
        <v>83.55</v>
      </c>
      <c r="L9" s="117" t="s">
        <v>289</v>
      </c>
      <c r="M9" s="117"/>
      <c r="N9" s="117"/>
      <c r="O9" s="117"/>
      <c r="P9" s="117"/>
    </row>
    <row r="10" spans="1:16" ht="13.5" hidden="1" customHeight="1">
      <c r="A10" s="117" t="s">
        <v>296</v>
      </c>
      <c r="B10" s="117">
        <v>98.45</v>
      </c>
      <c r="C10" s="117">
        <v>98.29</v>
      </c>
      <c r="D10" s="117">
        <v>95.29</v>
      </c>
      <c r="E10" s="117">
        <v>96.56</v>
      </c>
      <c r="F10" s="117">
        <v>92.21</v>
      </c>
      <c r="G10" s="117" t="s">
        <v>289</v>
      </c>
      <c r="H10" s="117" t="s">
        <v>289</v>
      </c>
      <c r="I10" s="117" t="s">
        <v>289</v>
      </c>
      <c r="J10" s="117" t="s">
        <v>289</v>
      </c>
      <c r="K10" s="117" t="s">
        <v>289</v>
      </c>
      <c r="L10" s="117" t="s">
        <v>289</v>
      </c>
      <c r="M10" s="117"/>
      <c r="N10" s="117"/>
      <c r="O10" s="117"/>
      <c r="P10" s="117"/>
    </row>
    <row r="11" spans="1:16" ht="13.5" hidden="1" customHeight="1">
      <c r="A11" s="117" t="s">
        <v>297</v>
      </c>
      <c r="B11" s="117">
        <v>95.48</v>
      </c>
      <c r="C11" s="117" t="s">
        <v>289</v>
      </c>
      <c r="D11" s="117">
        <v>81.540000000000006</v>
      </c>
      <c r="E11" s="117" t="s">
        <v>289</v>
      </c>
      <c r="F11" s="117">
        <v>99.49</v>
      </c>
      <c r="G11" s="117" t="s">
        <v>289</v>
      </c>
      <c r="H11" s="117" t="s">
        <v>289</v>
      </c>
      <c r="I11" s="117" t="s">
        <v>289</v>
      </c>
      <c r="J11" s="117" t="s">
        <v>289</v>
      </c>
      <c r="K11" s="117">
        <v>74.81</v>
      </c>
      <c r="L11" s="117" t="s">
        <v>289</v>
      </c>
      <c r="M11" s="117"/>
      <c r="N11" s="117"/>
      <c r="O11" s="117"/>
      <c r="P11" s="117"/>
    </row>
    <row r="12" spans="1:16" ht="13.5" hidden="1" customHeight="1">
      <c r="A12" s="117" t="s">
        <v>298</v>
      </c>
      <c r="B12" s="117">
        <v>92.76</v>
      </c>
      <c r="C12" s="117">
        <v>88.45</v>
      </c>
      <c r="D12" s="117">
        <v>89.91</v>
      </c>
      <c r="E12" s="117">
        <v>89.62</v>
      </c>
      <c r="F12" s="117">
        <v>90.33</v>
      </c>
      <c r="G12" s="117">
        <v>90.01</v>
      </c>
      <c r="H12" s="117">
        <v>91.57</v>
      </c>
      <c r="I12" s="117">
        <v>88.77</v>
      </c>
      <c r="J12" s="117">
        <v>92.22</v>
      </c>
      <c r="K12" s="117">
        <v>90.51</v>
      </c>
      <c r="L12" s="117">
        <v>85.67</v>
      </c>
      <c r="M12" s="117"/>
      <c r="N12" s="117"/>
      <c r="O12" s="117"/>
      <c r="P12" s="117"/>
    </row>
    <row r="13" spans="1:16" ht="13.5" hidden="1" customHeight="1">
      <c r="A13" s="117" t="s">
        <v>299</v>
      </c>
      <c r="B13" s="117">
        <v>89.07</v>
      </c>
      <c r="C13" s="117">
        <v>90.25</v>
      </c>
      <c r="D13" s="117">
        <v>87.73</v>
      </c>
      <c r="E13" s="117">
        <v>88.06</v>
      </c>
      <c r="F13" s="117">
        <v>88.7</v>
      </c>
      <c r="G13" s="117">
        <v>86.64</v>
      </c>
      <c r="H13" s="117">
        <v>87.44</v>
      </c>
      <c r="I13" s="117">
        <v>87.26</v>
      </c>
      <c r="J13" s="117">
        <v>89.46</v>
      </c>
      <c r="K13" s="117">
        <v>86.82</v>
      </c>
      <c r="L13" s="117">
        <v>87.03</v>
      </c>
      <c r="M13" s="117"/>
      <c r="N13" s="117"/>
      <c r="O13" s="117"/>
      <c r="P13" s="117"/>
    </row>
    <row r="14" spans="1:16" ht="13.5" hidden="1" customHeight="1">
      <c r="A14" s="117" t="s">
        <v>300</v>
      </c>
      <c r="B14" s="117">
        <v>87.87</v>
      </c>
      <c r="C14" s="117">
        <v>88.58</v>
      </c>
      <c r="D14" s="117">
        <v>89.35</v>
      </c>
      <c r="E14" s="117">
        <v>88.18</v>
      </c>
      <c r="F14" s="117">
        <v>93.5</v>
      </c>
      <c r="G14" s="117">
        <v>89.95</v>
      </c>
      <c r="H14" s="117">
        <v>92.95</v>
      </c>
      <c r="I14" s="117">
        <v>93.6</v>
      </c>
      <c r="J14" s="117">
        <v>83.76</v>
      </c>
      <c r="K14" s="117">
        <v>81.45</v>
      </c>
      <c r="L14" s="117">
        <v>83.3</v>
      </c>
      <c r="M14" s="117"/>
      <c r="N14" s="117"/>
      <c r="O14" s="117"/>
      <c r="P14" s="117"/>
    </row>
    <row r="15" spans="1:16" ht="13.5" hidden="1" customHeight="1">
      <c r="A15" s="117" t="s">
        <v>301</v>
      </c>
      <c r="B15" s="117">
        <v>87.56</v>
      </c>
      <c r="C15" s="117">
        <v>81.99</v>
      </c>
      <c r="D15" s="117">
        <v>75</v>
      </c>
      <c r="E15" s="117">
        <v>75.06</v>
      </c>
      <c r="F15" s="117">
        <v>73.91</v>
      </c>
      <c r="G15" s="117">
        <v>73.069999999999993</v>
      </c>
      <c r="H15" s="117">
        <v>75.760000000000005</v>
      </c>
      <c r="I15" s="117">
        <v>73.39</v>
      </c>
      <c r="J15" s="117">
        <v>68.66</v>
      </c>
      <c r="K15" s="117">
        <v>66.489999999999995</v>
      </c>
      <c r="L15" s="117">
        <v>75.260000000000005</v>
      </c>
      <c r="M15" s="117"/>
      <c r="N15" s="117"/>
      <c r="O15" s="117"/>
      <c r="P15" s="117"/>
    </row>
    <row r="16" spans="1:16" ht="13.5" hidden="1" customHeight="1">
      <c r="A16" s="117" t="s">
        <v>302</v>
      </c>
      <c r="B16" s="117">
        <v>87.28</v>
      </c>
      <c r="C16" s="117" t="s">
        <v>289</v>
      </c>
      <c r="D16" s="117" t="s">
        <v>289</v>
      </c>
      <c r="E16" s="117" t="s">
        <v>289</v>
      </c>
      <c r="F16" s="117" t="s">
        <v>289</v>
      </c>
      <c r="G16" s="117" t="s">
        <v>289</v>
      </c>
      <c r="H16" s="117" t="s">
        <v>289</v>
      </c>
      <c r="I16" s="117" t="s">
        <v>289</v>
      </c>
      <c r="J16" s="117" t="s">
        <v>289</v>
      </c>
      <c r="K16" s="117" t="s">
        <v>289</v>
      </c>
      <c r="L16" s="117" t="s">
        <v>289</v>
      </c>
      <c r="M16" s="117"/>
      <c r="N16" s="117"/>
      <c r="O16" s="117"/>
      <c r="P16" s="117"/>
    </row>
    <row r="17" spans="1:16" ht="13.5" hidden="1" customHeight="1">
      <c r="A17" s="117" t="s">
        <v>303</v>
      </c>
      <c r="B17" s="117">
        <v>84.12</v>
      </c>
      <c r="C17" s="117">
        <v>81.87</v>
      </c>
      <c r="D17" s="117">
        <v>88.29</v>
      </c>
      <c r="E17" s="117">
        <v>89.86</v>
      </c>
      <c r="F17" s="117">
        <v>85.08</v>
      </c>
      <c r="G17" s="117">
        <v>82.17</v>
      </c>
      <c r="H17" s="117">
        <v>85.1</v>
      </c>
      <c r="I17" s="117">
        <v>87.57</v>
      </c>
      <c r="J17" s="117">
        <v>85.92</v>
      </c>
      <c r="K17" s="117">
        <v>69.819999999999993</v>
      </c>
      <c r="L17" s="117">
        <v>79.930000000000007</v>
      </c>
      <c r="M17" s="117"/>
      <c r="N17" s="117"/>
      <c r="O17" s="117"/>
      <c r="P17" s="117"/>
    </row>
    <row r="18" spans="1:16" ht="13.5" hidden="1" customHeight="1">
      <c r="A18" s="117" t="s">
        <v>304</v>
      </c>
      <c r="B18" s="117">
        <v>83.7</v>
      </c>
      <c r="C18" s="117">
        <v>89.63</v>
      </c>
      <c r="D18" s="117" t="s">
        <v>289</v>
      </c>
      <c r="E18" s="117">
        <v>88.44</v>
      </c>
      <c r="F18" s="117">
        <v>81.27</v>
      </c>
      <c r="G18" s="117">
        <v>80.95</v>
      </c>
      <c r="H18" s="117">
        <v>83.21</v>
      </c>
      <c r="I18" s="117">
        <v>83.68</v>
      </c>
      <c r="J18" s="117">
        <v>83.66</v>
      </c>
      <c r="K18" s="117" t="s">
        <v>289</v>
      </c>
      <c r="L18" s="117">
        <v>88.11</v>
      </c>
      <c r="M18" s="117"/>
      <c r="N18" s="117"/>
      <c r="O18" s="117"/>
      <c r="P18" s="117"/>
    </row>
    <row r="19" spans="1:16" ht="13.5" hidden="1" customHeight="1">
      <c r="A19" s="117" t="s">
        <v>305</v>
      </c>
      <c r="B19" s="117">
        <v>83.55</v>
      </c>
      <c r="C19" s="117">
        <v>86.38</v>
      </c>
      <c r="D19" s="117">
        <v>84.31</v>
      </c>
      <c r="E19" s="117">
        <v>81.760000000000005</v>
      </c>
      <c r="F19" s="117">
        <v>85.36</v>
      </c>
      <c r="G19" s="117">
        <v>80.78</v>
      </c>
      <c r="H19" s="117">
        <v>82.71</v>
      </c>
      <c r="I19" s="117">
        <v>82.62</v>
      </c>
      <c r="J19" s="117">
        <v>82.13</v>
      </c>
      <c r="K19" s="117" t="s">
        <v>289</v>
      </c>
      <c r="L19" s="117" t="s">
        <v>289</v>
      </c>
      <c r="M19" s="117"/>
      <c r="N19" s="117"/>
      <c r="O19" s="117"/>
      <c r="P19" s="117"/>
    </row>
    <row r="20" spans="1:16" ht="13.5" hidden="1" customHeight="1">
      <c r="A20" s="117" t="s">
        <v>306</v>
      </c>
      <c r="B20" s="117">
        <v>82.85</v>
      </c>
      <c r="C20" s="117">
        <v>87.42</v>
      </c>
      <c r="D20" s="117" t="s">
        <v>289</v>
      </c>
      <c r="E20" s="117" t="s">
        <v>289</v>
      </c>
      <c r="F20" s="117">
        <v>89.53</v>
      </c>
      <c r="G20" s="117" t="s">
        <v>289</v>
      </c>
      <c r="H20" s="117">
        <v>86.93</v>
      </c>
      <c r="I20" s="117">
        <v>77.36</v>
      </c>
      <c r="J20" s="117">
        <v>72.63</v>
      </c>
      <c r="K20" s="117" t="s">
        <v>289</v>
      </c>
      <c r="L20" s="117" t="s">
        <v>289</v>
      </c>
      <c r="M20" s="117"/>
      <c r="N20" s="117"/>
      <c r="O20" s="117"/>
      <c r="P20" s="117"/>
    </row>
    <row r="21" spans="1:16" ht="13.5" hidden="1" customHeight="1">
      <c r="A21" s="117" t="s">
        <v>307</v>
      </c>
      <c r="B21" s="117">
        <v>82.78</v>
      </c>
      <c r="C21" s="117">
        <v>78.64</v>
      </c>
      <c r="D21" s="117" t="s">
        <v>289</v>
      </c>
      <c r="E21" s="117" t="s">
        <v>289</v>
      </c>
      <c r="F21" s="117">
        <v>77.569999999999993</v>
      </c>
      <c r="G21" s="117">
        <v>85.11</v>
      </c>
      <c r="H21" s="117">
        <v>76.97</v>
      </c>
      <c r="I21" s="117">
        <v>74.88</v>
      </c>
      <c r="J21" s="117">
        <v>84.33</v>
      </c>
      <c r="K21" s="117" t="s">
        <v>289</v>
      </c>
      <c r="L21" s="117" t="s">
        <v>289</v>
      </c>
      <c r="M21" s="117"/>
      <c r="N21" s="117"/>
      <c r="O21" s="117"/>
      <c r="P21" s="117"/>
    </row>
    <row r="22" spans="1:16" ht="13.5" hidden="1" customHeight="1">
      <c r="A22" s="117" t="s">
        <v>308</v>
      </c>
      <c r="B22" s="117">
        <v>78.25</v>
      </c>
      <c r="C22" s="117">
        <v>77.7</v>
      </c>
      <c r="D22" s="117">
        <v>79.44</v>
      </c>
      <c r="E22" s="117">
        <v>80.040000000000006</v>
      </c>
      <c r="F22" s="117">
        <v>81.03</v>
      </c>
      <c r="G22" s="117">
        <v>79.81</v>
      </c>
      <c r="H22" s="117">
        <v>77.959999999999994</v>
      </c>
      <c r="I22" s="117">
        <v>77.290000000000006</v>
      </c>
      <c r="J22" s="117">
        <v>77.38</v>
      </c>
      <c r="K22" s="117" t="s">
        <v>289</v>
      </c>
      <c r="L22" s="117" t="s">
        <v>289</v>
      </c>
      <c r="M22" s="117"/>
      <c r="N22" s="117"/>
      <c r="O22" s="117"/>
      <c r="P22" s="117"/>
    </row>
    <row r="23" spans="1:16" ht="13.5" hidden="1" customHeight="1">
      <c r="A23" s="117" t="s">
        <v>309</v>
      </c>
      <c r="B23" s="117">
        <v>77.72</v>
      </c>
      <c r="C23" s="117">
        <v>68.95</v>
      </c>
      <c r="D23" s="117">
        <v>65.760000000000005</v>
      </c>
      <c r="E23" s="117">
        <v>69.14</v>
      </c>
      <c r="F23" s="117">
        <v>65.3</v>
      </c>
      <c r="G23" s="117">
        <v>64.72</v>
      </c>
      <c r="H23" s="117">
        <v>68.31</v>
      </c>
      <c r="I23" s="117">
        <v>69.33</v>
      </c>
      <c r="J23" s="117">
        <v>69.540000000000006</v>
      </c>
      <c r="K23" s="117" t="s">
        <v>289</v>
      </c>
      <c r="L23" s="117" t="s">
        <v>289</v>
      </c>
      <c r="M23" s="117"/>
      <c r="N23" s="117"/>
      <c r="O23" s="117"/>
      <c r="P23" s="117"/>
    </row>
    <row r="24" spans="1:16" ht="13.5" hidden="1" customHeight="1">
      <c r="A24" s="117" t="s">
        <v>310</v>
      </c>
      <c r="B24" s="117">
        <v>76.510000000000005</v>
      </c>
      <c r="C24" s="117">
        <v>70.12</v>
      </c>
      <c r="D24" s="117">
        <v>61.81</v>
      </c>
      <c r="E24" s="117" t="s">
        <v>289</v>
      </c>
      <c r="F24" s="117">
        <v>63.63</v>
      </c>
      <c r="G24" s="117">
        <v>63.08</v>
      </c>
      <c r="H24" s="117">
        <v>64.33</v>
      </c>
      <c r="I24" s="117">
        <v>64.17</v>
      </c>
      <c r="J24" s="117">
        <v>68.25</v>
      </c>
      <c r="K24" s="117" t="s">
        <v>289</v>
      </c>
      <c r="L24" s="117" t="s">
        <v>289</v>
      </c>
      <c r="M24" s="117"/>
      <c r="N24" s="117"/>
      <c r="O24" s="117"/>
      <c r="P24" s="117"/>
    </row>
    <row r="25" spans="1:16" ht="13.5" hidden="1" customHeight="1">
      <c r="A25" s="117" t="s">
        <v>311</v>
      </c>
      <c r="B25" s="117">
        <v>74.06</v>
      </c>
      <c r="C25" s="117">
        <v>74.08</v>
      </c>
      <c r="D25" s="117" t="s">
        <v>289</v>
      </c>
      <c r="E25" s="117" t="s">
        <v>289</v>
      </c>
      <c r="F25" s="117">
        <v>69.66</v>
      </c>
      <c r="G25" s="117">
        <v>61.35</v>
      </c>
      <c r="H25" s="117">
        <v>63.5</v>
      </c>
      <c r="I25" s="117">
        <v>62.8</v>
      </c>
      <c r="J25" s="117">
        <v>69.08</v>
      </c>
      <c r="K25" s="117" t="s">
        <v>289</v>
      </c>
      <c r="L25" s="117" t="s">
        <v>289</v>
      </c>
      <c r="M25" s="117"/>
      <c r="N25" s="117"/>
      <c r="O25" s="117"/>
      <c r="P25" s="117"/>
    </row>
    <row r="26" spans="1:16" ht="13.5" hidden="1" customHeight="1">
      <c r="A26" s="119" t="s">
        <v>312</v>
      </c>
      <c r="B26" s="119">
        <v>74</v>
      </c>
      <c r="C26" s="119">
        <v>74.28</v>
      </c>
      <c r="D26" s="119" t="s">
        <v>289</v>
      </c>
      <c r="E26" s="119">
        <v>76.069999999999993</v>
      </c>
      <c r="F26" s="119">
        <v>72.81</v>
      </c>
      <c r="G26" s="119">
        <v>79.19</v>
      </c>
      <c r="H26" s="119">
        <v>76.569999999999993</v>
      </c>
      <c r="I26" s="119">
        <v>76.89</v>
      </c>
      <c r="J26" s="119">
        <v>69.41</v>
      </c>
      <c r="K26" s="119" t="s">
        <v>289</v>
      </c>
      <c r="L26" s="119">
        <v>86.32</v>
      </c>
      <c r="M26" s="117"/>
      <c r="N26" s="117"/>
      <c r="O26" s="117"/>
      <c r="P26" s="117"/>
    </row>
    <row r="27" spans="1:16" ht="13.5" hidden="1" customHeight="1">
      <c r="A27" s="117" t="s">
        <v>313</v>
      </c>
      <c r="B27" s="117">
        <v>73.930000000000007</v>
      </c>
      <c r="C27" s="117">
        <v>71.38</v>
      </c>
      <c r="D27" s="117" t="s">
        <v>289</v>
      </c>
      <c r="E27" s="117">
        <v>70.489999999999995</v>
      </c>
      <c r="F27" s="117">
        <v>66.14</v>
      </c>
      <c r="G27" s="117">
        <v>63.23</v>
      </c>
      <c r="H27" s="117">
        <v>61.79</v>
      </c>
      <c r="I27" s="117">
        <v>61.74</v>
      </c>
      <c r="J27" s="117">
        <v>65.91</v>
      </c>
      <c r="K27" s="117" t="s">
        <v>289</v>
      </c>
      <c r="L27" s="117" t="s">
        <v>289</v>
      </c>
      <c r="M27" s="117"/>
      <c r="N27" s="117"/>
      <c r="O27" s="117"/>
      <c r="P27" s="117"/>
    </row>
    <row r="28" spans="1:16" ht="13.5" hidden="1" customHeight="1">
      <c r="A28" s="117" t="s">
        <v>314</v>
      </c>
      <c r="B28" s="117">
        <v>73.02</v>
      </c>
      <c r="C28" s="117">
        <v>68.569999999999993</v>
      </c>
      <c r="D28" s="117" t="s">
        <v>289</v>
      </c>
      <c r="E28" s="117" t="s">
        <v>289</v>
      </c>
      <c r="F28" s="117" t="s">
        <v>289</v>
      </c>
      <c r="G28" s="117" t="s">
        <v>289</v>
      </c>
      <c r="H28" s="117" t="s">
        <v>289</v>
      </c>
      <c r="I28" s="117" t="s">
        <v>289</v>
      </c>
      <c r="J28" s="117" t="s">
        <v>289</v>
      </c>
      <c r="K28" s="117" t="s">
        <v>289</v>
      </c>
      <c r="L28" s="117" t="s">
        <v>289</v>
      </c>
      <c r="M28" s="117"/>
      <c r="N28" s="117"/>
      <c r="O28" s="117"/>
      <c r="P28" s="117"/>
    </row>
    <row r="29" spans="1:16" ht="13.5" hidden="1" customHeight="1">
      <c r="A29" s="117" t="s">
        <v>315</v>
      </c>
      <c r="B29" s="117">
        <v>72.760000000000005</v>
      </c>
      <c r="C29" s="117">
        <v>72.180000000000007</v>
      </c>
      <c r="D29" s="117">
        <v>73.930000000000007</v>
      </c>
      <c r="E29" s="117">
        <v>73.180000000000007</v>
      </c>
      <c r="F29" s="117">
        <v>76.02</v>
      </c>
      <c r="G29" s="117">
        <v>75.3</v>
      </c>
      <c r="H29" s="117">
        <v>75.59</v>
      </c>
      <c r="I29" s="117">
        <v>69.48</v>
      </c>
      <c r="J29" s="117">
        <v>76.36</v>
      </c>
      <c r="K29" s="117">
        <v>74.5</v>
      </c>
      <c r="L29" s="117">
        <v>71.790000000000006</v>
      </c>
      <c r="M29" s="117"/>
      <c r="N29" s="117"/>
      <c r="O29" s="117"/>
      <c r="P29" s="117"/>
    </row>
    <row r="30" spans="1:16" ht="13.5" hidden="1" customHeight="1">
      <c r="A30" s="119" t="s">
        <v>316</v>
      </c>
      <c r="B30" s="119">
        <v>69.989999999999995</v>
      </c>
      <c r="C30" s="119" t="s">
        <v>289</v>
      </c>
      <c r="D30" s="119" t="s">
        <v>289</v>
      </c>
      <c r="E30" s="119" t="s">
        <v>289</v>
      </c>
      <c r="F30" s="119">
        <v>68.67</v>
      </c>
      <c r="G30" s="119">
        <v>69.45</v>
      </c>
      <c r="H30" s="119">
        <v>66.14</v>
      </c>
      <c r="I30" s="119">
        <v>67.12</v>
      </c>
      <c r="J30" s="119">
        <v>67.36</v>
      </c>
      <c r="K30" s="119">
        <v>66.930000000000007</v>
      </c>
      <c r="L30" s="119" t="s">
        <v>289</v>
      </c>
      <c r="M30" s="117"/>
      <c r="N30" s="117"/>
      <c r="O30" s="117"/>
      <c r="P30" s="117"/>
    </row>
    <row r="31" spans="1:16" ht="13.5" hidden="1" customHeight="1">
      <c r="A31" s="119" t="s">
        <v>317</v>
      </c>
      <c r="B31" s="119">
        <v>68.16</v>
      </c>
      <c r="C31" s="119">
        <v>61.02</v>
      </c>
      <c r="D31" s="119">
        <v>65.489999999999995</v>
      </c>
      <c r="E31" s="119">
        <v>69.150000000000006</v>
      </c>
      <c r="F31" s="119">
        <v>63.57</v>
      </c>
      <c r="G31" s="119">
        <v>65.12</v>
      </c>
      <c r="H31" s="119">
        <v>61.2</v>
      </c>
      <c r="I31" s="119">
        <v>62.47</v>
      </c>
      <c r="J31" s="119">
        <v>61.05</v>
      </c>
      <c r="K31" s="119">
        <v>63.56</v>
      </c>
      <c r="L31" s="119">
        <v>59.55</v>
      </c>
      <c r="M31" s="117"/>
      <c r="N31" s="117"/>
      <c r="O31" s="117"/>
      <c r="P31" s="117"/>
    </row>
    <row r="32" spans="1:16" ht="13.5" hidden="1" customHeight="1">
      <c r="A32" s="117" t="s">
        <v>318</v>
      </c>
      <c r="B32" s="117">
        <v>67.63</v>
      </c>
      <c r="C32" s="117" t="s">
        <v>289</v>
      </c>
      <c r="D32" s="117">
        <v>66.540000000000006</v>
      </c>
      <c r="E32" s="117">
        <v>73.67</v>
      </c>
      <c r="F32" s="117" t="s">
        <v>289</v>
      </c>
      <c r="G32" s="117" t="s">
        <v>289</v>
      </c>
      <c r="H32" s="117" t="s">
        <v>289</v>
      </c>
      <c r="I32" s="117">
        <v>69.36</v>
      </c>
      <c r="J32" s="117" t="s">
        <v>289</v>
      </c>
      <c r="K32" s="117" t="s">
        <v>289</v>
      </c>
      <c r="L32" s="117" t="s">
        <v>289</v>
      </c>
      <c r="M32" s="117"/>
      <c r="N32" s="117"/>
      <c r="O32" s="117"/>
      <c r="P32" s="117"/>
    </row>
    <row r="33" spans="1:16" ht="13.5" hidden="1" customHeight="1">
      <c r="A33" s="117" t="s">
        <v>319</v>
      </c>
      <c r="B33" s="117">
        <v>66.599999999999994</v>
      </c>
      <c r="C33" s="117" t="s">
        <v>289</v>
      </c>
      <c r="D33" s="117" t="s">
        <v>289</v>
      </c>
      <c r="E33" s="117">
        <v>84.45</v>
      </c>
      <c r="F33" s="117">
        <v>54.06</v>
      </c>
      <c r="G33" s="117">
        <v>51.91</v>
      </c>
      <c r="H33" s="117">
        <v>56.69</v>
      </c>
      <c r="I33" s="117">
        <v>52.38</v>
      </c>
      <c r="J33" s="117">
        <v>55.5</v>
      </c>
      <c r="K33" s="117">
        <v>70.23</v>
      </c>
      <c r="L33" s="117">
        <v>64.91</v>
      </c>
      <c r="M33" s="117"/>
      <c r="N33" s="117"/>
      <c r="O33" s="117"/>
      <c r="P33" s="117"/>
    </row>
    <row r="34" spans="1:16" ht="13.5" hidden="1" customHeight="1">
      <c r="A34" s="117" t="s">
        <v>320</v>
      </c>
      <c r="B34" s="117">
        <v>61.28</v>
      </c>
      <c r="C34" s="117">
        <v>56.62</v>
      </c>
      <c r="D34" s="117">
        <v>60.4</v>
      </c>
      <c r="E34" s="117">
        <v>60.21</v>
      </c>
      <c r="F34" s="117">
        <v>60.69</v>
      </c>
      <c r="G34" s="117">
        <v>58.53</v>
      </c>
      <c r="H34" s="117">
        <v>55.45</v>
      </c>
      <c r="I34" s="117">
        <v>54.41</v>
      </c>
      <c r="J34" s="117">
        <v>56.24</v>
      </c>
      <c r="K34" s="117" t="s">
        <v>289</v>
      </c>
      <c r="L34" s="117" t="s">
        <v>289</v>
      </c>
      <c r="M34" s="117"/>
      <c r="N34" s="117"/>
      <c r="O34" s="117"/>
      <c r="P34" s="117"/>
    </row>
    <row r="35" spans="1:16" ht="13.5" hidden="1" customHeight="1">
      <c r="A35" s="117" t="s">
        <v>321</v>
      </c>
      <c r="B35" s="117">
        <v>58.65</v>
      </c>
      <c r="C35" s="117">
        <v>68.819999999999993</v>
      </c>
      <c r="D35" s="117">
        <v>57.91</v>
      </c>
      <c r="E35" s="117">
        <v>57.73</v>
      </c>
      <c r="F35" s="117">
        <v>57.43</v>
      </c>
      <c r="G35" s="117">
        <v>55.44</v>
      </c>
      <c r="H35" s="117" t="s">
        <v>289</v>
      </c>
      <c r="I35" s="117" t="s">
        <v>289</v>
      </c>
      <c r="J35" s="117" t="s">
        <v>289</v>
      </c>
      <c r="K35" s="117" t="s">
        <v>289</v>
      </c>
      <c r="L35" s="117" t="s">
        <v>289</v>
      </c>
      <c r="M35" s="117"/>
      <c r="N35" s="117"/>
      <c r="O35" s="117"/>
      <c r="P35" s="117"/>
    </row>
    <row r="36" spans="1:16" ht="13.5" hidden="1" customHeight="1">
      <c r="A36" s="117" t="s">
        <v>322</v>
      </c>
      <c r="B36" s="117">
        <v>58.37</v>
      </c>
      <c r="C36" s="117" t="s">
        <v>289</v>
      </c>
      <c r="D36" s="117" t="s">
        <v>289</v>
      </c>
      <c r="E36" s="117">
        <v>57.01</v>
      </c>
      <c r="F36" s="117">
        <v>54.78</v>
      </c>
      <c r="G36" s="117">
        <v>54.29</v>
      </c>
      <c r="H36" s="117">
        <v>53.83</v>
      </c>
      <c r="I36" s="117">
        <v>54.14</v>
      </c>
      <c r="J36" s="117">
        <v>53.09</v>
      </c>
      <c r="K36" s="117" t="s">
        <v>289</v>
      </c>
      <c r="L36" s="117" t="s">
        <v>289</v>
      </c>
      <c r="M36" s="117"/>
      <c r="N36" s="117"/>
      <c r="O36" s="117"/>
      <c r="P36" s="117"/>
    </row>
    <row r="37" spans="1:16" ht="13.5" hidden="1" customHeight="1">
      <c r="A37" s="117" t="s">
        <v>323</v>
      </c>
      <c r="B37" s="117">
        <v>56.95</v>
      </c>
      <c r="C37" s="117">
        <v>53.23</v>
      </c>
      <c r="D37" s="117" t="s">
        <v>289</v>
      </c>
      <c r="E37" s="117">
        <v>54.56</v>
      </c>
      <c r="F37" s="117">
        <v>56.54</v>
      </c>
      <c r="G37" s="117">
        <v>51.9</v>
      </c>
      <c r="H37" s="117">
        <v>52.46</v>
      </c>
      <c r="I37" s="117">
        <v>53.39</v>
      </c>
      <c r="J37" s="117">
        <v>52.83</v>
      </c>
      <c r="K37" s="117" t="s">
        <v>289</v>
      </c>
      <c r="L37" s="117" t="s">
        <v>289</v>
      </c>
      <c r="M37" s="117"/>
      <c r="N37" s="117"/>
      <c r="O37" s="117"/>
      <c r="P37" s="117"/>
    </row>
    <row r="38" spans="1:16" ht="13.5" hidden="1" customHeight="1">
      <c r="A38" s="117" t="s">
        <v>324</v>
      </c>
      <c r="B38" s="117">
        <v>55.66</v>
      </c>
      <c r="C38" s="117">
        <v>57.34</v>
      </c>
      <c r="D38" s="117">
        <v>57.89</v>
      </c>
      <c r="E38" s="117">
        <v>58.68</v>
      </c>
      <c r="F38" s="117">
        <v>56.56</v>
      </c>
      <c r="G38" s="117">
        <v>57.21</v>
      </c>
      <c r="H38" s="117">
        <v>57.47</v>
      </c>
      <c r="I38" s="117">
        <v>54.06</v>
      </c>
      <c r="J38" s="117">
        <v>56.78</v>
      </c>
      <c r="K38" s="117">
        <v>60.38</v>
      </c>
      <c r="L38" s="117" t="s">
        <v>289</v>
      </c>
      <c r="M38" s="117"/>
      <c r="N38" s="117"/>
      <c r="O38" s="117"/>
      <c r="P38" s="117"/>
    </row>
    <row r="39" spans="1:16" s="112" customFormat="1" ht="13.5" hidden="1" customHeight="1">
      <c r="A39" s="119" t="s">
        <v>325</v>
      </c>
      <c r="B39" s="119">
        <v>53.9</v>
      </c>
      <c r="C39" s="119">
        <v>52.32</v>
      </c>
      <c r="D39" s="119">
        <v>52.92</v>
      </c>
      <c r="E39" s="119">
        <v>53.69</v>
      </c>
      <c r="F39" s="119">
        <v>51.49</v>
      </c>
      <c r="G39" s="119">
        <v>50.83</v>
      </c>
      <c r="H39" s="119">
        <v>51.1</v>
      </c>
      <c r="I39" s="119">
        <v>51.36</v>
      </c>
      <c r="J39" s="119">
        <v>50.94</v>
      </c>
      <c r="K39" s="119">
        <v>53.47</v>
      </c>
      <c r="L39" s="119">
        <v>52.66</v>
      </c>
      <c r="M39" s="119"/>
      <c r="N39" s="119"/>
      <c r="O39" s="119"/>
      <c r="P39" s="119"/>
    </row>
    <row r="40" spans="1:16" ht="13.5" hidden="1" customHeight="1">
      <c r="A40" s="117" t="s">
        <v>326</v>
      </c>
      <c r="B40" s="117">
        <v>53.78</v>
      </c>
      <c r="C40" s="117">
        <v>51.93</v>
      </c>
      <c r="D40" s="117">
        <v>51.98</v>
      </c>
      <c r="E40" s="117">
        <v>49.38</v>
      </c>
      <c r="F40" s="117">
        <v>46.86</v>
      </c>
      <c r="G40" s="117">
        <v>46.12</v>
      </c>
      <c r="H40" s="117">
        <v>47.43</v>
      </c>
      <c r="I40" s="117">
        <v>47.62</v>
      </c>
      <c r="J40" s="117">
        <v>47.76</v>
      </c>
      <c r="K40" s="117" t="s">
        <v>289</v>
      </c>
      <c r="L40" s="117">
        <v>52.5</v>
      </c>
      <c r="M40" s="117"/>
      <c r="N40" s="117"/>
      <c r="O40" s="117"/>
      <c r="P40" s="117"/>
    </row>
    <row r="41" spans="1:16" s="112" customFormat="1" ht="13.5" hidden="1" customHeight="1">
      <c r="A41" s="119" t="s">
        <v>327</v>
      </c>
      <c r="B41" s="119">
        <v>53.47</v>
      </c>
      <c r="C41" s="119">
        <v>53.51</v>
      </c>
      <c r="D41" s="119">
        <v>55.25</v>
      </c>
      <c r="E41" s="119" t="s">
        <v>289</v>
      </c>
      <c r="F41" s="119">
        <v>49.79</v>
      </c>
      <c r="G41" s="119">
        <v>48.65</v>
      </c>
      <c r="H41" s="119">
        <v>50.09</v>
      </c>
      <c r="I41" s="119">
        <v>51.48</v>
      </c>
      <c r="J41" s="119">
        <v>51.99</v>
      </c>
      <c r="K41" s="119" t="s">
        <v>289</v>
      </c>
      <c r="L41" s="119" t="s">
        <v>289</v>
      </c>
      <c r="M41" s="119"/>
      <c r="N41" s="119"/>
      <c r="O41" s="119"/>
      <c r="P41" s="119"/>
    </row>
    <row r="42" spans="1:16" s="112" customFormat="1" ht="13.5" hidden="1" customHeight="1">
      <c r="A42" s="119" t="s">
        <v>328</v>
      </c>
      <c r="B42" s="119">
        <v>53.3</v>
      </c>
      <c r="C42" s="119" t="s">
        <v>289</v>
      </c>
      <c r="D42" s="119" t="s">
        <v>289</v>
      </c>
      <c r="E42" s="119" t="s">
        <v>289</v>
      </c>
      <c r="F42" s="119">
        <v>49.94</v>
      </c>
      <c r="G42" s="119">
        <v>51.5</v>
      </c>
      <c r="H42" s="119">
        <v>50.54</v>
      </c>
      <c r="I42" s="119">
        <v>51.21</v>
      </c>
      <c r="J42" s="119">
        <v>52.19</v>
      </c>
      <c r="K42" s="119" t="s">
        <v>289</v>
      </c>
      <c r="L42" s="119" t="s">
        <v>289</v>
      </c>
      <c r="M42" s="119"/>
      <c r="N42" s="119"/>
      <c r="O42" s="119"/>
      <c r="P42" s="119"/>
    </row>
    <row r="43" spans="1:16" ht="13.5" hidden="1" customHeight="1">
      <c r="A43" s="117" t="s">
        <v>329</v>
      </c>
      <c r="B43" s="117">
        <v>53.15</v>
      </c>
      <c r="C43" s="117">
        <v>53.12</v>
      </c>
      <c r="D43" s="117">
        <v>54.15</v>
      </c>
      <c r="E43" s="117">
        <v>53.31</v>
      </c>
      <c r="F43" s="117">
        <v>50.81</v>
      </c>
      <c r="G43" s="117">
        <v>50.75</v>
      </c>
      <c r="H43" s="117">
        <v>52</v>
      </c>
      <c r="I43" s="117">
        <v>52.41</v>
      </c>
      <c r="J43" s="117">
        <v>50.73</v>
      </c>
      <c r="K43" s="117" t="s">
        <v>289</v>
      </c>
      <c r="L43" s="117" t="s">
        <v>289</v>
      </c>
      <c r="M43" s="117"/>
      <c r="N43" s="117"/>
      <c r="O43" s="117"/>
      <c r="P43" s="117"/>
    </row>
    <row r="44" spans="1:16" ht="13.5" hidden="1" customHeight="1">
      <c r="A44" s="117" t="s">
        <v>330</v>
      </c>
      <c r="B44" s="117">
        <v>52.56</v>
      </c>
      <c r="C44" s="117">
        <v>51.86</v>
      </c>
      <c r="D44" s="117">
        <v>53.26</v>
      </c>
      <c r="E44" s="117">
        <v>52.46</v>
      </c>
      <c r="F44" s="117">
        <v>50.58</v>
      </c>
      <c r="G44" s="117">
        <v>50.88</v>
      </c>
      <c r="H44" s="117">
        <v>49.92</v>
      </c>
      <c r="I44" s="117">
        <v>50.61</v>
      </c>
      <c r="J44" s="117">
        <v>49.74</v>
      </c>
      <c r="K44" s="117" t="s">
        <v>289</v>
      </c>
      <c r="L44" s="117" t="s">
        <v>289</v>
      </c>
      <c r="M44" s="117"/>
      <c r="N44" s="117"/>
      <c r="O44" s="117"/>
      <c r="P44" s="117"/>
    </row>
    <row r="45" spans="1:16" ht="13.5" hidden="1" customHeight="1">
      <c r="A45" s="117" t="s">
        <v>331</v>
      </c>
      <c r="B45" s="117">
        <v>52.17</v>
      </c>
      <c r="C45" s="117">
        <v>50.94</v>
      </c>
      <c r="D45" s="117" t="s">
        <v>289</v>
      </c>
      <c r="E45" s="117">
        <v>45.91</v>
      </c>
      <c r="F45" s="117">
        <v>46.94</v>
      </c>
      <c r="G45" s="117">
        <v>46.27</v>
      </c>
      <c r="H45" s="117">
        <v>46.71</v>
      </c>
      <c r="I45" s="117">
        <v>45.26</v>
      </c>
      <c r="J45" s="117">
        <v>46.21</v>
      </c>
      <c r="K45" s="117">
        <v>48.65</v>
      </c>
      <c r="L45" s="117">
        <v>44.7</v>
      </c>
      <c r="M45" s="117"/>
      <c r="N45" s="117"/>
      <c r="O45" s="117"/>
      <c r="P45" s="117"/>
    </row>
    <row r="46" spans="1:16" ht="13.5" hidden="1" customHeight="1">
      <c r="A46" s="117" t="s">
        <v>332</v>
      </c>
      <c r="B46" s="117">
        <v>50.82</v>
      </c>
      <c r="C46" s="117">
        <v>50.32</v>
      </c>
      <c r="D46" s="117" t="s">
        <v>289</v>
      </c>
      <c r="E46" s="117">
        <v>48.26</v>
      </c>
      <c r="F46" s="117">
        <v>48.9</v>
      </c>
      <c r="G46" s="117">
        <v>48.8</v>
      </c>
      <c r="H46" s="117">
        <v>48.7</v>
      </c>
      <c r="I46" s="117">
        <v>49.18</v>
      </c>
      <c r="J46" s="117">
        <v>49.94</v>
      </c>
      <c r="K46" s="117">
        <v>50.54</v>
      </c>
      <c r="L46" s="117">
        <v>50.43</v>
      </c>
      <c r="M46" s="117"/>
      <c r="N46" s="117"/>
      <c r="O46" s="117"/>
      <c r="P46" s="117"/>
    </row>
    <row r="47" spans="1:16" ht="13.5" hidden="1" customHeight="1">
      <c r="A47" s="117" t="s">
        <v>333</v>
      </c>
      <c r="B47" s="117">
        <v>50.7</v>
      </c>
      <c r="C47" s="117">
        <v>49.86</v>
      </c>
      <c r="D47" s="117" t="s">
        <v>289</v>
      </c>
      <c r="E47" s="117">
        <v>50.29</v>
      </c>
      <c r="F47" s="117">
        <v>50.07</v>
      </c>
      <c r="G47" s="117">
        <v>48.95</v>
      </c>
      <c r="H47" s="117">
        <v>48.31</v>
      </c>
      <c r="I47" s="117">
        <v>48.21</v>
      </c>
      <c r="J47" s="117">
        <v>48.09</v>
      </c>
      <c r="K47" s="117" t="s">
        <v>289</v>
      </c>
      <c r="L47" s="117" t="s">
        <v>289</v>
      </c>
      <c r="M47" s="117"/>
      <c r="N47" s="117"/>
      <c r="O47" s="117"/>
      <c r="P47" s="117"/>
    </row>
    <row r="48" spans="1:16" ht="13.5" hidden="1" customHeight="1">
      <c r="A48" s="117" t="s">
        <v>334</v>
      </c>
      <c r="B48" s="117">
        <v>50.21</v>
      </c>
      <c r="C48" s="117">
        <v>48.96</v>
      </c>
      <c r="D48" s="117" t="s">
        <v>289</v>
      </c>
      <c r="E48" s="117" t="s">
        <v>289</v>
      </c>
      <c r="F48" s="117">
        <v>51.29</v>
      </c>
      <c r="G48" s="117">
        <v>49.38</v>
      </c>
      <c r="H48" s="117">
        <v>49.88</v>
      </c>
      <c r="I48" s="117">
        <v>50.12</v>
      </c>
      <c r="J48" s="117">
        <v>47.59</v>
      </c>
      <c r="K48" s="117" t="s">
        <v>289</v>
      </c>
      <c r="L48" s="117" t="s">
        <v>289</v>
      </c>
      <c r="M48" s="117"/>
      <c r="N48" s="117"/>
      <c r="O48" s="117"/>
      <c r="P48" s="117"/>
    </row>
    <row r="49" spans="1:16" ht="13.5" hidden="1" customHeight="1">
      <c r="A49" s="117" t="s">
        <v>335</v>
      </c>
      <c r="B49" s="117">
        <v>49.8</v>
      </c>
      <c r="C49" s="117">
        <v>52.54</v>
      </c>
      <c r="D49" s="117">
        <v>53.81</v>
      </c>
      <c r="E49" s="117">
        <v>50.65</v>
      </c>
      <c r="F49" s="117">
        <v>47.72</v>
      </c>
      <c r="G49" s="117">
        <v>47.89</v>
      </c>
      <c r="H49" s="117">
        <v>48.82</v>
      </c>
      <c r="I49" s="117">
        <v>47.88</v>
      </c>
      <c r="J49" s="117">
        <v>47.93</v>
      </c>
      <c r="K49" s="117">
        <v>53.02</v>
      </c>
      <c r="L49" s="117">
        <v>51.42</v>
      </c>
      <c r="M49" s="117"/>
      <c r="N49" s="117"/>
      <c r="O49" s="117"/>
      <c r="P49" s="117"/>
    </row>
    <row r="50" spans="1:16" ht="13.5" hidden="1" customHeight="1">
      <c r="A50" s="117" t="s">
        <v>336</v>
      </c>
      <c r="B50" s="117">
        <v>49.37</v>
      </c>
      <c r="C50" s="117">
        <v>51.55</v>
      </c>
      <c r="D50" s="117" t="s">
        <v>289</v>
      </c>
      <c r="E50" s="117" t="s">
        <v>289</v>
      </c>
      <c r="F50" s="117">
        <v>46.74</v>
      </c>
      <c r="G50" s="117">
        <v>45.17</v>
      </c>
      <c r="H50" s="117">
        <v>45.15</v>
      </c>
      <c r="I50" s="117">
        <v>45.89</v>
      </c>
      <c r="J50" s="117">
        <v>45.91</v>
      </c>
      <c r="K50" s="117" t="s">
        <v>289</v>
      </c>
      <c r="L50" s="117" t="s">
        <v>289</v>
      </c>
      <c r="M50" s="117"/>
      <c r="N50" s="117"/>
      <c r="O50" s="117"/>
      <c r="P50" s="117"/>
    </row>
    <row r="51" spans="1:16" ht="13.5" hidden="1" customHeight="1">
      <c r="A51" s="117" t="s">
        <v>337</v>
      </c>
      <c r="B51" s="117">
        <v>49.26</v>
      </c>
      <c r="C51" s="117">
        <v>49.41</v>
      </c>
      <c r="D51" s="117">
        <v>46.57</v>
      </c>
      <c r="E51" s="117">
        <v>45.43</v>
      </c>
      <c r="F51" s="117">
        <v>49.53</v>
      </c>
      <c r="G51" s="117">
        <v>49.1</v>
      </c>
      <c r="H51" s="117">
        <v>48.79</v>
      </c>
      <c r="I51" s="117">
        <v>49.14</v>
      </c>
      <c r="J51" s="117">
        <v>49.12</v>
      </c>
      <c r="K51" s="117">
        <v>49.25</v>
      </c>
      <c r="L51" s="117">
        <v>46.16</v>
      </c>
      <c r="M51" s="117"/>
      <c r="N51" s="117"/>
      <c r="O51" s="117"/>
      <c r="P51" s="117"/>
    </row>
    <row r="52" spans="1:16" ht="13.5" hidden="1" customHeight="1">
      <c r="A52" s="117" t="s">
        <v>338</v>
      </c>
      <c r="B52" s="117">
        <v>48.99</v>
      </c>
      <c r="C52" s="117">
        <v>47.6</v>
      </c>
      <c r="D52" s="117" t="s">
        <v>289</v>
      </c>
      <c r="E52" s="117">
        <v>47.8</v>
      </c>
      <c r="F52" s="117">
        <v>46.07</v>
      </c>
      <c r="G52" s="117">
        <v>46.22</v>
      </c>
      <c r="H52" s="117">
        <v>48.09</v>
      </c>
      <c r="I52" s="117">
        <v>46.58</v>
      </c>
      <c r="J52" s="117">
        <v>45.06</v>
      </c>
      <c r="K52" s="117" t="s">
        <v>289</v>
      </c>
      <c r="L52" s="117" t="s">
        <v>289</v>
      </c>
      <c r="M52" s="117"/>
      <c r="N52" s="117"/>
      <c r="O52" s="117"/>
      <c r="P52" s="117"/>
    </row>
    <row r="53" spans="1:16" ht="13.5" hidden="1" customHeight="1">
      <c r="A53" s="117" t="s">
        <v>339</v>
      </c>
      <c r="B53" s="117">
        <v>48.87</v>
      </c>
      <c r="C53" s="117">
        <v>47.79</v>
      </c>
      <c r="D53" s="117">
        <v>46.18</v>
      </c>
      <c r="E53" s="117">
        <v>45.42</v>
      </c>
      <c r="F53" s="117">
        <v>47.78</v>
      </c>
      <c r="G53" s="117">
        <v>45.91</v>
      </c>
      <c r="H53" s="117">
        <v>46.46</v>
      </c>
      <c r="I53" s="117">
        <v>46.71</v>
      </c>
      <c r="J53" s="117">
        <v>46.34</v>
      </c>
      <c r="K53" s="117">
        <v>44.46</v>
      </c>
      <c r="L53" s="117">
        <v>44.49</v>
      </c>
      <c r="M53" s="117"/>
      <c r="N53" s="117"/>
      <c r="O53" s="117"/>
      <c r="P53" s="117"/>
    </row>
    <row r="54" spans="1:16" ht="13.5" hidden="1" customHeight="1">
      <c r="A54" s="117" t="s">
        <v>340</v>
      </c>
      <c r="B54" s="117">
        <v>48.59</v>
      </c>
      <c r="C54" s="117">
        <v>48.38</v>
      </c>
      <c r="D54" s="117">
        <v>52.42</v>
      </c>
      <c r="E54" s="117" t="s">
        <v>289</v>
      </c>
      <c r="F54" s="117">
        <v>50.96</v>
      </c>
      <c r="G54" s="117">
        <v>48.04</v>
      </c>
      <c r="H54" s="117">
        <v>49.03</v>
      </c>
      <c r="I54" s="117">
        <v>47.37</v>
      </c>
      <c r="J54" s="117">
        <v>49.88</v>
      </c>
      <c r="K54" s="117" t="s">
        <v>289</v>
      </c>
      <c r="L54" s="117" t="s">
        <v>289</v>
      </c>
      <c r="M54" s="117"/>
      <c r="N54" s="117"/>
      <c r="O54" s="117"/>
      <c r="P54" s="117"/>
    </row>
    <row r="55" spans="1:16" ht="13.5" hidden="1" customHeight="1">
      <c r="A55" s="117" t="s">
        <v>341</v>
      </c>
      <c r="B55" s="117">
        <v>48.44</v>
      </c>
      <c r="C55" s="117" t="s">
        <v>289</v>
      </c>
      <c r="D55" s="117" t="s">
        <v>289</v>
      </c>
      <c r="E55" s="117" t="s">
        <v>289</v>
      </c>
      <c r="F55" s="117">
        <v>52.38</v>
      </c>
      <c r="G55" s="117">
        <v>50.34</v>
      </c>
      <c r="H55" s="117">
        <v>47.22</v>
      </c>
      <c r="I55" s="117">
        <v>44.71</v>
      </c>
      <c r="J55" s="117">
        <v>47.14</v>
      </c>
      <c r="K55" s="117" t="s">
        <v>289</v>
      </c>
      <c r="L55" s="117" t="s">
        <v>289</v>
      </c>
      <c r="M55" s="117"/>
      <c r="N55" s="117"/>
      <c r="O55" s="117"/>
      <c r="P55" s="117"/>
    </row>
    <row r="56" spans="1:16" ht="13.5" hidden="1" customHeight="1">
      <c r="A56" s="117" t="s">
        <v>342</v>
      </c>
      <c r="B56" s="117">
        <v>48.28</v>
      </c>
      <c r="C56" s="117">
        <v>45.2</v>
      </c>
      <c r="D56" s="117">
        <v>46.77</v>
      </c>
      <c r="E56" s="117">
        <v>42.63</v>
      </c>
      <c r="F56" s="117">
        <v>46.08</v>
      </c>
      <c r="G56" s="117">
        <v>43.85</v>
      </c>
      <c r="H56" s="117">
        <v>42.76</v>
      </c>
      <c r="I56" s="117">
        <v>43.51</v>
      </c>
      <c r="J56" s="117">
        <v>44.36</v>
      </c>
      <c r="K56" s="117">
        <v>41.9</v>
      </c>
      <c r="L56" s="117">
        <v>41.78</v>
      </c>
      <c r="M56" s="117"/>
      <c r="N56" s="117"/>
      <c r="O56" s="117"/>
      <c r="P56" s="117"/>
    </row>
    <row r="57" spans="1:16" ht="13.5" hidden="1" customHeight="1">
      <c r="A57" s="117" t="s">
        <v>343</v>
      </c>
      <c r="B57" s="117">
        <v>48.19</v>
      </c>
      <c r="C57" s="117">
        <v>46.1</v>
      </c>
      <c r="D57" s="117" t="s">
        <v>289</v>
      </c>
      <c r="E57" s="117" t="s">
        <v>289</v>
      </c>
      <c r="F57" s="117" t="s">
        <v>289</v>
      </c>
      <c r="G57" s="117" t="s">
        <v>289</v>
      </c>
      <c r="H57" s="117" t="s">
        <v>289</v>
      </c>
      <c r="I57" s="117" t="s">
        <v>289</v>
      </c>
      <c r="J57" s="117" t="s">
        <v>289</v>
      </c>
      <c r="K57" s="117" t="s">
        <v>289</v>
      </c>
      <c r="L57" s="117" t="s">
        <v>289</v>
      </c>
      <c r="M57" s="117"/>
      <c r="N57" s="117"/>
      <c r="O57" s="117"/>
      <c r="P57" s="117"/>
    </row>
    <row r="58" spans="1:16" ht="13.5" hidden="1" customHeight="1">
      <c r="A58" s="117" t="s">
        <v>344</v>
      </c>
      <c r="B58" s="117">
        <v>47.52</v>
      </c>
      <c r="C58" s="117">
        <v>40.57</v>
      </c>
      <c r="D58" s="117" t="s">
        <v>289</v>
      </c>
      <c r="E58" s="117" t="s">
        <v>289</v>
      </c>
      <c r="F58" s="117">
        <v>43.95</v>
      </c>
      <c r="G58" s="117">
        <v>44.83</v>
      </c>
      <c r="H58" s="117">
        <v>44.14</v>
      </c>
      <c r="I58" s="117">
        <v>43.66</v>
      </c>
      <c r="J58" s="117">
        <v>45.62</v>
      </c>
      <c r="K58" s="117" t="s">
        <v>289</v>
      </c>
      <c r="L58" s="117" t="s">
        <v>289</v>
      </c>
      <c r="M58" s="117"/>
      <c r="N58" s="117"/>
      <c r="O58" s="117"/>
      <c r="P58" s="117"/>
    </row>
    <row r="59" spans="1:16" ht="13.5" hidden="1" customHeight="1">
      <c r="A59" s="117" t="s">
        <v>345</v>
      </c>
      <c r="B59" s="117">
        <v>47.41</v>
      </c>
      <c r="C59" s="117">
        <v>49.77</v>
      </c>
      <c r="D59" s="117">
        <v>50.9</v>
      </c>
      <c r="E59" s="117">
        <v>52.73</v>
      </c>
      <c r="F59" s="117">
        <v>49.54</v>
      </c>
      <c r="G59" s="117">
        <v>49.04</v>
      </c>
      <c r="H59" s="117">
        <v>48.21</v>
      </c>
      <c r="I59" s="117">
        <v>46.86</v>
      </c>
      <c r="J59" s="117">
        <v>47.19</v>
      </c>
      <c r="K59" s="117">
        <v>51.07</v>
      </c>
      <c r="L59" s="117" t="s">
        <v>289</v>
      </c>
      <c r="M59" s="117"/>
      <c r="N59" s="117"/>
      <c r="O59" s="117"/>
      <c r="P59" s="117"/>
    </row>
    <row r="60" spans="1:16" ht="13.5" hidden="1" customHeight="1">
      <c r="A60" s="117" t="s">
        <v>346</v>
      </c>
      <c r="B60" s="117">
        <v>47.38</v>
      </c>
      <c r="C60" s="117">
        <v>46.45</v>
      </c>
      <c r="D60" s="117">
        <v>45.63</v>
      </c>
      <c r="E60" s="117">
        <v>47.53</v>
      </c>
      <c r="F60" s="117">
        <v>44.93</v>
      </c>
      <c r="G60" s="117">
        <v>43.52</v>
      </c>
      <c r="H60" s="117">
        <v>43.13</v>
      </c>
      <c r="I60" s="117">
        <v>43.25</v>
      </c>
      <c r="J60" s="117">
        <v>43.48</v>
      </c>
      <c r="K60" s="117">
        <v>44.72</v>
      </c>
      <c r="L60" s="117" t="s">
        <v>289</v>
      </c>
      <c r="M60" s="117"/>
      <c r="N60" s="117"/>
      <c r="O60" s="117"/>
      <c r="P60" s="117"/>
    </row>
    <row r="61" spans="1:16" ht="13.5" hidden="1" customHeight="1">
      <c r="A61" s="117" t="s">
        <v>347</v>
      </c>
      <c r="B61" s="117">
        <v>46.71</v>
      </c>
      <c r="C61" s="117">
        <v>44.74</v>
      </c>
      <c r="D61" s="117">
        <v>47.04</v>
      </c>
      <c r="E61" s="117">
        <v>45.53</v>
      </c>
      <c r="F61" s="117">
        <v>44.55</v>
      </c>
      <c r="G61" s="117">
        <v>43.64</v>
      </c>
      <c r="H61" s="117">
        <v>44.28</v>
      </c>
      <c r="I61" s="117">
        <v>44.97</v>
      </c>
      <c r="J61" s="117">
        <v>44.49</v>
      </c>
      <c r="K61" s="117" t="s">
        <v>289</v>
      </c>
      <c r="L61" s="117" t="s">
        <v>289</v>
      </c>
      <c r="M61" s="117"/>
      <c r="N61" s="117"/>
      <c r="O61" s="117"/>
      <c r="P61" s="117"/>
    </row>
    <row r="62" spans="1:16" ht="13.5" hidden="1" customHeight="1">
      <c r="A62" s="117" t="s">
        <v>348</v>
      </c>
      <c r="B62" s="117">
        <v>46.03</v>
      </c>
      <c r="C62" s="117">
        <v>47.41</v>
      </c>
      <c r="D62" s="117" t="s">
        <v>289</v>
      </c>
      <c r="E62" s="117">
        <v>47.03</v>
      </c>
      <c r="F62" s="117">
        <v>46.44</v>
      </c>
      <c r="G62" s="117">
        <v>45.25</v>
      </c>
      <c r="H62" s="117">
        <v>45.71</v>
      </c>
      <c r="I62" s="117">
        <v>45.5</v>
      </c>
      <c r="J62" s="117">
        <v>45</v>
      </c>
      <c r="K62" s="117" t="s">
        <v>289</v>
      </c>
      <c r="L62" s="117" t="s">
        <v>289</v>
      </c>
      <c r="M62" s="117"/>
      <c r="N62" s="117"/>
      <c r="O62" s="117"/>
      <c r="P62" s="117"/>
    </row>
    <row r="63" spans="1:16" ht="13.5" hidden="1" customHeight="1">
      <c r="A63" s="117" t="s">
        <v>349</v>
      </c>
      <c r="B63" s="117">
        <v>45.68</v>
      </c>
      <c r="C63" s="117">
        <v>44.36</v>
      </c>
      <c r="D63" s="117" t="s">
        <v>289</v>
      </c>
      <c r="E63" s="117" t="s">
        <v>289</v>
      </c>
      <c r="F63" s="117">
        <v>42.39</v>
      </c>
      <c r="G63" s="117">
        <v>41.34</v>
      </c>
      <c r="H63" s="117">
        <v>42.39</v>
      </c>
      <c r="I63" s="117">
        <v>41.39</v>
      </c>
      <c r="J63" s="117">
        <v>44.62</v>
      </c>
      <c r="K63" s="117" t="s">
        <v>289</v>
      </c>
      <c r="L63" s="117" t="s">
        <v>289</v>
      </c>
      <c r="M63" s="117"/>
      <c r="N63" s="117"/>
      <c r="O63" s="117"/>
      <c r="P63" s="117"/>
    </row>
    <row r="64" spans="1:16" ht="13.5" hidden="1" customHeight="1">
      <c r="A64" s="117" t="s">
        <v>350</v>
      </c>
      <c r="B64" s="117">
        <v>43.22</v>
      </c>
      <c r="C64" s="117" t="s">
        <v>289</v>
      </c>
      <c r="D64" s="117" t="s">
        <v>289</v>
      </c>
      <c r="E64" s="117" t="s">
        <v>289</v>
      </c>
      <c r="F64" s="117">
        <v>41.74</v>
      </c>
      <c r="G64" s="117">
        <v>42.54</v>
      </c>
      <c r="H64" s="117">
        <v>43.1</v>
      </c>
      <c r="I64" s="117">
        <v>42.72</v>
      </c>
      <c r="J64" s="117">
        <v>42.61</v>
      </c>
      <c r="K64" s="117" t="s">
        <v>289</v>
      </c>
      <c r="L64" s="117" t="s">
        <v>289</v>
      </c>
      <c r="M64" s="117"/>
      <c r="N64" s="117"/>
      <c r="O64" s="117"/>
      <c r="P64" s="117"/>
    </row>
    <row r="65" spans="1:51" ht="13.5" hidden="1" customHeight="1">
      <c r="A65" s="117" t="s">
        <v>351</v>
      </c>
      <c r="B65" s="117">
        <v>42.27</v>
      </c>
      <c r="C65" s="117">
        <v>42.13</v>
      </c>
      <c r="D65" s="117">
        <v>42.24</v>
      </c>
      <c r="E65" s="117">
        <v>41.97</v>
      </c>
      <c r="F65" s="117">
        <v>43.15</v>
      </c>
      <c r="G65" s="117" t="s">
        <v>289</v>
      </c>
      <c r="H65" s="117" t="s">
        <v>289</v>
      </c>
      <c r="I65" s="117" t="s">
        <v>289</v>
      </c>
      <c r="J65" s="117" t="s">
        <v>289</v>
      </c>
      <c r="K65" s="117" t="s">
        <v>289</v>
      </c>
      <c r="L65" s="117">
        <v>39.270000000000003</v>
      </c>
      <c r="M65" s="117"/>
      <c r="N65" s="117"/>
      <c r="O65" s="117"/>
      <c r="P65" s="117"/>
    </row>
    <row r="66" spans="1:51" ht="13.5" hidden="1" customHeight="1">
      <c r="A66" s="119" t="s">
        <v>190</v>
      </c>
      <c r="B66" s="119" t="s">
        <v>289</v>
      </c>
      <c r="C66" s="119" t="s">
        <v>289</v>
      </c>
      <c r="D66" s="119" t="s">
        <v>289</v>
      </c>
      <c r="E66" s="119">
        <v>68.099999999999994</v>
      </c>
      <c r="F66" s="119">
        <v>59.28</v>
      </c>
      <c r="G66" s="119">
        <v>62.65</v>
      </c>
      <c r="H66" s="119">
        <v>64.59</v>
      </c>
      <c r="I66" s="119">
        <v>64.8</v>
      </c>
      <c r="J66" s="119">
        <v>70.81</v>
      </c>
      <c r="K66" s="119" t="s">
        <v>289</v>
      </c>
      <c r="L66" s="119" t="s">
        <v>289</v>
      </c>
      <c r="M66" s="117"/>
      <c r="N66" s="117"/>
      <c r="O66" s="117"/>
      <c r="P66" s="117"/>
    </row>
    <row r="67" spans="1:51" ht="14.25" hidden="1">
      <c r="A67" s="119" t="s">
        <v>352</v>
      </c>
      <c r="B67" s="119" t="s">
        <v>289</v>
      </c>
      <c r="C67" s="119" t="s">
        <v>289</v>
      </c>
      <c r="D67" s="119" t="s">
        <v>289</v>
      </c>
      <c r="E67" s="119" t="s">
        <v>289</v>
      </c>
      <c r="F67" s="112">
        <v>49.77</v>
      </c>
      <c r="G67" s="119" t="s">
        <v>289</v>
      </c>
      <c r="H67" s="112">
        <v>51.69</v>
      </c>
      <c r="I67" s="112">
        <v>51.91</v>
      </c>
      <c r="J67" s="112">
        <v>49.48</v>
      </c>
      <c r="K67" s="119" t="s">
        <v>289</v>
      </c>
      <c r="L67" s="119" t="s">
        <v>289</v>
      </c>
      <c r="M67" s="117"/>
      <c r="N67" s="117"/>
      <c r="O67" s="117"/>
      <c r="P67" s="117"/>
    </row>
    <row r="68" spans="1:51" s="113" customFormat="1" ht="14.25" hidden="1">
      <c r="A68" s="119" t="s">
        <v>212</v>
      </c>
      <c r="B68" s="119"/>
      <c r="C68" s="119">
        <v>72.95</v>
      </c>
      <c r="D68" s="117"/>
      <c r="E68" s="117"/>
      <c r="F68" s="117"/>
      <c r="G68" s="117"/>
      <c r="H68" s="117"/>
      <c r="I68" s="117"/>
      <c r="J68" s="117"/>
      <c r="K68" s="117"/>
      <c r="L68" s="117"/>
      <c r="M68" s="117"/>
      <c r="N68" s="117"/>
      <c r="O68" s="117"/>
      <c r="P68" s="117"/>
    </row>
    <row r="69" spans="1:51" ht="14.25">
      <c r="A69" s="117"/>
      <c r="B69" s="117"/>
      <c r="C69" s="117"/>
      <c r="D69" s="117"/>
      <c r="E69" s="117"/>
      <c r="F69" s="117"/>
      <c r="G69" s="117"/>
      <c r="H69" s="117"/>
      <c r="I69" s="117"/>
      <c r="J69" s="117"/>
      <c r="K69" s="117"/>
      <c r="L69" s="117"/>
      <c r="M69" s="117"/>
      <c r="N69" s="117"/>
      <c r="O69" s="117"/>
      <c r="P69" s="117"/>
    </row>
    <row r="70" spans="1:51" ht="14.25">
      <c r="A70" s="117"/>
      <c r="B70" s="117"/>
      <c r="C70" s="117"/>
      <c r="D70" s="117"/>
      <c r="E70" s="117"/>
      <c r="F70" s="117"/>
      <c r="G70" s="117"/>
      <c r="H70" s="117"/>
      <c r="I70" s="117"/>
      <c r="J70" s="117"/>
      <c r="K70" s="117"/>
      <c r="L70" s="117"/>
      <c r="M70" s="117"/>
      <c r="N70" s="117"/>
      <c r="O70" s="117"/>
      <c r="P70" s="117"/>
    </row>
    <row r="71" spans="1:51" s="114" customFormat="1" ht="14.25">
      <c r="A71" s="287" t="s">
        <v>286</v>
      </c>
      <c r="B71" s="286">
        <v>45901.333831018499</v>
      </c>
      <c r="C71" s="287"/>
      <c r="D71" s="287"/>
      <c r="E71" s="287"/>
      <c r="F71" s="286">
        <v>45870.333831018499</v>
      </c>
      <c r="G71" s="287"/>
      <c r="H71" s="287"/>
      <c r="I71" s="287"/>
      <c r="J71" s="286">
        <v>45839.333831018499</v>
      </c>
      <c r="K71" s="287"/>
      <c r="L71" s="287"/>
      <c r="M71" s="287"/>
      <c r="N71" s="286">
        <v>45809.333831018499</v>
      </c>
      <c r="O71" s="287"/>
      <c r="P71" s="287"/>
      <c r="Q71" s="287"/>
      <c r="R71" s="286">
        <v>45778.333831018499</v>
      </c>
      <c r="S71" s="287"/>
      <c r="T71" s="287"/>
      <c r="U71" s="287"/>
      <c r="V71" s="286">
        <v>45748.333831018499</v>
      </c>
      <c r="W71" s="287"/>
      <c r="X71" s="287"/>
      <c r="Y71" s="287"/>
      <c r="Z71" s="286">
        <v>45717.333831018499</v>
      </c>
      <c r="AA71" s="287"/>
      <c r="AB71" s="287"/>
      <c r="AC71" s="287"/>
      <c r="AD71" s="286">
        <v>45689.333831018499</v>
      </c>
      <c r="AE71" s="287"/>
      <c r="AF71" s="287"/>
      <c r="AG71" s="287"/>
      <c r="AH71" s="286">
        <v>45658.333831018499</v>
      </c>
      <c r="AI71" s="287"/>
      <c r="AJ71" s="287"/>
      <c r="AK71" s="287"/>
      <c r="AL71" s="286">
        <v>45627.333831018499</v>
      </c>
      <c r="AM71" s="287"/>
      <c r="AN71" s="286">
        <v>45597.333831018499</v>
      </c>
      <c r="AO71" s="287"/>
      <c r="AP71" s="287"/>
      <c r="AQ71" s="287"/>
      <c r="AR71" s="286">
        <v>45566.333831018499</v>
      </c>
      <c r="AS71" s="287"/>
      <c r="AT71" s="287"/>
      <c r="AU71" s="287"/>
      <c r="AV71" s="286">
        <v>45536.333831018499</v>
      </c>
      <c r="AW71" s="287"/>
      <c r="AX71" s="287"/>
      <c r="AY71" s="287"/>
    </row>
    <row r="72" spans="1:51" s="114" customFormat="1" ht="14.25">
      <c r="A72" s="287"/>
      <c r="B72" s="114" t="s">
        <v>287</v>
      </c>
      <c r="C72" s="114" t="s">
        <v>353</v>
      </c>
      <c r="D72" s="114" t="s">
        <v>354</v>
      </c>
      <c r="E72" s="114" t="s">
        <v>355</v>
      </c>
      <c r="F72" s="114" t="s">
        <v>287</v>
      </c>
      <c r="G72" s="114" t="s">
        <v>353</v>
      </c>
      <c r="H72" s="114" t="s">
        <v>354</v>
      </c>
      <c r="I72" s="114" t="s">
        <v>355</v>
      </c>
      <c r="J72" s="114" t="s">
        <v>287</v>
      </c>
      <c r="K72" s="114" t="s">
        <v>353</v>
      </c>
      <c r="L72" s="114" t="s">
        <v>354</v>
      </c>
      <c r="M72" s="114" t="s">
        <v>355</v>
      </c>
      <c r="N72" s="114" t="s">
        <v>287</v>
      </c>
      <c r="O72" s="114" t="s">
        <v>353</v>
      </c>
      <c r="P72" s="114" t="s">
        <v>354</v>
      </c>
      <c r="Q72" s="114" t="s">
        <v>355</v>
      </c>
      <c r="R72" s="114" t="s">
        <v>287</v>
      </c>
      <c r="S72" s="114" t="s">
        <v>353</v>
      </c>
      <c r="T72" s="114" t="s">
        <v>354</v>
      </c>
      <c r="U72" s="114" t="s">
        <v>355</v>
      </c>
      <c r="V72" s="114" t="s">
        <v>287</v>
      </c>
      <c r="W72" s="114" t="s">
        <v>353</v>
      </c>
      <c r="X72" s="114" t="s">
        <v>354</v>
      </c>
      <c r="Y72" s="114" t="s">
        <v>355</v>
      </c>
      <c r="Z72" s="114" t="s">
        <v>287</v>
      </c>
      <c r="AA72" s="114" t="s">
        <v>353</v>
      </c>
      <c r="AB72" s="114" t="s">
        <v>354</v>
      </c>
      <c r="AC72" s="114" t="s">
        <v>355</v>
      </c>
      <c r="AD72" s="114" t="s">
        <v>287</v>
      </c>
      <c r="AE72" s="114" t="s">
        <v>353</v>
      </c>
      <c r="AF72" s="114" t="s">
        <v>354</v>
      </c>
      <c r="AG72" s="114" t="s">
        <v>355</v>
      </c>
      <c r="AH72" s="114" t="s">
        <v>287</v>
      </c>
      <c r="AI72" s="114" t="s">
        <v>353</v>
      </c>
      <c r="AJ72" s="114" t="s">
        <v>354</v>
      </c>
      <c r="AK72" s="114" t="s">
        <v>355</v>
      </c>
      <c r="AL72" s="114" t="s">
        <v>287</v>
      </c>
      <c r="AM72" s="114" t="s">
        <v>353</v>
      </c>
      <c r="AN72" s="114" t="s">
        <v>287</v>
      </c>
      <c r="AO72" s="114" t="s">
        <v>353</v>
      </c>
      <c r="AP72" s="114" t="s">
        <v>354</v>
      </c>
      <c r="AQ72" s="114" t="s">
        <v>355</v>
      </c>
      <c r="AR72" s="114" t="s">
        <v>287</v>
      </c>
      <c r="AS72" s="114" t="s">
        <v>353</v>
      </c>
      <c r="AT72" s="114" t="s">
        <v>354</v>
      </c>
      <c r="AU72" s="114" t="s">
        <v>355</v>
      </c>
      <c r="AV72" s="114" t="s">
        <v>287</v>
      </c>
      <c r="AW72" s="114" t="s">
        <v>353</v>
      </c>
      <c r="AX72" s="114" t="s">
        <v>354</v>
      </c>
      <c r="AY72" s="114" t="s">
        <v>355</v>
      </c>
    </row>
    <row r="73" spans="1:51" s="114" customFormat="1" ht="13.5" customHeight="1">
      <c r="A73" s="114" t="s">
        <v>188</v>
      </c>
      <c r="B73" s="114">
        <v>56.77</v>
      </c>
      <c r="C73" s="114">
        <v>4124</v>
      </c>
      <c r="D73" s="114">
        <v>45698</v>
      </c>
      <c r="E73" s="114" t="s">
        <v>356</v>
      </c>
      <c r="F73" s="114">
        <v>57.85</v>
      </c>
      <c r="G73" s="114">
        <v>4007</v>
      </c>
      <c r="H73" s="114">
        <v>45995</v>
      </c>
      <c r="I73" s="114" t="s">
        <v>357</v>
      </c>
      <c r="J73" s="114">
        <v>58.76</v>
      </c>
      <c r="K73" s="114">
        <v>3877</v>
      </c>
      <c r="L73" s="114">
        <v>46214</v>
      </c>
      <c r="M73" s="114" t="s">
        <v>358</v>
      </c>
      <c r="N73" s="114">
        <v>58.65</v>
      </c>
      <c r="O73" s="114">
        <v>3819</v>
      </c>
      <c r="P73" s="114">
        <v>46464</v>
      </c>
      <c r="Q73" s="114" t="s">
        <v>359</v>
      </c>
      <c r="R73" s="114">
        <v>56.64</v>
      </c>
      <c r="S73" s="114">
        <v>3913</v>
      </c>
      <c r="T73" s="114">
        <v>46662</v>
      </c>
      <c r="U73" s="114" t="s">
        <v>360</v>
      </c>
      <c r="V73" s="114">
        <v>56.05</v>
      </c>
      <c r="W73" s="114">
        <v>3959</v>
      </c>
      <c r="X73" s="114">
        <v>46681</v>
      </c>
      <c r="Y73" s="114" t="s">
        <v>361</v>
      </c>
      <c r="Z73" s="114">
        <v>55.26</v>
      </c>
      <c r="AA73" s="114">
        <v>3949</v>
      </c>
      <c r="AB73" s="114">
        <v>46945</v>
      </c>
      <c r="AC73" s="114" t="s">
        <v>362</v>
      </c>
      <c r="AD73" s="114">
        <v>55.89</v>
      </c>
      <c r="AE73" s="114">
        <v>3882</v>
      </c>
      <c r="AF73" s="114">
        <v>46966</v>
      </c>
      <c r="AG73" s="114" t="s">
        <v>363</v>
      </c>
      <c r="AH73" s="114">
        <v>58.19</v>
      </c>
      <c r="AI73" s="114">
        <v>3905</v>
      </c>
      <c r="AJ73" s="114">
        <v>47126</v>
      </c>
      <c r="AK73" s="114" t="s">
        <v>364</v>
      </c>
      <c r="AL73" s="114">
        <v>53.42</v>
      </c>
      <c r="AM73" s="114">
        <v>4313</v>
      </c>
      <c r="AN73" s="114">
        <v>53.7</v>
      </c>
      <c r="AO73" s="114">
        <v>4356</v>
      </c>
      <c r="AP73" s="114">
        <v>46632</v>
      </c>
      <c r="AQ73" s="114" t="s">
        <v>365</v>
      </c>
      <c r="AR73" s="114">
        <v>53.59</v>
      </c>
      <c r="AS73" s="114">
        <v>4384</v>
      </c>
      <c r="AT73" s="114">
        <v>46372</v>
      </c>
      <c r="AU73" s="114" t="s">
        <v>366</v>
      </c>
      <c r="AV73" s="114">
        <v>54.1</v>
      </c>
      <c r="AW73" s="114">
        <v>4387</v>
      </c>
      <c r="AX73" s="114">
        <v>47808</v>
      </c>
      <c r="AY73" s="114" t="s">
        <v>367</v>
      </c>
    </row>
    <row r="74" spans="1:51" s="114" customFormat="1" ht="13.5" customHeight="1">
      <c r="A74" s="114" t="s">
        <v>214</v>
      </c>
      <c r="B74" s="114">
        <v>65.45</v>
      </c>
      <c r="C74" s="114">
        <v>3425</v>
      </c>
      <c r="D74" s="114">
        <v>43692</v>
      </c>
      <c r="E74" s="114" t="s">
        <v>368</v>
      </c>
      <c r="F74" s="114">
        <v>67.73</v>
      </c>
      <c r="G74" s="114">
        <v>3261</v>
      </c>
      <c r="H74" s="114">
        <v>44420</v>
      </c>
      <c r="I74" s="114" t="s">
        <v>369</v>
      </c>
      <c r="J74" s="114">
        <v>69.67</v>
      </c>
      <c r="K74" s="114">
        <v>2946</v>
      </c>
      <c r="L74" s="114">
        <v>45080</v>
      </c>
      <c r="M74" s="114" t="s">
        <v>370</v>
      </c>
      <c r="N74" s="114">
        <v>71.959999999999994</v>
      </c>
      <c r="O74" s="114">
        <v>2737</v>
      </c>
      <c r="P74" s="114">
        <v>45346</v>
      </c>
      <c r="Q74" s="114" t="s">
        <v>371</v>
      </c>
      <c r="R74" s="114">
        <v>69.78</v>
      </c>
      <c r="S74" s="114">
        <v>2878</v>
      </c>
      <c r="T74" s="114">
        <v>46483</v>
      </c>
      <c r="U74" s="114" t="s">
        <v>372</v>
      </c>
      <c r="V74" s="114">
        <v>71.12</v>
      </c>
      <c r="W74" s="114">
        <v>2957</v>
      </c>
      <c r="X74" s="114">
        <v>46507</v>
      </c>
      <c r="Y74" s="114" t="s">
        <v>373</v>
      </c>
      <c r="Z74" s="114">
        <v>65.41</v>
      </c>
      <c r="AA74" s="114">
        <v>3469</v>
      </c>
      <c r="AB74" s="114">
        <v>46720</v>
      </c>
      <c r="AC74" s="114" t="s">
        <v>374</v>
      </c>
      <c r="AD74" s="114">
        <v>62.44</v>
      </c>
      <c r="AE74" s="114">
        <v>3410</v>
      </c>
      <c r="AF74" s="114">
        <v>46542</v>
      </c>
      <c r="AG74" s="114" t="s">
        <v>375</v>
      </c>
      <c r="AH74" s="114">
        <v>64.53</v>
      </c>
      <c r="AI74" s="114">
        <v>3115</v>
      </c>
      <c r="AJ74" s="114">
        <v>47243</v>
      </c>
      <c r="AK74" s="114" t="s">
        <v>376</v>
      </c>
      <c r="AL74" s="114">
        <v>51.51</v>
      </c>
      <c r="AM74" s="114">
        <v>3964</v>
      </c>
      <c r="AN74" s="114">
        <v>51.06</v>
      </c>
      <c r="AO74" s="114">
        <v>3820</v>
      </c>
      <c r="AP74" s="114">
        <v>47305</v>
      </c>
      <c r="AQ74" s="114" t="s">
        <v>377</v>
      </c>
      <c r="AR74" s="114">
        <v>49.83</v>
      </c>
      <c r="AS74" s="114">
        <v>3879</v>
      </c>
      <c r="AT74" s="114">
        <v>47490</v>
      </c>
      <c r="AU74" s="114" t="s">
        <v>378</v>
      </c>
      <c r="AV74" s="114">
        <v>49.61</v>
      </c>
      <c r="AW74" s="114">
        <v>3893</v>
      </c>
      <c r="AX74" s="114">
        <v>48627</v>
      </c>
      <c r="AY74" s="114" t="s">
        <v>379</v>
      </c>
    </row>
    <row r="75" spans="1:51" s="115" customFormat="1" ht="13.5" customHeight="1">
      <c r="A75" s="115" t="s">
        <v>190</v>
      </c>
      <c r="B75" s="115">
        <v>64.63</v>
      </c>
      <c r="C75" s="115">
        <v>8608</v>
      </c>
      <c r="D75" s="115">
        <v>54684</v>
      </c>
      <c r="E75" s="115" t="s">
        <v>380</v>
      </c>
      <c r="F75" s="115">
        <v>65.27</v>
      </c>
      <c r="G75" s="115">
        <v>8700</v>
      </c>
      <c r="H75" s="115">
        <v>55966</v>
      </c>
      <c r="I75" s="115" t="s">
        <v>381</v>
      </c>
      <c r="J75" s="115">
        <v>57.46</v>
      </c>
      <c r="K75" s="115">
        <v>5200</v>
      </c>
      <c r="L75" s="115">
        <v>56284</v>
      </c>
      <c r="M75" s="115" t="s">
        <v>379</v>
      </c>
      <c r="N75" s="115">
        <v>71.63</v>
      </c>
      <c r="O75" s="115">
        <v>4767</v>
      </c>
      <c r="P75" s="115">
        <v>56124</v>
      </c>
      <c r="Q75" s="115" t="s">
        <v>382</v>
      </c>
      <c r="R75" s="115">
        <v>66.56</v>
      </c>
      <c r="S75" s="115">
        <v>4328</v>
      </c>
      <c r="T75" s="115">
        <v>56192</v>
      </c>
      <c r="U75" s="115" t="s">
        <v>383</v>
      </c>
      <c r="V75" s="115">
        <v>64.84</v>
      </c>
      <c r="W75" s="115">
        <v>6266</v>
      </c>
      <c r="X75" s="115">
        <v>57958</v>
      </c>
      <c r="Y75" s="115" t="s">
        <v>384</v>
      </c>
      <c r="Z75" s="115">
        <v>65.59</v>
      </c>
      <c r="AA75" s="115">
        <v>7028</v>
      </c>
      <c r="AB75" s="115">
        <v>59065</v>
      </c>
      <c r="AC75" s="115" t="s">
        <v>385</v>
      </c>
      <c r="AD75" s="115">
        <v>61.48</v>
      </c>
      <c r="AE75" s="115">
        <v>7335</v>
      </c>
      <c r="AF75" s="115">
        <v>59338</v>
      </c>
      <c r="AG75" s="115" t="s">
        <v>386</v>
      </c>
      <c r="AH75" s="115">
        <v>54.5</v>
      </c>
      <c r="AI75" s="115">
        <v>5975</v>
      </c>
      <c r="AJ75" s="115">
        <v>61525</v>
      </c>
      <c r="AK75" s="115" t="s">
        <v>387</v>
      </c>
      <c r="AL75" s="115">
        <v>53.06</v>
      </c>
      <c r="AM75" s="115">
        <v>5717</v>
      </c>
      <c r="AN75" s="115">
        <v>57.63</v>
      </c>
      <c r="AO75" s="115">
        <v>7133</v>
      </c>
      <c r="AP75" s="115">
        <v>58912</v>
      </c>
      <c r="AQ75" s="115" t="s">
        <v>388</v>
      </c>
      <c r="AR75" s="115">
        <v>60.43</v>
      </c>
      <c r="AS75" s="115">
        <v>8220</v>
      </c>
      <c r="AT75" s="115">
        <v>60319</v>
      </c>
      <c r="AU75" s="115" t="s">
        <v>389</v>
      </c>
      <c r="AV75" s="115">
        <v>73.91</v>
      </c>
      <c r="AW75" s="115">
        <v>6688</v>
      </c>
      <c r="AX75" s="115">
        <v>58096</v>
      </c>
      <c r="AY75" s="115" t="s">
        <v>358</v>
      </c>
    </row>
    <row r="76" spans="1:51" s="114" customFormat="1" ht="14.25">
      <c r="A76" s="114" t="s">
        <v>258</v>
      </c>
      <c r="B76" s="114">
        <v>58.84</v>
      </c>
      <c r="C76" s="114">
        <v>4488</v>
      </c>
      <c r="D76" s="114">
        <v>46287</v>
      </c>
      <c r="E76" s="114" t="s">
        <v>390</v>
      </c>
      <c r="F76" s="114">
        <v>57.89</v>
      </c>
      <c r="G76" s="114">
        <v>4614</v>
      </c>
      <c r="H76" s="114">
        <v>46967</v>
      </c>
      <c r="I76" s="114" t="s">
        <v>391</v>
      </c>
      <c r="J76" s="114">
        <v>57.16</v>
      </c>
      <c r="K76" s="114">
        <v>4233</v>
      </c>
      <c r="L76" s="114">
        <v>48219</v>
      </c>
      <c r="M76" s="114" t="s">
        <v>383</v>
      </c>
      <c r="N76" s="114">
        <v>62.55</v>
      </c>
      <c r="O76" s="114">
        <v>3317</v>
      </c>
      <c r="P76" s="114">
        <v>49246</v>
      </c>
      <c r="Q76" s="114" t="s">
        <v>390</v>
      </c>
      <c r="R76" s="114">
        <v>65.78</v>
      </c>
      <c r="S76" s="114">
        <v>3175</v>
      </c>
      <c r="T76" s="114">
        <v>49008</v>
      </c>
      <c r="U76" s="114" t="s">
        <v>375</v>
      </c>
      <c r="V76" s="114">
        <v>63.5</v>
      </c>
      <c r="W76" s="114">
        <v>3428</v>
      </c>
      <c r="X76" s="114">
        <v>49430</v>
      </c>
      <c r="Y76" s="114" t="s">
        <v>392</v>
      </c>
      <c r="Z76" s="114">
        <v>56.69</v>
      </c>
      <c r="AA76" s="114">
        <v>3841</v>
      </c>
      <c r="AB76" s="114">
        <v>49424</v>
      </c>
      <c r="AC76" s="114" t="s">
        <v>393</v>
      </c>
      <c r="AD76" s="114">
        <v>58.84</v>
      </c>
      <c r="AE76" s="114">
        <v>3858</v>
      </c>
      <c r="AF76" s="114">
        <v>50198</v>
      </c>
      <c r="AG76" s="114" t="s">
        <v>394</v>
      </c>
      <c r="AH76" s="114">
        <v>62.85</v>
      </c>
      <c r="AI76" s="114">
        <v>3833</v>
      </c>
      <c r="AJ76" s="114">
        <v>50327</v>
      </c>
      <c r="AK76" s="114" t="s">
        <v>395</v>
      </c>
      <c r="AL76" s="114">
        <v>56.3</v>
      </c>
      <c r="AM76" s="114">
        <v>4192</v>
      </c>
      <c r="AN76" s="114">
        <v>55.91</v>
      </c>
      <c r="AO76" s="114">
        <v>4126</v>
      </c>
      <c r="AP76" s="114">
        <v>49409</v>
      </c>
      <c r="AQ76" s="114" t="s">
        <v>367</v>
      </c>
      <c r="AR76" s="114">
        <v>55.22</v>
      </c>
      <c r="AS76" s="114">
        <v>4053</v>
      </c>
      <c r="AT76" s="114">
        <v>49755</v>
      </c>
      <c r="AU76" s="114" t="s">
        <v>385</v>
      </c>
      <c r="AV76" s="114">
        <v>55.85</v>
      </c>
      <c r="AW76" s="114">
        <v>4188</v>
      </c>
      <c r="AX76" s="114">
        <v>49642</v>
      </c>
      <c r="AY76" s="114" t="s">
        <v>396</v>
      </c>
    </row>
    <row r="77" spans="1:51" s="114" customFormat="1" ht="13.5" customHeight="1">
      <c r="A77" s="114" t="s">
        <v>221</v>
      </c>
      <c r="B77" s="114">
        <v>65.38</v>
      </c>
      <c r="C77" s="114">
        <v>8969</v>
      </c>
      <c r="D77" s="114">
        <v>54932</v>
      </c>
      <c r="E77" s="114" t="s">
        <v>363</v>
      </c>
      <c r="F77" s="114">
        <v>64.739999999999995</v>
      </c>
      <c r="G77" s="114">
        <v>9190</v>
      </c>
      <c r="H77" s="114">
        <v>55319</v>
      </c>
      <c r="I77" s="114" t="s">
        <v>397</v>
      </c>
      <c r="J77" s="114">
        <v>66.209999999999994</v>
      </c>
      <c r="K77" s="114">
        <v>9636</v>
      </c>
      <c r="L77" s="114">
        <v>55783</v>
      </c>
      <c r="M77" s="114" t="s">
        <v>398</v>
      </c>
      <c r="N77" s="114">
        <v>64.38</v>
      </c>
      <c r="O77" s="114">
        <v>9875</v>
      </c>
      <c r="P77" s="114">
        <v>56801</v>
      </c>
      <c r="Q77" s="114" t="s">
        <v>399</v>
      </c>
      <c r="R77" s="114">
        <v>62.84</v>
      </c>
      <c r="S77" s="114">
        <v>8475</v>
      </c>
      <c r="T77" s="114">
        <v>57191</v>
      </c>
      <c r="U77" s="114" t="s">
        <v>400</v>
      </c>
      <c r="V77" s="114">
        <v>62.89</v>
      </c>
      <c r="W77" s="114">
        <v>8210</v>
      </c>
      <c r="X77" s="114">
        <v>57945</v>
      </c>
      <c r="Y77" s="114" t="s">
        <v>401</v>
      </c>
      <c r="Z77" s="114">
        <v>63.64</v>
      </c>
      <c r="AA77" s="114">
        <v>8599</v>
      </c>
      <c r="AB77" s="114">
        <v>58402</v>
      </c>
      <c r="AC77" s="114" t="s">
        <v>402</v>
      </c>
      <c r="AD77" s="114">
        <v>63.96</v>
      </c>
      <c r="AE77" s="114">
        <v>8957</v>
      </c>
      <c r="AF77" s="114">
        <v>58794</v>
      </c>
      <c r="AG77" s="114" t="s">
        <v>403</v>
      </c>
      <c r="AH77" s="114">
        <v>64.27</v>
      </c>
      <c r="AI77" s="114">
        <v>9815</v>
      </c>
      <c r="AJ77" s="114">
        <v>58848</v>
      </c>
      <c r="AK77" s="114" t="s">
        <v>404</v>
      </c>
      <c r="AL77" s="114">
        <v>64.290000000000006</v>
      </c>
      <c r="AM77" s="114">
        <v>9828</v>
      </c>
      <c r="AN77" s="114">
        <v>65.28</v>
      </c>
      <c r="AO77" s="114">
        <v>10129</v>
      </c>
      <c r="AP77" s="114">
        <v>58860</v>
      </c>
      <c r="AQ77" s="114" t="s">
        <v>405</v>
      </c>
      <c r="AR77" s="114">
        <v>64.39</v>
      </c>
      <c r="AS77" s="114">
        <v>9765</v>
      </c>
      <c r="AT77" s="114">
        <v>59178</v>
      </c>
      <c r="AU77" s="114" t="s">
        <v>403</v>
      </c>
      <c r="AV77" s="114">
        <v>65.27</v>
      </c>
      <c r="AW77" s="114">
        <v>9533</v>
      </c>
      <c r="AX77" s="114">
        <v>59658</v>
      </c>
      <c r="AY77" s="114" t="s">
        <v>406</v>
      </c>
    </row>
    <row r="78" spans="1:51" ht="13.5" customHeight="1">
      <c r="A78" s="117"/>
      <c r="B78" s="117"/>
      <c r="C78" s="117"/>
      <c r="D78" s="117"/>
      <c r="E78" s="117"/>
      <c r="F78" s="117"/>
      <c r="G78" s="117"/>
      <c r="H78" s="117"/>
      <c r="I78" s="117"/>
      <c r="J78" s="117"/>
      <c r="K78" s="117"/>
      <c r="L78" s="117"/>
      <c r="M78" s="117"/>
      <c r="N78" s="117"/>
      <c r="O78" s="117"/>
      <c r="P78" s="117"/>
    </row>
    <row r="79" spans="1:51" ht="13.5" customHeight="1">
      <c r="A79" s="117"/>
      <c r="B79" s="117"/>
      <c r="C79" s="117"/>
      <c r="D79" s="117"/>
      <c r="E79" s="117"/>
      <c r="F79" s="117"/>
      <c r="G79" s="117"/>
      <c r="H79" s="117"/>
      <c r="I79" s="117"/>
      <c r="J79" s="117"/>
      <c r="K79" s="117"/>
      <c r="L79" s="117"/>
      <c r="M79" s="117"/>
      <c r="N79" s="117"/>
      <c r="O79" s="117"/>
      <c r="P79" s="117"/>
    </row>
    <row r="80" spans="1:51" s="116" customFormat="1" ht="14.25">
      <c r="C80" s="120"/>
      <c r="D80" s="120" t="s">
        <v>177</v>
      </c>
      <c r="E80" s="120" t="s">
        <v>180</v>
      </c>
      <c r="F80" s="120" t="s">
        <v>181</v>
      </c>
      <c r="G80" s="121" t="s">
        <v>182</v>
      </c>
    </row>
    <row r="81" spans="3:7">
      <c r="C81" s="120">
        <v>1</v>
      </c>
      <c r="D81" s="120" t="s">
        <v>190</v>
      </c>
      <c r="E81" s="120">
        <v>2024</v>
      </c>
      <c r="F81" s="120" t="s">
        <v>191</v>
      </c>
      <c r="G81" s="122">
        <f>AR75</f>
        <v>60.43</v>
      </c>
    </row>
    <row r="82" spans="3:7">
      <c r="C82" s="120">
        <v>2</v>
      </c>
      <c r="D82" s="120" t="s">
        <v>190</v>
      </c>
      <c r="E82" s="120">
        <v>2024</v>
      </c>
      <c r="F82" s="120" t="s">
        <v>194</v>
      </c>
      <c r="G82" s="122">
        <f>AN75</f>
        <v>57.63</v>
      </c>
    </row>
    <row r="83" spans="3:7">
      <c r="C83" s="120">
        <v>3</v>
      </c>
      <c r="D83" s="120" t="s">
        <v>190</v>
      </c>
      <c r="E83" s="120">
        <v>2024</v>
      </c>
      <c r="F83" s="120" t="s">
        <v>189</v>
      </c>
      <c r="G83" s="122">
        <f>AL75</f>
        <v>53.06</v>
      </c>
    </row>
    <row r="84" spans="3:7">
      <c r="C84" s="120">
        <v>4</v>
      </c>
      <c r="D84" s="120" t="s">
        <v>190</v>
      </c>
      <c r="E84" s="120">
        <v>2025</v>
      </c>
      <c r="F84" s="120" t="s">
        <v>199</v>
      </c>
      <c r="G84" s="122">
        <f>AH75</f>
        <v>54.5</v>
      </c>
    </row>
    <row r="85" spans="3:7">
      <c r="C85" s="120">
        <v>5</v>
      </c>
      <c r="D85" s="120" t="s">
        <v>190</v>
      </c>
      <c r="E85" s="120">
        <v>2025</v>
      </c>
      <c r="F85" s="120" t="s">
        <v>204</v>
      </c>
      <c r="G85" s="122">
        <f>AD75</f>
        <v>61.48</v>
      </c>
    </row>
    <row r="86" spans="3:7">
      <c r="C86" s="120">
        <v>6</v>
      </c>
      <c r="D86" s="120" t="s">
        <v>190</v>
      </c>
      <c r="E86" s="120">
        <v>2025</v>
      </c>
      <c r="F86" s="120" t="s">
        <v>206</v>
      </c>
      <c r="G86" s="122">
        <f>Z75</f>
        <v>65.59</v>
      </c>
    </row>
    <row r="87" spans="3:7">
      <c r="C87" s="120">
        <v>7</v>
      </c>
      <c r="D87" s="120" t="s">
        <v>190</v>
      </c>
      <c r="E87" s="120">
        <v>2025</v>
      </c>
      <c r="F87" s="120" t="s">
        <v>208</v>
      </c>
      <c r="G87" s="122">
        <f>V75</f>
        <v>64.84</v>
      </c>
    </row>
    <row r="88" spans="3:7">
      <c r="C88" s="120">
        <v>8</v>
      </c>
      <c r="D88" s="120" t="s">
        <v>190</v>
      </c>
      <c r="E88" s="120">
        <v>2025</v>
      </c>
      <c r="F88" s="120" t="s">
        <v>210</v>
      </c>
      <c r="G88" s="122">
        <f>R75</f>
        <v>66.56</v>
      </c>
    </row>
    <row r="89" spans="3:7">
      <c r="C89" s="120">
        <v>9</v>
      </c>
      <c r="D89" s="120" t="s">
        <v>190</v>
      </c>
      <c r="E89" s="120">
        <v>2025</v>
      </c>
      <c r="F89" s="120" t="s">
        <v>209</v>
      </c>
      <c r="G89" s="122">
        <f>N75</f>
        <v>71.63</v>
      </c>
    </row>
    <row r="90" spans="3:7">
      <c r="C90" s="120">
        <v>10</v>
      </c>
      <c r="D90" s="120" t="s">
        <v>190</v>
      </c>
      <c r="E90" s="120">
        <v>2025</v>
      </c>
      <c r="F90" s="120" t="s">
        <v>207</v>
      </c>
      <c r="G90" s="122">
        <f>J75</f>
        <v>57.46</v>
      </c>
    </row>
    <row r="91" spans="3:7">
      <c r="C91" s="120">
        <v>11</v>
      </c>
      <c r="D91" s="120" t="s">
        <v>190</v>
      </c>
      <c r="E91" s="120">
        <v>2025</v>
      </c>
      <c r="F91" s="120" t="s">
        <v>205</v>
      </c>
      <c r="G91" s="122">
        <f>F75</f>
        <v>65.27</v>
      </c>
    </row>
    <row r="92" spans="3:7">
      <c r="C92" s="120">
        <v>12</v>
      </c>
      <c r="D92" s="120" t="s">
        <v>190</v>
      </c>
      <c r="E92" s="120">
        <v>2025</v>
      </c>
      <c r="F92" s="120" t="s">
        <v>203</v>
      </c>
      <c r="G92" s="122">
        <f>B75</f>
        <v>64.63</v>
      </c>
    </row>
    <row r="93" spans="3:7">
      <c r="C93" s="120"/>
      <c r="D93" s="120"/>
      <c r="E93" s="120"/>
      <c r="F93" s="120"/>
      <c r="G93" s="122">
        <f>AVERAGE(G81:G92)</f>
        <v>61.923333333333339</v>
      </c>
    </row>
    <row r="94" spans="3:7">
      <c r="C94" s="120">
        <v>1</v>
      </c>
      <c r="D94" s="120" t="s">
        <v>214</v>
      </c>
      <c r="E94" s="120">
        <v>2024</v>
      </c>
      <c r="F94" s="120" t="s">
        <v>191</v>
      </c>
      <c r="G94" s="121">
        <f>AR74</f>
        <v>49.83</v>
      </c>
    </row>
    <row r="95" spans="3:7">
      <c r="C95" s="120">
        <v>2</v>
      </c>
      <c r="D95" s="120" t="s">
        <v>214</v>
      </c>
      <c r="E95" s="120">
        <v>2024</v>
      </c>
      <c r="F95" s="120" t="s">
        <v>194</v>
      </c>
      <c r="G95" s="121">
        <f>AN74</f>
        <v>51.06</v>
      </c>
    </row>
    <row r="96" spans="3:7">
      <c r="C96" s="120">
        <v>3</v>
      </c>
      <c r="D96" s="120" t="s">
        <v>214</v>
      </c>
      <c r="E96" s="120">
        <v>2024</v>
      </c>
      <c r="F96" s="120" t="s">
        <v>189</v>
      </c>
      <c r="G96" s="121">
        <f>AL74</f>
        <v>51.51</v>
      </c>
    </row>
    <row r="97" spans="3:7">
      <c r="C97" s="120">
        <v>4</v>
      </c>
      <c r="D97" s="120" t="s">
        <v>214</v>
      </c>
      <c r="E97" s="120">
        <v>2025</v>
      </c>
      <c r="F97" s="120" t="s">
        <v>199</v>
      </c>
      <c r="G97" s="121">
        <f>AH74</f>
        <v>64.53</v>
      </c>
    </row>
    <row r="98" spans="3:7">
      <c r="C98" s="120">
        <v>5</v>
      </c>
      <c r="D98" s="120" t="s">
        <v>214</v>
      </c>
      <c r="E98" s="120">
        <v>2025</v>
      </c>
      <c r="F98" s="120" t="s">
        <v>204</v>
      </c>
      <c r="G98" s="121">
        <f>AD74</f>
        <v>62.44</v>
      </c>
    </row>
    <row r="99" spans="3:7">
      <c r="C99" s="120">
        <v>6</v>
      </c>
      <c r="D99" s="120" t="s">
        <v>214</v>
      </c>
      <c r="E99" s="120">
        <v>2025</v>
      </c>
      <c r="F99" s="120" t="s">
        <v>206</v>
      </c>
      <c r="G99" s="121">
        <f>Z74</f>
        <v>65.41</v>
      </c>
    </row>
    <row r="100" spans="3:7">
      <c r="C100" s="120">
        <v>7</v>
      </c>
      <c r="D100" s="120" t="s">
        <v>214</v>
      </c>
      <c r="E100" s="120">
        <v>2025</v>
      </c>
      <c r="F100" s="120" t="s">
        <v>208</v>
      </c>
      <c r="G100" s="121">
        <f>V74</f>
        <v>71.12</v>
      </c>
    </row>
    <row r="101" spans="3:7">
      <c r="C101" s="120">
        <v>8</v>
      </c>
      <c r="D101" s="120" t="s">
        <v>214</v>
      </c>
      <c r="E101" s="120">
        <v>2025</v>
      </c>
      <c r="F101" s="120" t="s">
        <v>210</v>
      </c>
      <c r="G101" s="121">
        <f>R74</f>
        <v>69.78</v>
      </c>
    </row>
    <row r="102" spans="3:7">
      <c r="C102" s="120">
        <v>9</v>
      </c>
      <c r="D102" s="120" t="s">
        <v>214</v>
      </c>
      <c r="E102" s="120">
        <v>2025</v>
      </c>
      <c r="F102" s="120" t="s">
        <v>209</v>
      </c>
      <c r="G102" s="121">
        <f>N74</f>
        <v>71.959999999999994</v>
      </c>
    </row>
    <row r="103" spans="3:7" ht="13.5" customHeight="1">
      <c r="C103" s="120">
        <v>10</v>
      </c>
      <c r="D103" s="120" t="s">
        <v>214</v>
      </c>
      <c r="E103" s="120">
        <v>2025</v>
      </c>
      <c r="F103" s="120" t="s">
        <v>207</v>
      </c>
      <c r="G103" s="121">
        <f>J74</f>
        <v>69.67</v>
      </c>
    </row>
    <row r="104" spans="3:7" ht="13.5" customHeight="1">
      <c r="C104" s="120">
        <v>11</v>
      </c>
      <c r="D104" s="120" t="s">
        <v>214</v>
      </c>
      <c r="E104" s="120">
        <v>2025</v>
      </c>
      <c r="F104" s="120" t="s">
        <v>205</v>
      </c>
      <c r="G104" s="121">
        <f>F74</f>
        <v>67.73</v>
      </c>
    </row>
    <row r="105" spans="3:7" ht="13.5" customHeight="1">
      <c r="C105" s="120">
        <v>12</v>
      </c>
      <c r="D105" s="120" t="s">
        <v>214</v>
      </c>
      <c r="E105" s="120">
        <v>2025</v>
      </c>
      <c r="F105" s="120" t="s">
        <v>203</v>
      </c>
      <c r="G105" s="121">
        <f>B74</f>
        <v>65.45</v>
      </c>
    </row>
    <row r="106" spans="3:7" ht="13.5" customHeight="1">
      <c r="C106" s="120"/>
      <c r="D106" s="120"/>
      <c r="E106" s="120"/>
      <c r="F106" s="120"/>
      <c r="G106" s="121">
        <f>AVERAGE(G94:G105)</f>
        <v>63.374166666666667</v>
      </c>
    </row>
    <row r="107" spans="3:7" ht="13.5" customHeight="1">
      <c r="C107" s="120">
        <v>1</v>
      </c>
      <c r="D107" s="120" t="s">
        <v>188</v>
      </c>
      <c r="E107" s="120">
        <v>2024</v>
      </c>
      <c r="F107" s="120" t="s">
        <v>191</v>
      </c>
      <c r="G107" s="121">
        <f>AR73</f>
        <v>53.59</v>
      </c>
    </row>
    <row r="108" spans="3:7" ht="13.5" customHeight="1">
      <c r="C108" s="120">
        <v>2</v>
      </c>
      <c r="D108" s="120" t="s">
        <v>188</v>
      </c>
      <c r="E108" s="120">
        <v>2024</v>
      </c>
      <c r="F108" s="120" t="s">
        <v>194</v>
      </c>
      <c r="G108" s="121">
        <f>AN73</f>
        <v>53.7</v>
      </c>
    </row>
    <row r="109" spans="3:7" ht="13.5" customHeight="1">
      <c r="C109" s="120">
        <v>3</v>
      </c>
      <c r="D109" s="120" t="s">
        <v>188</v>
      </c>
      <c r="E109" s="120">
        <v>2024</v>
      </c>
      <c r="F109" s="120" t="s">
        <v>189</v>
      </c>
      <c r="G109" s="121">
        <f>AL73</f>
        <v>53.42</v>
      </c>
    </row>
    <row r="110" spans="3:7" ht="13.5" customHeight="1">
      <c r="C110" s="120">
        <v>4</v>
      </c>
      <c r="D110" s="120" t="s">
        <v>188</v>
      </c>
      <c r="E110" s="120">
        <v>2025</v>
      </c>
      <c r="F110" s="120" t="s">
        <v>199</v>
      </c>
      <c r="G110" s="121">
        <f>AH73</f>
        <v>58.19</v>
      </c>
    </row>
    <row r="111" spans="3:7" ht="13.5" customHeight="1">
      <c r="C111" s="120">
        <v>5</v>
      </c>
      <c r="D111" s="120" t="s">
        <v>188</v>
      </c>
      <c r="E111" s="120">
        <v>2025</v>
      </c>
      <c r="F111" s="120" t="s">
        <v>204</v>
      </c>
      <c r="G111" s="121">
        <f>AD73</f>
        <v>55.89</v>
      </c>
    </row>
    <row r="112" spans="3:7" ht="13.5" customHeight="1">
      <c r="C112" s="120">
        <v>6</v>
      </c>
      <c r="D112" s="120" t="s">
        <v>188</v>
      </c>
      <c r="E112" s="120">
        <v>2025</v>
      </c>
      <c r="F112" s="120" t="s">
        <v>206</v>
      </c>
      <c r="G112" s="121">
        <f>Z73</f>
        <v>55.26</v>
      </c>
    </row>
    <row r="113" spans="3:7" ht="13.5" customHeight="1">
      <c r="C113" s="120">
        <v>7</v>
      </c>
      <c r="D113" s="120" t="s">
        <v>188</v>
      </c>
      <c r="E113" s="120">
        <v>2025</v>
      </c>
      <c r="F113" s="120" t="s">
        <v>208</v>
      </c>
      <c r="G113" s="121">
        <f>V73</f>
        <v>56.05</v>
      </c>
    </row>
    <row r="114" spans="3:7" ht="13.5" customHeight="1">
      <c r="C114" s="120">
        <v>8</v>
      </c>
      <c r="D114" s="120" t="s">
        <v>188</v>
      </c>
      <c r="E114" s="120">
        <v>2025</v>
      </c>
      <c r="F114" s="120" t="s">
        <v>210</v>
      </c>
      <c r="G114" s="121">
        <f>R73</f>
        <v>56.64</v>
      </c>
    </row>
    <row r="115" spans="3:7" ht="13.5" customHeight="1">
      <c r="C115" s="120">
        <v>9</v>
      </c>
      <c r="D115" s="120" t="s">
        <v>188</v>
      </c>
      <c r="E115" s="120">
        <v>2025</v>
      </c>
      <c r="F115" s="120" t="s">
        <v>209</v>
      </c>
      <c r="G115" s="121">
        <f>N73</f>
        <v>58.65</v>
      </c>
    </row>
    <row r="116" spans="3:7" ht="13.5" customHeight="1">
      <c r="C116" s="120">
        <v>10</v>
      </c>
      <c r="D116" s="120" t="s">
        <v>188</v>
      </c>
      <c r="E116" s="120">
        <v>2025</v>
      </c>
      <c r="F116" s="120" t="s">
        <v>207</v>
      </c>
      <c r="G116" s="121">
        <f>J73</f>
        <v>58.76</v>
      </c>
    </row>
    <row r="117" spans="3:7" ht="13.5" customHeight="1">
      <c r="C117" s="120">
        <v>11</v>
      </c>
      <c r="D117" s="120" t="s">
        <v>188</v>
      </c>
      <c r="E117" s="120">
        <v>2025</v>
      </c>
      <c r="F117" s="120" t="s">
        <v>205</v>
      </c>
      <c r="G117" s="121">
        <f>F73</f>
        <v>57.85</v>
      </c>
    </row>
    <row r="118" spans="3:7" ht="13.5" customHeight="1">
      <c r="C118" s="120">
        <v>12</v>
      </c>
      <c r="D118" s="120" t="s">
        <v>188</v>
      </c>
      <c r="E118" s="120">
        <v>2025</v>
      </c>
      <c r="F118" s="120" t="s">
        <v>203</v>
      </c>
      <c r="G118" s="121">
        <f>B73</f>
        <v>56.77</v>
      </c>
    </row>
    <row r="119" spans="3:7" ht="13.5" customHeight="1">
      <c r="C119" s="120"/>
      <c r="D119" s="120"/>
      <c r="E119" s="120"/>
      <c r="F119" s="120"/>
      <c r="G119" s="121">
        <f>AVERAGE(G107:G118)</f>
        <v>56.230833333333329</v>
      </c>
    </row>
    <row r="120" spans="3:7" ht="13.5" customHeight="1">
      <c r="C120" s="120">
        <v>1</v>
      </c>
      <c r="D120" s="120" t="s">
        <v>221</v>
      </c>
      <c r="E120" s="120">
        <v>2024</v>
      </c>
      <c r="F120" s="120" t="s">
        <v>191</v>
      </c>
      <c r="G120" s="120">
        <f>AR77</f>
        <v>64.39</v>
      </c>
    </row>
    <row r="121" spans="3:7" ht="13.5" customHeight="1">
      <c r="C121" s="120">
        <v>2</v>
      </c>
      <c r="D121" s="120" t="s">
        <v>221</v>
      </c>
      <c r="E121" s="120">
        <v>2024</v>
      </c>
      <c r="F121" s="120" t="s">
        <v>194</v>
      </c>
      <c r="G121" s="120">
        <f>AN77</f>
        <v>65.28</v>
      </c>
    </row>
    <row r="122" spans="3:7" ht="13.5" customHeight="1">
      <c r="C122" s="120">
        <v>3</v>
      </c>
      <c r="D122" s="120" t="s">
        <v>221</v>
      </c>
      <c r="E122" s="120">
        <v>2024</v>
      </c>
      <c r="F122" s="120" t="s">
        <v>189</v>
      </c>
      <c r="G122" s="120">
        <f>AL77</f>
        <v>64.290000000000006</v>
      </c>
    </row>
    <row r="123" spans="3:7" ht="13.5" customHeight="1">
      <c r="C123" s="120">
        <v>4</v>
      </c>
      <c r="D123" s="120" t="s">
        <v>221</v>
      </c>
      <c r="E123" s="120">
        <v>2025</v>
      </c>
      <c r="F123" s="120" t="s">
        <v>199</v>
      </c>
      <c r="G123" s="120">
        <f>AH77</f>
        <v>64.27</v>
      </c>
    </row>
    <row r="124" spans="3:7" ht="13.5" customHeight="1">
      <c r="C124" s="120">
        <v>5</v>
      </c>
      <c r="D124" s="120" t="s">
        <v>221</v>
      </c>
      <c r="E124" s="120">
        <v>2025</v>
      </c>
      <c r="F124" s="120" t="s">
        <v>204</v>
      </c>
      <c r="G124" s="120">
        <f>AD77</f>
        <v>63.96</v>
      </c>
    </row>
    <row r="125" spans="3:7" ht="13.5" customHeight="1">
      <c r="C125" s="120">
        <v>6</v>
      </c>
      <c r="D125" s="120" t="s">
        <v>221</v>
      </c>
      <c r="E125" s="120">
        <v>2025</v>
      </c>
      <c r="F125" s="120" t="s">
        <v>206</v>
      </c>
      <c r="G125" s="120">
        <f>Z77</f>
        <v>63.64</v>
      </c>
    </row>
    <row r="126" spans="3:7" ht="13.5" customHeight="1">
      <c r="C126" s="120">
        <v>7</v>
      </c>
      <c r="D126" s="120" t="s">
        <v>221</v>
      </c>
      <c r="E126" s="120">
        <v>2025</v>
      </c>
      <c r="F126" s="120" t="s">
        <v>208</v>
      </c>
      <c r="G126" s="120">
        <f>V77</f>
        <v>62.89</v>
      </c>
    </row>
    <row r="127" spans="3:7" ht="13.5" customHeight="1">
      <c r="C127" s="120">
        <v>8</v>
      </c>
      <c r="D127" s="120" t="s">
        <v>221</v>
      </c>
      <c r="E127" s="120">
        <v>2025</v>
      </c>
      <c r="F127" s="120" t="s">
        <v>210</v>
      </c>
      <c r="G127" s="120">
        <f>R77</f>
        <v>62.84</v>
      </c>
    </row>
    <row r="128" spans="3:7" ht="13.5" customHeight="1">
      <c r="C128" s="120">
        <v>9</v>
      </c>
      <c r="D128" s="120" t="s">
        <v>221</v>
      </c>
      <c r="E128" s="120">
        <v>2025</v>
      </c>
      <c r="F128" s="120" t="s">
        <v>209</v>
      </c>
      <c r="G128" s="120">
        <f>N77</f>
        <v>64.38</v>
      </c>
    </row>
    <row r="129" spans="3:7" ht="13.5" customHeight="1">
      <c r="C129" s="120">
        <v>10</v>
      </c>
      <c r="D129" s="120" t="s">
        <v>221</v>
      </c>
      <c r="E129" s="120">
        <v>2025</v>
      </c>
      <c r="F129" s="120" t="s">
        <v>207</v>
      </c>
      <c r="G129" s="120">
        <f>J77</f>
        <v>66.209999999999994</v>
      </c>
    </row>
    <row r="130" spans="3:7" ht="13.5" customHeight="1">
      <c r="C130" s="120">
        <v>11</v>
      </c>
      <c r="D130" s="120" t="s">
        <v>221</v>
      </c>
      <c r="E130" s="120">
        <v>2025</v>
      </c>
      <c r="F130" s="120" t="s">
        <v>205</v>
      </c>
      <c r="G130" s="120">
        <f>F77</f>
        <v>64.739999999999995</v>
      </c>
    </row>
    <row r="131" spans="3:7" ht="13.5" customHeight="1">
      <c r="C131" s="120">
        <v>12</v>
      </c>
      <c r="D131" s="120" t="s">
        <v>221</v>
      </c>
      <c r="E131" s="120">
        <v>2025</v>
      </c>
      <c r="F131" s="120" t="s">
        <v>203</v>
      </c>
      <c r="G131" s="120">
        <f>B77</f>
        <v>65.38</v>
      </c>
    </row>
    <row r="132" spans="3:7" s="113" customFormat="1" ht="13.5" customHeight="1">
      <c r="C132" s="120"/>
      <c r="D132" s="120"/>
      <c r="E132" s="120"/>
      <c r="F132" s="120"/>
      <c r="G132" s="121">
        <f>AVERAGE(G120:G131)</f>
        <v>64.355833333333337</v>
      </c>
    </row>
    <row r="133" spans="3:7" ht="13.5" customHeight="1"/>
    <row r="134" spans="3:7" ht="13.5" customHeight="1"/>
    <row r="135" spans="3:7" ht="13.5" customHeight="1"/>
    <row r="136" spans="3:7" ht="13.5" customHeight="1"/>
    <row r="137" spans="3:7" ht="13.5" customHeight="1"/>
    <row r="138" spans="3:7" ht="13.5" customHeight="1"/>
    <row r="139" spans="3:7" ht="13.5" customHeight="1"/>
    <row r="140" spans="3:7" ht="13.5" customHeight="1"/>
    <row r="141" spans="3:7" s="113" customFormat="1" ht="13.5" customHeight="1"/>
    <row r="142" spans="3:7" ht="13.5" customHeight="1"/>
    <row r="143" spans="3:7" ht="13.5" customHeight="1"/>
    <row r="144" spans="3:7" ht="13.5" customHeight="1"/>
    <row r="145" ht="13.5" customHeight="1"/>
    <row r="146" s="113" customFormat="1"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spans="2:12" ht="13.5" customHeight="1"/>
    <row r="194" spans="2:12" ht="13.5" customHeight="1"/>
    <row r="195" spans="2:12" ht="13.5" customHeight="1"/>
    <row r="196" spans="2:12" ht="13.5" customHeight="1"/>
    <row r="197" spans="2:12" ht="13.5" customHeight="1"/>
    <row r="198" spans="2:12" ht="13.5" customHeight="1"/>
    <row r="199" spans="2:12" ht="13.5" customHeight="1"/>
    <row r="203" spans="2:12">
      <c r="B203" s="123"/>
      <c r="C203" s="123"/>
      <c r="D203" s="123"/>
      <c r="E203" s="123"/>
      <c r="F203" s="123"/>
      <c r="G203" s="123"/>
      <c r="H203" s="123"/>
      <c r="I203" s="123"/>
      <c r="J203" s="123"/>
      <c r="K203" s="123"/>
      <c r="L203" s="123"/>
    </row>
  </sheetData>
  <mergeCells count="16">
    <mergeCell ref="AL71:AM71"/>
    <mergeCell ref="AN71:AQ71"/>
    <mergeCell ref="AR71:AU71"/>
    <mergeCell ref="AV71:AY71"/>
    <mergeCell ref="A1:A2"/>
    <mergeCell ref="A71:A72"/>
    <mergeCell ref="R71:U71"/>
    <mergeCell ref="V71:Y71"/>
    <mergeCell ref="Z71:AC71"/>
    <mergeCell ref="AD71:AG71"/>
    <mergeCell ref="AH71:AK71"/>
    <mergeCell ref="M1:P1"/>
    <mergeCell ref="B71:E71"/>
    <mergeCell ref="F71:I71"/>
    <mergeCell ref="J71:M71"/>
    <mergeCell ref="N71:Q71"/>
  </mergeCells>
  <phoneticPr fontId="6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O127"/>
  <sheetViews>
    <sheetView topLeftCell="A22" zoomScale="90" zoomScaleNormal="90" workbookViewId="0">
      <selection activeCell="I44" sqref="I44:L46"/>
    </sheetView>
  </sheetViews>
  <sheetFormatPr defaultColWidth="9" defaultRowHeight="14.25"/>
  <cols>
    <col min="1" max="1" width="41.125" style="48" customWidth="1"/>
    <col min="2" max="2" width="13.625" style="48" customWidth="1"/>
    <col min="3" max="3" width="12.375" style="48" customWidth="1"/>
    <col min="4" max="4" width="31.5" style="48" customWidth="1"/>
    <col min="5" max="5" width="31.5" style="48" hidden="1" customWidth="1"/>
    <col min="6" max="6" width="14" style="48" customWidth="1"/>
    <col min="7" max="7" width="28.125" style="48" customWidth="1"/>
    <col min="8" max="8" width="21.75" style="48" hidden="1" customWidth="1"/>
    <col min="9" max="9" width="17" style="48" customWidth="1"/>
    <col min="10" max="10" width="11.375" style="47" customWidth="1"/>
    <col min="11" max="11" width="8.5" style="47" customWidth="1"/>
    <col min="12" max="12" width="9.75" style="47" customWidth="1"/>
    <col min="13" max="13" width="19.875" style="47" customWidth="1"/>
    <col min="14" max="14" width="9" style="47"/>
    <col min="15" max="15" width="9" style="49"/>
    <col min="16" max="16384" width="9" style="47"/>
  </cols>
  <sheetData>
    <row r="1" spans="1:15" ht="15">
      <c r="A1" s="305" t="s">
        <v>407</v>
      </c>
      <c r="B1" s="305"/>
      <c r="C1" s="305"/>
      <c r="D1" s="305"/>
      <c r="E1" s="305"/>
      <c r="F1" s="305"/>
      <c r="G1" s="305"/>
      <c r="H1" s="305"/>
      <c r="I1" s="64"/>
    </row>
    <row r="2" spans="1:15">
      <c r="A2" s="50" t="s">
        <v>408</v>
      </c>
      <c r="B2" s="51" t="s">
        <v>409</v>
      </c>
      <c r="C2" s="51" t="s">
        <v>410</v>
      </c>
      <c r="D2" s="50" t="s">
        <v>411</v>
      </c>
      <c r="E2" s="50" t="s">
        <v>412</v>
      </c>
      <c r="F2" s="51" t="str">
        <f>[9]富润家园数据!E4</f>
        <v>样本数量</v>
      </c>
      <c r="G2" s="51" t="str">
        <f>D2</f>
        <v>含物业费、含供暖费平均租金单价</v>
      </c>
      <c r="H2" s="52" t="s">
        <v>413</v>
      </c>
      <c r="I2" s="47"/>
      <c r="N2" s="49"/>
      <c r="O2" s="47"/>
    </row>
    <row r="3" spans="1:15">
      <c r="A3" s="260" t="s">
        <v>414</v>
      </c>
      <c r="B3" s="54">
        <v>45566</v>
      </c>
      <c r="C3" s="55"/>
      <c r="D3" s="56" t="s">
        <v>415</v>
      </c>
      <c r="E3" s="56"/>
      <c r="F3" s="295">
        <f>SUM(C3:C5)</f>
        <v>0</v>
      </c>
      <c r="G3" s="296" t="s">
        <v>415</v>
      </c>
      <c r="H3" s="294" t="e">
        <f>ROUND(AVERAGE(E3:E5),2)</f>
        <v>#VALUE!</v>
      </c>
      <c r="I3" s="61"/>
      <c r="J3" s="61" t="s">
        <v>416</v>
      </c>
      <c r="K3" s="61" t="s">
        <v>417</v>
      </c>
      <c r="L3" s="61" t="s">
        <v>418</v>
      </c>
      <c r="M3" s="89" t="s">
        <v>419</v>
      </c>
      <c r="N3" s="49"/>
      <c r="O3" s="47"/>
    </row>
    <row r="4" spans="1:15">
      <c r="A4" s="261"/>
      <c r="B4" s="54">
        <v>45597</v>
      </c>
      <c r="C4" s="55">
        <v>0</v>
      </c>
      <c r="D4" s="56" t="str">
        <f>中指成交数据!L66</f>
        <v>--</v>
      </c>
      <c r="E4" s="56"/>
      <c r="F4" s="295"/>
      <c r="G4" s="295">
        <f>ROUND(AVERAGE(D4:D6),2)</f>
        <v>70.81</v>
      </c>
      <c r="H4" s="294"/>
      <c r="I4" s="61" t="s">
        <v>420</v>
      </c>
      <c r="J4" s="60">
        <f>G16</f>
        <v>65.040000000000006</v>
      </c>
      <c r="K4" s="61"/>
      <c r="L4" s="292" t="e">
        <f>SUM(J4:J6)/3</f>
        <v>#REF!</v>
      </c>
      <c r="M4" s="292" t="e">
        <f>L4-J44-J46</f>
        <v>#REF!</v>
      </c>
      <c r="N4" s="49"/>
      <c r="O4" s="47"/>
    </row>
    <row r="5" spans="1:15">
      <c r="A5" s="261"/>
      <c r="B5" s="54">
        <v>45627</v>
      </c>
      <c r="C5" s="55">
        <v>0</v>
      </c>
      <c r="D5" s="56" t="str">
        <f>中指成交数据!K66</f>
        <v>--</v>
      </c>
      <c r="E5" s="56" t="e">
        <f>D5+$J$44</f>
        <v>#VALUE!</v>
      </c>
      <c r="F5" s="295"/>
      <c r="G5" s="295"/>
      <c r="H5" s="294"/>
      <c r="I5" s="61" t="s">
        <v>421</v>
      </c>
      <c r="J5" s="60" t="e">
        <f>G33</f>
        <v>#REF!</v>
      </c>
      <c r="K5" s="61"/>
      <c r="L5" s="292"/>
      <c r="M5" s="292"/>
      <c r="N5" s="49"/>
      <c r="O5" s="47"/>
    </row>
    <row r="6" spans="1:15">
      <c r="A6" s="261" t="s">
        <v>422</v>
      </c>
      <c r="B6" s="54">
        <v>45658</v>
      </c>
      <c r="C6" s="55">
        <v>1</v>
      </c>
      <c r="D6" s="56">
        <f>中指成交数据!J66</f>
        <v>70.81</v>
      </c>
      <c r="E6" s="56">
        <f t="shared" ref="E6:E14" si="0">D6+$J$44</f>
        <v>73.61</v>
      </c>
      <c r="F6" s="295">
        <f>SUM(C6:C8)</f>
        <v>4</v>
      </c>
      <c r="G6" s="296">
        <f>ROUND(AVERAGE(D6:D8),2)</f>
        <v>66.73</v>
      </c>
      <c r="H6" s="294">
        <f>ROUND(AVERAGE(E6:E8),2)</f>
        <v>69.53</v>
      </c>
      <c r="I6" s="61" t="s">
        <v>423</v>
      </c>
      <c r="J6" s="60">
        <f>G50</f>
        <v>60.98</v>
      </c>
      <c r="K6" s="61"/>
      <c r="L6" s="292"/>
      <c r="M6" s="292"/>
      <c r="N6" s="49"/>
      <c r="O6" s="47"/>
    </row>
    <row r="7" spans="1:15">
      <c r="A7" s="261"/>
      <c r="B7" s="54">
        <v>45689</v>
      </c>
      <c r="C7" s="55">
        <v>1</v>
      </c>
      <c r="D7" s="56">
        <f>中指成交数据!I66</f>
        <v>64.8</v>
      </c>
      <c r="E7" s="56">
        <f t="shared" si="0"/>
        <v>67.599999999999994</v>
      </c>
      <c r="F7" s="295"/>
      <c r="G7" s="295">
        <f>ROUND(AVERAGE(D7:D9),2)</f>
        <v>64.010000000000005</v>
      </c>
      <c r="H7" s="294"/>
      <c r="I7" s="47"/>
      <c r="N7" s="49"/>
      <c r="O7" s="47"/>
    </row>
    <row r="8" spans="1:15">
      <c r="A8" s="261"/>
      <c r="B8" s="54">
        <v>45717</v>
      </c>
      <c r="C8" s="55">
        <v>2</v>
      </c>
      <c r="D8" s="56">
        <f>中指成交数据!H66</f>
        <v>64.59</v>
      </c>
      <c r="E8" s="56">
        <f t="shared" si="0"/>
        <v>67.39</v>
      </c>
      <c r="F8" s="295"/>
      <c r="G8" s="295"/>
      <c r="H8" s="294"/>
      <c r="I8" s="47"/>
      <c r="N8" s="49"/>
      <c r="O8" s="47"/>
    </row>
    <row r="9" spans="1:15">
      <c r="A9" s="261" t="s">
        <v>424</v>
      </c>
      <c r="B9" s="54">
        <v>45748</v>
      </c>
      <c r="C9" s="55">
        <v>2</v>
      </c>
      <c r="D9" s="56">
        <f>中指成交数据!G66</f>
        <v>62.65</v>
      </c>
      <c r="E9" s="56">
        <f t="shared" si="0"/>
        <v>65.45</v>
      </c>
      <c r="F9" s="295">
        <f>SUM(C9:C11)</f>
        <v>5</v>
      </c>
      <c r="G9" s="296">
        <f>ROUND(AVERAGE(D9:D11),2)</f>
        <v>63.34</v>
      </c>
      <c r="H9" s="294">
        <f>ROUND(AVERAGE(E9:E11),2)</f>
        <v>66.14</v>
      </c>
      <c r="I9" s="47"/>
      <c r="N9" s="49"/>
      <c r="O9" s="47"/>
    </row>
    <row r="10" spans="1:15">
      <c r="A10" s="261"/>
      <c r="B10" s="54">
        <v>45778</v>
      </c>
      <c r="C10" s="55">
        <v>2</v>
      </c>
      <c r="D10" s="56">
        <f>中指成交数据!F66</f>
        <v>59.28</v>
      </c>
      <c r="E10" s="56">
        <f t="shared" si="0"/>
        <v>62.08</v>
      </c>
      <c r="F10" s="295"/>
      <c r="G10" s="295">
        <f t="shared" ref="G10" si="1">ROUND(AVERAGE(D10:D12),2)</f>
        <v>63.69</v>
      </c>
      <c r="H10" s="294"/>
      <c r="I10" s="47"/>
      <c r="N10" s="49"/>
      <c r="O10" s="47"/>
    </row>
    <row r="11" spans="1:15">
      <c r="A11" s="261"/>
      <c r="B11" s="54">
        <v>45809</v>
      </c>
      <c r="C11" s="55">
        <v>1</v>
      </c>
      <c r="D11" s="56">
        <f>中指成交数据!E66</f>
        <v>68.099999999999994</v>
      </c>
      <c r="E11" s="56">
        <f t="shared" si="0"/>
        <v>70.899999999999991</v>
      </c>
      <c r="F11" s="295"/>
      <c r="G11" s="295"/>
      <c r="H11" s="294"/>
      <c r="I11" s="47"/>
      <c r="N11" s="49"/>
      <c r="O11" s="47"/>
    </row>
    <row r="12" spans="1:15">
      <c r="A12" s="261" t="s">
        <v>425</v>
      </c>
      <c r="B12" s="54">
        <v>45839</v>
      </c>
      <c r="C12" s="55">
        <v>0</v>
      </c>
      <c r="D12" s="53" t="str">
        <f>中指成交数据!D66</f>
        <v>--</v>
      </c>
      <c r="E12" s="56" t="e">
        <f t="shared" si="0"/>
        <v>#VALUE!</v>
      </c>
      <c r="F12" s="295">
        <f>SUM(C12:C14)</f>
        <v>0</v>
      </c>
      <c r="G12" s="296" t="s">
        <v>415</v>
      </c>
      <c r="H12" s="294" t="e">
        <f>ROUND(AVERAGE(E12:E14),2)</f>
        <v>#VALUE!</v>
      </c>
      <c r="I12" s="47"/>
      <c r="N12" s="49"/>
      <c r="O12" s="47"/>
    </row>
    <row r="13" spans="1:15">
      <c r="A13" s="261"/>
      <c r="B13" s="54">
        <v>45870</v>
      </c>
      <c r="C13" s="55">
        <v>0</v>
      </c>
      <c r="D13" s="53" t="str">
        <f>中指成交数据!C66</f>
        <v>--</v>
      </c>
      <c r="E13" s="56" t="e">
        <f t="shared" si="0"/>
        <v>#VALUE!</v>
      </c>
      <c r="F13" s="295"/>
      <c r="G13" s="295" t="e">
        <f t="shared" ref="G13" si="2">ROUND(AVERAGE(D13:D15),2)</f>
        <v>#DIV/0!</v>
      </c>
      <c r="H13" s="294"/>
      <c r="I13" s="47"/>
      <c r="N13" s="49"/>
      <c r="O13" s="47"/>
    </row>
    <row r="14" spans="1:15">
      <c r="A14" s="262"/>
      <c r="B14" s="54">
        <v>45901</v>
      </c>
      <c r="C14" s="55">
        <v>0</v>
      </c>
      <c r="D14" s="53" t="str">
        <f>中指成交数据!B66</f>
        <v>--</v>
      </c>
      <c r="E14" s="56" t="e">
        <f t="shared" si="0"/>
        <v>#VALUE!</v>
      </c>
      <c r="F14" s="295"/>
      <c r="G14" s="295"/>
      <c r="H14" s="294"/>
      <c r="I14" s="47"/>
      <c r="N14" s="49"/>
      <c r="O14" s="47"/>
    </row>
    <row r="15" spans="1:15">
      <c r="A15" s="79" t="s">
        <v>426</v>
      </c>
      <c r="B15" s="54">
        <v>44743</v>
      </c>
      <c r="C15" s="55">
        <v>0</v>
      </c>
      <c r="D15" s="53" t="s">
        <v>415</v>
      </c>
      <c r="E15" s="53" t="s">
        <v>415</v>
      </c>
      <c r="F15" s="56">
        <v>0</v>
      </c>
      <c r="G15" s="56" t="s">
        <v>415</v>
      </c>
      <c r="H15" s="59" t="s">
        <v>415</v>
      </c>
      <c r="I15" s="47"/>
      <c r="N15" s="49"/>
      <c r="O15" s="47"/>
    </row>
    <row r="16" spans="1:15">
      <c r="A16" s="306" t="s">
        <v>427</v>
      </c>
      <c r="B16" s="307"/>
      <c r="C16" s="307"/>
      <c r="D16" s="307"/>
      <c r="E16" s="307"/>
      <c r="F16" s="308"/>
      <c r="G16" s="60">
        <f>ROUND((G6+G9)/2,2)</f>
        <v>65.040000000000006</v>
      </c>
      <c r="H16" s="60" t="e">
        <f>ROUND(AVERAGE(H3:H14),2)</f>
        <v>#VALUE!</v>
      </c>
      <c r="I16" s="47"/>
      <c r="N16" s="49"/>
      <c r="O16" s="47"/>
    </row>
    <row r="17" spans="1:15">
      <c r="I17" s="47"/>
      <c r="M17" s="47">
        <f>47.98*1.2</f>
        <v>57.576000000000001</v>
      </c>
    </row>
    <row r="18" spans="1:15" ht="15">
      <c r="A18" s="305" t="s">
        <v>428</v>
      </c>
      <c r="B18" s="305"/>
      <c r="C18" s="305"/>
      <c r="D18" s="305"/>
      <c r="E18" s="305"/>
      <c r="F18" s="305"/>
      <c r="G18" s="305"/>
      <c r="H18" s="305"/>
      <c r="J18" s="78"/>
    </row>
    <row r="19" spans="1:15" ht="15">
      <c r="A19" s="53" t="str">
        <f>A2</f>
        <v>时间</v>
      </c>
      <c r="B19" s="53" t="s">
        <v>429</v>
      </c>
      <c r="C19" s="53" t="s">
        <v>430</v>
      </c>
      <c r="D19" s="52" t="s">
        <v>431</v>
      </c>
      <c r="E19" s="50" t="s">
        <v>412</v>
      </c>
      <c r="F19" s="53" t="str">
        <f>F2</f>
        <v>样本数量</v>
      </c>
      <c r="G19" s="53" t="str">
        <f>D19</f>
        <v/>
      </c>
      <c r="H19" s="52" t="s">
        <v>413</v>
      </c>
      <c r="I19" s="90" t="e">
        <f>G20+G23+G26+G29+G32</f>
        <v>#REF!</v>
      </c>
      <c r="N19" s="49"/>
      <c r="O19" s="47"/>
    </row>
    <row r="20" spans="1:15">
      <c r="A20" s="294" t="s">
        <v>414</v>
      </c>
      <c r="B20" s="54"/>
      <c r="C20" s="55">
        <v>0</v>
      </c>
      <c r="D20" s="56" t="s">
        <v>415</v>
      </c>
      <c r="E20" s="56"/>
      <c r="F20" s="295">
        <f>SUM(C20:C22)</f>
        <v>1</v>
      </c>
      <c r="G20" s="296" t="e">
        <f>ROUND(AVERAGE(D20:D22),2)</f>
        <v>#REF!</v>
      </c>
      <c r="H20" s="294" t="s">
        <v>415</v>
      </c>
      <c r="I20" s="47" t="e">
        <f>ROUND(I19/5,1)</f>
        <v>#REF!</v>
      </c>
      <c r="N20" s="49"/>
      <c r="O20" s="47"/>
    </row>
    <row r="21" spans="1:15">
      <c r="A21" s="294"/>
      <c r="B21" s="54">
        <v>44409</v>
      </c>
      <c r="C21" s="55">
        <v>1</v>
      </c>
      <c r="D21" s="57" t="e">
        <f>城研租金数据!#REF!</f>
        <v>#REF!</v>
      </c>
      <c r="E21" s="56" t="s">
        <v>415</v>
      </c>
      <c r="F21" s="295"/>
      <c r="G21" s="295" t="e">
        <f>ROUND(AVERAGE(D21:D23),2)</f>
        <v>#REF!</v>
      </c>
      <c r="H21" s="294"/>
      <c r="I21" s="47"/>
      <c r="N21" s="49"/>
      <c r="O21" s="47"/>
    </row>
    <row r="22" spans="1:15">
      <c r="A22" s="294"/>
      <c r="B22" s="54">
        <v>44440</v>
      </c>
      <c r="C22" s="55">
        <v>0</v>
      </c>
      <c r="D22" s="57" t="s">
        <v>415</v>
      </c>
      <c r="E22" s="56" t="s">
        <v>415</v>
      </c>
      <c r="F22" s="295"/>
      <c r="G22" s="295"/>
      <c r="H22" s="294"/>
      <c r="I22" s="47"/>
      <c r="N22" s="49"/>
      <c r="O22" s="47"/>
    </row>
    <row r="23" spans="1:15">
      <c r="A23" s="294" t="s">
        <v>422</v>
      </c>
      <c r="B23" s="54">
        <v>44470</v>
      </c>
      <c r="C23" s="55">
        <v>1</v>
      </c>
      <c r="D23" s="57">
        <f>城研租金数据!K15</f>
        <v>65.897858319604595</v>
      </c>
      <c r="E23" s="56">
        <f t="shared" ref="E23:E32" si="3">D23+$J$44</f>
        <v>68.697858319604606</v>
      </c>
      <c r="F23" s="295">
        <f>SUM(C23:C25)</f>
        <v>2</v>
      </c>
      <c r="G23" s="296">
        <f>ROUND(AVERAGE(D23:D25),2)</f>
        <v>58.6</v>
      </c>
      <c r="H23" s="294">
        <f>ROUND(AVERAGE(E23:E25),2)</f>
        <v>68.7</v>
      </c>
      <c r="I23" s="47"/>
      <c r="N23" s="49"/>
      <c r="O23" s="47"/>
    </row>
    <row r="24" spans="1:15">
      <c r="A24" s="294"/>
      <c r="B24" s="54">
        <v>44501</v>
      </c>
      <c r="C24" s="55">
        <v>1</v>
      </c>
      <c r="D24" s="57">
        <f>城研租金数据!K16</f>
        <v>51.304929734552701</v>
      </c>
      <c r="E24" s="56" t="s">
        <v>415</v>
      </c>
      <c r="F24" s="295"/>
      <c r="G24" s="295">
        <f>ROUND(AVERAGE(D24:D26),2)</f>
        <v>51.3</v>
      </c>
      <c r="H24" s="294"/>
      <c r="I24" s="47"/>
      <c r="N24" s="49"/>
      <c r="O24" s="47"/>
    </row>
    <row r="25" spans="1:15">
      <c r="A25" s="294"/>
      <c r="B25" s="54">
        <v>44531</v>
      </c>
      <c r="C25" s="55">
        <v>0</v>
      </c>
      <c r="D25" s="57" t="s">
        <v>415</v>
      </c>
      <c r="E25" s="56" t="s">
        <v>415</v>
      </c>
      <c r="F25" s="295"/>
      <c r="G25" s="295"/>
      <c r="H25" s="294"/>
      <c r="I25" s="47"/>
      <c r="N25" s="49"/>
      <c r="O25" s="47"/>
    </row>
    <row r="26" spans="1:15">
      <c r="A26" s="294" t="s">
        <v>424</v>
      </c>
      <c r="B26" s="54">
        <v>44562</v>
      </c>
      <c r="C26" s="55">
        <v>0</v>
      </c>
      <c r="D26" s="57" t="s">
        <v>415</v>
      </c>
      <c r="E26" s="56" t="e">
        <f t="shared" si="3"/>
        <v>#VALUE!</v>
      </c>
      <c r="F26" s="295">
        <f>SUM(C26:C28)</f>
        <v>1</v>
      </c>
      <c r="G26" s="296">
        <f>ROUND(AVERAGE(D26:D28),2)</f>
        <v>60.27</v>
      </c>
      <c r="H26" s="294" t="e">
        <f>ROUND(AVERAGE(E26:E28),2)</f>
        <v>#VALUE!</v>
      </c>
      <c r="I26" s="47"/>
      <c r="N26" s="49"/>
      <c r="O26" s="47"/>
    </row>
    <row r="27" spans="1:15">
      <c r="A27" s="294"/>
      <c r="B27" s="54">
        <v>44593</v>
      </c>
      <c r="C27" s="55">
        <v>0</v>
      </c>
      <c r="D27" s="57" t="s">
        <v>415</v>
      </c>
      <c r="E27" s="56" t="e">
        <f t="shared" si="3"/>
        <v>#VALUE!</v>
      </c>
      <c r="F27" s="295"/>
      <c r="G27" s="295">
        <f t="shared" ref="G27" si="4">ROUND(AVERAGE(D27:D29),2)</f>
        <v>65.58</v>
      </c>
      <c r="H27" s="294"/>
      <c r="I27" s="47"/>
      <c r="N27" s="49"/>
      <c r="O27" s="47"/>
    </row>
    <row r="28" spans="1:15">
      <c r="A28" s="294"/>
      <c r="B28" s="54">
        <v>44621</v>
      </c>
      <c r="C28" s="55">
        <v>1</v>
      </c>
      <c r="D28" s="57">
        <f>城研租金数据!K18</f>
        <v>60.267154166785403</v>
      </c>
      <c r="E28" s="56" t="s">
        <v>415</v>
      </c>
      <c r="F28" s="295"/>
      <c r="G28" s="295"/>
      <c r="H28" s="294"/>
      <c r="I28" s="47"/>
      <c r="N28" s="49"/>
      <c r="O28" s="47"/>
    </row>
    <row r="29" spans="1:15">
      <c r="A29" s="294" t="s">
        <v>425</v>
      </c>
      <c r="B29" s="54">
        <v>44652</v>
      </c>
      <c r="C29" s="55">
        <v>1</v>
      </c>
      <c r="D29" s="57">
        <f>城研租金数据!K19</f>
        <v>70.896066576533897</v>
      </c>
      <c r="E29" s="56">
        <f t="shared" si="3"/>
        <v>73.696066576533894</v>
      </c>
      <c r="F29" s="295">
        <f>SUM(C29:C31)</f>
        <v>2</v>
      </c>
      <c r="G29" s="296">
        <f>ROUND(AVERAGE(D29:D31),2)</f>
        <v>68.42</v>
      </c>
      <c r="H29" s="294">
        <f>ROUND(AVERAGE(E29:E31),2)</f>
        <v>73.7</v>
      </c>
      <c r="I29" s="47"/>
      <c r="N29" s="49"/>
      <c r="O29" s="47"/>
    </row>
    <row r="30" spans="1:15">
      <c r="A30" s="294"/>
      <c r="B30" s="54">
        <v>44682</v>
      </c>
      <c r="C30" s="55">
        <v>0</v>
      </c>
      <c r="D30" s="57" t="s">
        <v>415</v>
      </c>
      <c r="E30" s="56" t="s">
        <v>415</v>
      </c>
      <c r="F30" s="295"/>
      <c r="G30" s="295">
        <f t="shared" ref="G30" si="5">ROUND(AVERAGE(D30:D32),2)</f>
        <v>65.930000000000007</v>
      </c>
      <c r="H30" s="294"/>
      <c r="I30" s="47"/>
      <c r="N30" s="49"/>
      <c r="O30" s="47"/>
    </row>
    <row r="31" spans="1:15">
      <c r="A31" s="294"/>
      <c r="B31" s="54">
        <v>44742</v>
      </c>
      <c r="C31" s="55">
        <v>1</v>
      </c>
      <c r="D31" s="57">
        <f>城研租金数据!K20</f>
        <v>65.934066754824798</v>
      </c>
      <c r="E31" s="56" t="s">
        <v>415</v>
      </c>
      <c r="F31" s="295"/>
      <c r="G31" s="295"/>
      <c r="H31" s="294"/>
      <c r="I31" s="47"/>
      <c r="N31" s="49"/>
      <c r="O31" s="47"/>
    </row>
    <row r="32" spans="1:15">
      <c r="A32" s="73" t="s">
        <v>426</v>
      </c>
      <c r="B32" s="54">
        <v>44743</v>
      </c>
      <c r="C32" s="55">
        <v>0</v>
      </c>
      <c r="D32" s="56" t="s">
        <v>415</v>
      </c>
      <c r="E32" s="56" t="e">
        <f t="shared" si="3"/>
        <v>#VALUE!</v>
      </c>
      <c r="F32" s="58">
        <v>0</v>
      </c>
      <c r="G32" s="56" t="s">
        <v>415</v>
      </c>
      <c r="H32" s="59" t="e">
        <f>ROUND(AVERAGE(E32),2)</f>
        <v>#VALUE!</v>
      </c>
      <c r="I32" s="47"/>
      <c r="N32" s="49"/>
      <c r="O32" s="47"/>
    </row>
    <row r="33" spans="1:15">
      <c r="A33" s="309" t="s">
        <v>416</v>
      </c>
      <c r="B33" s="310"/>
      <c r="C33" s="310"/>
      <c r="D33" s="310"/>
      <c r="E33" s="310"/>
      <c r="F33" s="311"/>
      <c r="G33" s="60" t="e">
        <f>ROUND((G20+G23+G26+G29)/4,1)</f>
        <v>#REF!</v>
      </c>
      <c r="H33" s="60" t="e">
        <f>ROUND(AVERAGE(H20:H32),2)</f>
        <v>#VALUE!</v>
      </c>
      <c r="I33" s="47"/>
      <c r="N33" s="49"/>
      <c r="O33" s="47"/>
    </row>
    <row r="34" spans="1:15">
      <c r="I34" s="47"/>
    </row>
    <row r="35" spans="1:15" ht="15">
      <c r="A35" s="305" t="s">
        <v>432</v>
      </c>
      <c r="B35" s="305"/>
      <c r="C35" s="305"/>
      <c r="D35" s="305"/>
      <c r="E35" s="305"/>
      <c r="F35" s="305"/>
      <c r="G35" s="305"/>
      <c r="H35" s="305"/>
    </row>
    <row r="36" spans="1:15">
      <c r="A36" s="53" t="str">
        <f>A2</f>
        <v>时间</v>
      </c>
      <c r="B36" s="53" t="s">
        <v>429</v>
      </c>
      <c r="C36" s="53" t="s">
        <v>430</v>
      </c>
      <c r="D36" s="52" t="str">
        <f>D19</f>
        <v/>
      </c>
      <c r="E36" s="50" t="s">
        <v>412</v>
      </c>
      <c r="F36" s="53" t="str">
        <f>F2</f>
        <v>样本数量</v>
      </c>
      <c r="G36" s="53" t="str">
        <f>D36</f>
        <v/>
      </c>
      <c r="H36" s="52" t="s">
        <v>413</v>
      </c>
      <c r="N36" s="49"/>
      <c r="O36" s="47"/>
    </row>
    <row r="37" spans="1:15">
      <c r="A37" s="294" t="s">
        <v>433</v>
      </c>
      <c r="B37" s="54"/>
      <c r="C37" s="53"/>
      <c r="D37" s="59" t="s">
        <v>415</v>
      </c>
      <c r="E37" s="59"/>
      <c r="F37" s="295">
        <f>SUM(C37:C39)</f>
        <v>2</v>
      </c>
      <c r="G37" s="296">
        <f>ROUND(AVERAGE(D37:D39),2)</f>
        <v>61.23</v>
      </c>
      <c r="H37" s="293">
        <f>ROUND(AVERAGE(E37:E39),2)</f>
        <v>58.73</v>
      </c>
      <c r="I37" s="47"/>
      <c r="N37" s="49"/>
      <c r="O37" s="47"/>
    </row>
    <row r="38" spans="1:15">
      <c r="A38" s="294"/>
      <c r="B38" s="54">
        <v>44409</v>
      </c>
      <c r="C38" s="53">
        <v>1</v>
      </c>
      <c r="D38" s="59">
        <f>K63</f>
        <v>61.59</v>
      </c>
      <c r="E38" s="59">
        <f>D38-$J$46</f>
        <v>59.09</v>
      </c>
      <c r="F38" s="295"/>
      <c r="G38" s="295">
        <f>ROUND(AVERAGE(D38:D40),2)</f>
        <v>61.23</v>
      </c>
      <c r="H38" s="293"/>
      <c r="I38" s="78">
        <f>G37+G40+G43+G46</f>
        <v>241.31</v>
      </c>
      <c r="N38" s="49"/>
      <c r="O38" s="47"/>
    </row>
    <row r="39" spans="1:15">
      <c r="A39" s="294"/>
      <c r="B39" s="54">
        <v>44440</v>
      </c>
      <c r="C39" s="53">
        <v>1</v>
      </c>
      <c r="D39" s="59">
        <f>K62</f>
        <v>60.87</v>
      </c>
      <c r="E39" s="59">
        <f>D39-$J$46</f>
        <v>58.37</v>
      </c>
      <c r="F39" s="295"/>
      <c r="G39" s="295"/>
      <c r="H39" s="293"/>
      <c r="I39" s="47">
        <f>ROUND(I38/4,1)</f>
        <v>60.3</v>
      </c>
      <c r="N39" s="49"/>
      <c r="O39" s="47"/>
    </row>
    <row r="40" spans="1:15">
      <c r="A40" s="294" t="s">
        <v>422</v>
      </c>
      <c r="B40" s="54">
        <v>44470</v>
      </c>
      <c r="C40" s="53">
        <v>0</v>
      </c>
      <c r="D40" s="59" t="s">
        <v>415</v>
      </c>
      <c r="E40" s="59" t="e">
        <f>D40-$J$46</f>
        <v>#VALUE!</v>
      </c>
      <c r="F40" s="295">
        <f>SUM(C40:C42)</f>
        <v>2</v>
      </c>
      <c r="G40" s="296">
        <f>ROUND(AVERAGE(D40:D42),2)</f>
        <v>56.11</v>
      </c>
      <c r="H40" s="293" t="e">
        <f>ROUND(AVERAGE(E40:E42),2)</f>
        <v>#VALUE!</v>
      </c>
      <c r="I40" s="47"/>
    </row>
    <row r="41" spans="1:15">
      <c r="A41" s="294"/>
      <c r="B41" s="54">
        <v>44501</v>
      </c>
      <c r="C41" s="53">
        <v>2</v>
      </c>
      <c r="D41" s="59">
        <f>K60</f>
        <v>56.11</v>
      </c>
      <c r="E41" s="59" t="s">
        <v>415</v>
      </c>
      <c r="F41" s="295"/>
      <c r="G41" s="295">
        <f>ROUND(AVERAGE(D41:D43),2)</f>
        <v>56.11</v>
      </c>
      <c r="H41" s="293"/>
      <c r="I41" s="66"/>
      <c r="N41" s="49"/>
      <c r="O41" s="47"/>
    </row>
    <row r="42" spans="1:15">
      <c r="A42" s="294"/>
      <c r="B42" s="54">
        <v>44531</v>
      </c>
      <c r="C42" s="53">
        <v>0</v>
      </c>
      <c r="D42" s="59" t="s">
        <v>415</v>
      </c>
      <c r="E42" s="59" t="e">
        <f t="shared" ref="E42:E47" si="6">D42-$J$46</f>
        <v>#VALUE!</v>
      </c>
      <c r="F42" s="295"/>
      <c r="G42" s="295"/>
      <c r="H42" s="293"/>
      <c r="I42" s="47"/>
      <c r="M42" s="49"/>
      <c r="O42" s="47"/>
    </row>
    <row r="43" spans="1:15">
      <c r="A43" s="294" t="s">
        <v>424</v>
      </c>
      <c r="B43" s="54">
        <v>44562</v>
      </c>
      <c r="C43" s="53">
        <v>0</v>
      </c>
      <c r="D43" s="59" t="s">
        <v>415</v>
      </c>
      <c r="E43" s="59" t="e">
        <f t="shared" si="6"/>
        <v>#VALUE!</v>
      </c>
      <c r="F43" s="295">
        <f>SUM(C43:C45)</f>
        <v>4</v>
      </c>
      <c r="G43" s="296">
        <f>ROUND(AVERAGE(D43:D45),2)</f>
        <v>57.55</v>
      </c>
      <c r="H43" s="293" t="e">
        <f>ROUND(AVERAGE(E43:E45),2)</f>
        <v>#VALUE!</v>
      </c>
      <c r="I43" s="47"/>
      <c r="M43" s="49"/>
      <c r="O43" s="47"/>
    </row>
    <row r="44" spans="1:15">
      <c r="A44" s="294"/>
      <c r="B44" s="54">
        <v>44593</v>
      </c>
      <c r="C44" s="53">
        <v>2</v>
      </c>
      <c r="D44" s="59">
        <f>K58</f>
        <v>57.41</v>
      </c>
      <c r="E44" s="59">
        <f t="shared" si="6"/>
        <v>54.91</v>
      </c>
      <c r="F44" s="295"/>
      <c r="G44" s="295">
        <f t="shared" ref="G44" si="7">ROUND(AVERAGE(D44:D46),2)</f>
        <v>60.66</v>
      </c>
      <c r="H44" s="293"/>
      <c r="I44" s="67" t="s">
        <v>70</v>
      </c>
      <c r="J44" s="47">
        <v>2.8</v>
      </c>
      <c r="K44" s="47" t="s">
        <v>173</v>
      </c>
      <c r="M44" s="49"/>
      <c r="O44" s="47"/>
    </row>
    <row r="45" spans="1:15">
      <c r="A45" s="294"/>
      <c r="B45" s="54">
        <v>44621</v>
      </c>
      <c r="C45" s="53">
        <v>2</v>
      </c>
      <c r="D45" s="59">
        <f>K56</f>
        <v>57.68</v>
      </c>
      <c r="E45" s="59">
        <f t="shared" si="6"/>
        <v>55.18</v>
      </c>
      <c r="F45" s="295"/>
      <c r="G45" s="295"/>
      <c r="H45" s="293"/>
      <c r="I45" s="67" t="s">
        <v>174</v>
      </c>
      <c r="J45" s="47">
        <v>30</v>
      </c>
      <c r="K45" s="47" t="s">
        <v>175</v>
      </c>
      <c r="M45" s="49"/>
      <c r="O45" s="47"/>
    </row>
    <row r="46" spans="1:15">
      <c r="A46" s="294" t="s">
        <v>425</v>
      </c>
      <c r="B46" s="54">
        <v>44652</v>
      </c>
      <c r="C46" s="53">
        <v>1</v>
      </c>
      <c r="D46" s="59">
        <f>K55</f>
        <v>66.900000000000006</v>
      </c>
      <c r="E46" s="59">
        <f t="shared" si="6"/>
        <v>64.400000000000006</v>
      </c>
      <c r="F46" s="295">
        <f>SUM(C46:C48)</f>
        <v>2</v>
      </c>
      <c r="G46" s="296">
        <f>ROUND(AVERAGE(D46:D48),2)</f>
        <v>66.42</v>
      </c>
      <c r="H46" s="293">
        <f>ROUND(AVERAGE(E46:E48),2)</f>
        <v>63.92</v>
      </c>
      <c r="I46" s="47"/>
      <c r="J46" s="47">
        <f>J45/12</f>
        <v>2.5</v>
      </c>
      <c r="M46" s="49"/>
      <c r="O46" s="47"/>
    </row>
    <row r="47" spans="1:15">
      <c r="A47" s="294"/>
      <c r="B47" s="54">
        <v>44682</v>
      </c>
      <c r="C47" s="53">
        <v>1</v>
      </c>
      <c r="D47" s="59">
        <f>K54</f>
        <v>65.930000000000007</v>
      </c>
      <c r="E47" s="59">
        <f t="shared" si="6"/>
        <v>63.43</v>
      </c>
      <c r="F47" s="295"/>
      <c r="G47" s="295">
        <f t="shared" ref="G47" si="8">ROUND(AVERAGE(D47:D49),2)</f>
        <v>64.760000000000005</v>
      </c>
      <c r="H47" s="293"/>
      <c r="I47" s="47"/>
      <c r="M47" s="49"/>
      <c r="O47" s="47"/>
    </row>
    <row r="48" spans="1:15">
      <c r="A48" s="294"/>
      <c r="B48" s="54">
        <v>44742</v>
      </c>
      <c r="C48" s="53">
        <v>0</v>
      </c>
      <c r="D48" s="59" t="s">
        <v>415</v>
      </c>
      <c r="E48" s="59" t="s">
        <v>415</v>
      </c>
      <c r="F48" s="295"/>
      <c r="G48" s="295"/>
      <c r="H48" s="293"/>
      <c r="I48" s="47"/>
      <c r="M48" s="49"/>
      <c r="O48" s="47"/>
    </row>
    <row r="49" spans="1:15">
      <c r="A49" s="73" t="s">
        <v>426</v>
      </c>
      <c r="B49" s="54">
        <v>44743</v>
      </c>
      <c r="C49" s="53">
        <v>1</v>
      </c>
      <c r="D49" s="59">
        <f>K53</f>
        <v>63.59</v>
      </c>
      <c r="E49" s="59">
        <f>D49-$J$46</f>
        <v>61.09</v>
      </c>
      <c r="F49" s="56">
        <v>1</v>
      </c>
      <c r="G49" s="57">
        <f>D49</f>
        <v>63.59</v>
      </c>
      <c r="H49" s="59">
        <f>ROUND(AVERAGE(E49),2)</f>
        <v>61.09</v>
      </c>
      <c r="I49" s="47"/>
      <c r="M49" s="49"/>
      <c r="O49" s="47"/>
    </row>
    <row r="50" spans="1:15">
      <c r="A50" s="300" t="s">
        <v>416</v>
      </c>
      <c r="B50" s="300"/>
      <c r="C50" s="300"/>
      <c r="D50" s="300"/>
      <c r="E50" s="300"/>
      <c r="F50" s="300"/>
      <c r="G50" s="60">
        <f>ROUND((G37+G40+G43+G46+G49)/5,2)</f>
        <v>60.98</v>
      </c>
      <c r="H50" s="60" t="e">
        <f>ROUND(AVERAGE(H37:H49),2)</f>
        <v>#VALUE!</v>
      </c>
      <c r="I50" s="47"/>
      <c r="M50" s="49"/>
      <c r="O50" s="47"/>
    </row>
    <row r="51" spans="1:15">
      <c r="I51" s="47"/>
    </row>
    <row r="52" spans="1:15">
      <c r="A52" s="52" t="s">
        <v>434</v>
      </c>
      <c r="B52" s="52" t="s">
        <v>254</v>
      </c>
      <c r="C52" s="52" t="s">
        <v>435</v>
      </c>
      <c r="D52" s="52" t="s">
        <v>436</v>
      </c>
      <c r="E52" s="52" t="s">
        <v>437</v>
      </c>
      <c r="F52" s="52" t="s">
        <v>43</v>
      </c>
      <c r="G52" s="52" t="s">
        <v>52</v>
      </c>
      <c r="H52" s="52" t="s">
        <v>255</v>
      </c>
      <c r="I52" s="52" t="s">
        <v>256</v>
      </c>
      <c r="J52" s="52" t="s">
        <v>255</v>
      </c>
      <c r="K52" s="91"/>
      <c r="M52" s="49"/>
      <c r="O52" s="47"/>
    </row>
    <row r="53" spans="1:15">
      <c r="A53" s="80">
        <v>44773</v>
      </c>
      <c r="B53" s="81">
        <v>135.24</v>
      </c>
      <c r="C53" s="81">
        <v>8600</v>
      </c>
      <c r="D53" s="82">
        <f>ROUND(C53/B53,2)</f>
        <v>63.59</v>
      </c>
      <c r="E53" s="297">
        <f>ROUND(AVERAGE(D53:D56),2)</f>
        <v>62.79</v>
      </c>
      <c r="F53" s="81" t="s">
        <v>257</v>
      </c>
      <c r="G53" s="83" t="s">
        <v>438</v>
      </c>
      <c r="H53" s="83" t="s">
        <v>74</v>
      </c>
      <c r="I53" s="81" t="s">
        <v>262</v>
      </c>
      <c r="J53" s="81" t="s">
        <v>74</v>
      </c>
      <c r="K53" s="91">
        <f t="shared" ref="K53:K55" si="9">ROUND(D53,2)</f>
        <v>63.59</v>
      </c>
      <c r="M53" s="68" t="s">
        <v>439</v>
      </c>
      <c r="O53" s="47"/>
    </row>
    <row r="54" spans="1:15">
      <c r="A54" s="80">
        <v>44702</v>
      </c>
      <c r="B54" s="81">
        <v>131.94999999999999</v>
      </c>
      <c r="C54" s="81">
        <v>8700</v>
      </c>
      <c r="D54" s="82">
        <f t="shared" ref="D54:D69" si="10">ROUND(C54/B54,2)</f>
        <v>65.930000000000007</v>
      </c>
      <c r="E54" s="297"/>
      <c r="F54" s="81" t="s">
        <v>257</v>
      </c>
      <c r="G54" s="83" t="s">
        <v>438</v>
      </c>
      <c r="H54" s="83" t="s">
        <v>74</v>
      </c>
      <c r="I54" s="81" t="s">
        <v>262</v>
      </c>
      <c r="J54" s="81" t="s">
        <v>74</v>
      </c>
      <c r="K54" s="91">
        <f t="shared" si="9"/>
        <v>65.930000000000007</v>
      </c>
      <c r="M54" s="68" t="s">
        <v>74</v>
      </c>
      <c r="O54" s="47"/>
    </row>
    <row r="55" spans="1:15">
      <c r="A55" s="80">
        <v>44668</v>
      </c>
      <c r="B55" s="81">
        <v>145</v>
      </c>
      <c r="C55" s="81">
        <v>9700</v>
      </c>
      <c r="D55" s="82">
        <f t="shared" si="10"/>
        <v>66.900000000000006</v>
      </c>
      <c r="E55" s="297"/>
      <c r="F55" s="81" t="s">
        <v>257</v>
      </c>
      <c r="G55" s="83" t="s">
        <v>438</v>
      </c>
      <c r="H55" s="83" t="s">
        <v>74</v>
      </c>
      <c r="I55" s="81" t="s">
        <v>265</v>
      </c>
      <c r="J55" s="81" t="s">
        <v>74</v>
      </c>
      <c r="K55" s="91">
        <f t="shared" si="9"/>
        <v>66.900000000000006</v>
      </c>
      <c r="M55" s="68" t="s">
        <v>440</v>
      </c>
      <c r="O55" s="47"/>
    </row>
    <row r="56" spans="1:15">
      <c r="A56" s="80">
        <v>44647</v>
      </c>
      <c r="B56" s="81">
        <v>137</v>
      </c>
      <c r="C56" s="81">
        <v>7500</v>
      </c>
      <c r="D56" s="82">
        <f t="shared" si="10"/>
        <v>54.74</v>
      </c>
      <c r="E56" s="297"/>
      <c r="F56" s="81" t="s">
        <v>267</v>
      </c>
      <c r="G56" s="83" t="s">
        <v>438</v>
      </c>
      <c r="H56" s="83" t="s">
        <v>74</v>
      </c>
      <c r="I56" s="81" t="s">
        <v>259</v>
      </c>
      <c r="J56" s="81" t="s">
        <v>74</v>
      </c>
      <c r="K56" s="290">
        <f>ROUND(AVERAGE(D56:D57),2)</f>
        <v>57.68</v>
      </c>
      <c r="M56" s="68" t="s">
        <v>438</v>
      </c>
      <c r="O56" s="47"/>
    </row>
    <row r="57" spans="1:15">
      <c r="A57" s="80">
        <v>44637</v>
      </c>
      <c r="B57" s="81">
        <v>132</v>
      </c>
      <c r="C57" s="81">
        <v>8000</v>
      </c>
      <c r="D57" s="82">
        <f t="shared" si="10"/>
        <v>60.61</v>
      </c>
      <c r="E57" s="298"/>
      <c r="F57" s="81" t="s">
        <v>257</v>
      </c>
      <c r="G57" s="83" t="s">
        <v>438</v>
      </c>
      <c r="H57" s="83" t="s">
        <v>74</v>
      </c>
      <c r="I57" s="81" t="s">
        <v>268</v>
      </c>
      <c r="J57" s="81" t="s">
        <v>74</v>
      </c>
      <c r="K57" s="290"/>
      <c r="M57" s="49"/>
      <c r="O57" s="47"/>
    </row>
    <row r="58" spans="1:15">
      <c r="A58" s="80">
        <v>44618</v>
      </c>
      <c r="B58" s="81">
        <v>135</v>
      </c>
      <c r="C58" s="81">
        <v>8600</v>
      </c>
      <c r="D58" s="82">
        <f t="shared" si="10"/>
        <v>63.7</v>
      </c>
      <c r="E58" s="298"/>
      <c r="F58" s="81" t="s">
        <v>257</v>
      </c>
      <c r="G58" s="83" t="s">
        <v>438</v>
      </c>
      <c r="H58" s="83" t="s">
        <v>74</v>
      </c>
      <c r="I58" s="81" t="s">
        <v>270</v>
      </c>
      <c r="J58" s="81" t="s">
        <v>74</v>
      </c>
      <c r="K58" s="290">
        <f>ROUND(AVERAGE(D58:D59),2)</f>
        <v>57.41</v>
      </c>
      <c r="M58" s="49"/>
      <c r="O58" s="47"/>
    </row>
    <row r="59" spans="1:15">
      <c r="A59" s="80">
        <v>44612</v>
      </c>
      <c r="B59" s="81">
        <v>90</v>
      </c>
      <c r="C59" s="81">
        <v>4600</v>
      </c>
      <c r="D59" s="82">
        <f t="shared" si="10"/>
        <v>51.11</v>
      </c>
      <c r="E59" s="55">
        <f>ROUND(AVERAGE(D59),2)</f>
        <v>51.11</v>
      </c>
      <c r="F59" s="81" t="s">
        <v>263</v>
      </c>
      <c r="G59" s="83" t="s">
        <v>438</v>
      </c>
      <c r="H59" s="83" t="s">
        <v>74</v>
      </c>
      <c r="I59" s="81" t="s">
        <v>265</v>
      </c>
      <c r="J59" s="81" t="s">
        <v>74</v>
      </c>
      <c r="K59" s="290"/>
      <c r="M59" s="49"/>
      <c r="O59" s="47"/>
    </row>
    <row r="60" spans="1:15">
      <c r="A60" s="80">
        <v>44522</v>
      </c>
      <c r="B60" s="81">
        <v>90</v>
      </c>
      <c r="C60" s="81">
        <v>5500</v>
      </c>
      <c r="D60" s="82">
        <f t="shared" si="10"/>
        <v>61.11</v>
      </c>
      <c r="E60" s="297"/>
      <c r="F60" s="81" t="s">
        <v>263</v>
      </c>
      <c r="G60" s="83" t="s">
        <v>438</v>
      </c>
      <c r="H60" s="83" t="s">
        <v>74</v>
      </c>
      <c r="I60" s="81" t="s">
        <v>265</v>
      </c>
      <c r="J60" s="81" t="s">
        <v>74</v>
      </c>
      <c r="K60" s="290">
        <f>ROUND(AVERAGE(D60:D61),2)</f>
        <v>56.11</v>
      </c>
      <c r="M60" s="49"/>
      <c r="O60" s="47"/>
    </row>
    <row r="61" spans="1:15">
      <c r="A61" s="80">
        <v>44520</v>
      </c>
      <c r="B61" s="81">
        <v>90</v>
      </c>
      <c r="C61" s="81">
        <v>4600</v>
      </c>
      <c r="D61" s="82">
        <f t="shared" si="10"/>
        <v>51.11</v>
      </c>
      <c r="E61" s="297"/>
      <c r="F61" s="81" t="s">
        <v>263</v>
      </c>
      <c r="G61" s="83" t="s">
        <v>438</v>
      </c>
      <c r="H61" s="83" t="s">
        <v>74</v>
      </c>
      <c r="I61" s="81" t="s">
        <v>268</v>
      </c>
      <c r="J61" s="81" t="s">
        <v>74</v>
      </c>
      <c r="K61" s="290"/>
      <c r="M61" s="49"/>
      <c r="O61" s="47"/>
    </row>
    <row r="62" spans="1:15">
      <c r="A62" s="80">
        <v>44464</v>
      </c>
      <c r="B62" s="81">
        <v>92</v>
      </c>
      <c r="C62" s="81">
        <v>5600</v>
      </c>
      <c r="D62" s="82">
        <f t="shared" si="10"/>
        <v>60.87</v>
      </c>
      <c r="E62" s="297"/>
      <c r="F62" s="81" t="s">
        <v>263</v>
      </c>
      <c r="G62" s="83" t="s">
        <v>438</v>
      </c>
      <c r="H62" s="83" t="s">
        <v>74</v>
      </c>
      <c r="I62" s="81" t="s">
        <v>268</v>
      </c>
      <c r="J62" s="81" t="s">
        <v>139</v>
      </c>
      <c r="K62" s="91">
        <f>ROUND(D62,2)</f>
        <v>60.87</v>
      </c>
      <c r="M62" s="49"/>
      <c r="O62" s="47"/>
    </row>
    <row r="63" spans="1:15">
      <c r="A63" s="80">
        <v>44413</v>
      </c>
      <c r="B63" s="81">
        <v>138</v>
      </c>
      <c r="C63" s="81">
        <v>8500</v>
      </c>
      <c r="D63" s="82">
        <f t="shared" si="10"/>
        <v>61.59</v>
      </c>
      <c r="E63" s="55">
        <f>ROUND(AVERAGE(D63),2)</f>
        <v>61.59</v>
      </c>
      <c r="F63" s="81" t="s">
        <v>267</v>
      </c>
      <c r="G63" s="83" t="s">
        <v>438</v>
      </c>
      <c r="H63" s="83" t="s">
        <v>74</v>
      </c>
      <c r="I63" s="81" t="s">
        <v>268</v>
      </c>
      <c r="J63" s="81" t="s">
        <v>74</v>
      </c>
      <c r="K63" s="91">
        <f>ROUND(D63,2)</f>
        <v>61.59</v>
      </c>
      <c r="M63" s="49"/>
      <c r="O63" s="47"/>
    </row>
    <row r="64" spans="1:15">
      <c r="A64" s="84">
        <v>44407</v>
      </c>
      <c r="B64" s="85">
        <v>93</v>
      </c>
      <c r="C64" s="85">
        <v>5500</v>
      </c>
      <c r="D64" s="86">
        <f t="shared" si="10"/>
        <v>59.14</v>
      </c>
      <c r="E64" s="87"/>
      <c r="F64" s="85" t="s">
        <v>263</v>
      </c>
      <c r="G64" s="88" t="s">
        <v>438</v>
      </c>
      <c r="H64" s="88" t="s">
        <v>74</v>
      </c>
      <c r="I64" s="85" t="s">
        <v>262</v>
      </c>
      <c r="J64" s="85" t="s">
        <v>74</v>
      </c>
      <c r="K64" s="291">
        <f>ROUND(AVERAGE(D64:D69),2)</f>
        <v>57.44</v>
      </c>
      <c r="M64" s="49"/>
      <c r="O64" s="47"/>
    </row>
    <row r="65" spans="1:15">
      <c r="A65" s="84">
        <v>44401</v>
      </c>
      <c r="B65" s="85">
        <v>90.72</v>
      </c>
      <c r="C65" s="85">
        <v>5300</v>
      </c>
      <c r="D65" s="86">
        <f t="shared" si="10"/>
        <v>58.42</v>
      </c>
      <c r="E65" s="87">
        <f>ROUND(AVERAGE(D65:D66),2)</f>
        <v>63.62</v>
      </c>
      <c r="F65" s="85" t="s">
        <v>263</v>
      </c>
      <c r="G65" s="88" t="s">
        <v>438</v>
      </c>
      <c r="H65" s="88" t="s">
        <v>74</v>
      </c>
      <c r="I65" s="85" t="s">
        <v>265</v>
      </c>
      <c r="J65" s="85" t="s">
        <v>74</v>
      </c>
      <c r="K65" s="291"/>
      <c r="M65" s="49"/>
      <c r="O65" s="47"/>
    </row>
    <row r="66" spans="1:15">
      <c r="A66" s="84">
        <v>44399</v>
      </c>
      <c r="B66" s="85">
        <v>93</v>
      </c>
      <c r="C66" s="85">
        <v>6400</v>
      </c>
      <c r="D66" s="86">
        <f t="shared" si="10"/>
        <v>68.819999999999993</v>
      </c>
      <c r="E66" s="87"/>
      <c r="F66" s="85" t="s">
        <v>263</v>
      </c>
      <c r="G66" s="88" t="s">
        <v>438</v>
      </c>
      <c r="H66" s="88" t="s">
        <v>74</v>
      </c>
      <c r="I66" s="85" t="s">
        <v>259</v>
      </c>
      <c r="J66" s="85" t="s">
        <v>74</v>
      </c>
      <c r="K66" s="291"/>
      <c r="M66" s="49"/>
      <c r="O66" s="47"/>
    </row>
    <row r="67" spans="1:15">
      <c r="A67" s="84">
        <v>44394</v>
      </c>
      <c r="B67" s="85">
        <v>135.96</v>
      </c>
      <c r="C67" s="85">
        <v>6800</v>
      </c>
      <c r="D67" s="86">
        <f t="shared" si="10"/>
        <v>50.01</v>
      </c>
      <c r="E67" s="299">
        <f>ROUND(AVERAGE(D67:D70),2)</f>
        <v>52.74</v>
      </c>
      <c r="F67" s="85" t="s">
        <v>267</v>
      </c>
      <c r="G67" s="88" t="s">
        <v>438</v>
      </c>
      <c r="H67" s="88" t="s">
        <v>74</v>
      </c>
      <c r="I67" s="85" t="s">
        <v>271</v>
      </c>
      <c r="J67" s="85" t="s">
        <v>74</v>
      </c>
      <c r="K67" s="291"/>
      <c r="M67" s="49"/>
      <c r="O67" s="47"/>
    </row>
    <row r="68" spans="1:15">
      <c r="A68" s="84">
        <v>44379</v>
      </c>
      <c r="B68" s="85">
        <v>92</v>
      </c>
      <c r="C68" s="85">
        <v>4800</v>
      </c>
      <c r="D68" s="86">
        <f t="shared" si="10"/>
        <v>52.17</v>
      </c>
      <c r="E68" s="299"/>
      <c r="F68" s="85" t="s">
        <v>263</v>
      </c>
      <c r="G68" s="88" t="s">
        <v>438</v>
      </c>
      <c r="H68" s="88" t="s">
        <v>74</v>
      </c>
      <c r="I68" s="85" t="s">
        <v>262</v>
      </c>
      <c r="J68" s="85" t="s">
        <v>74</v>
      </c>
      <c r="K68" s="291"/>
      <c r="M68" s="49"/>
      <c r="O68" s="47"/>
    </row>
    <row r="69" spans="1:15">
      <c r="A69" s="84">
        <v>44379</v>
      </c>
      <c r="B69" s="85">
        <v>92.77</v>
      </c>
      <c r="C69" s="85">
        <v>5200</v>
      </c>
      <c r="D69" s="86">
        <f t="shared" si="10"/>
        <v>56.05</v>
      </c>
      <c r="E69" s="299"/>
      <c r="F69" s="85" t="s">
        <v>263</v>
      </c>
      <c r="G69" s="88" t="s">
        <v>438</v>
      </c>
      <c r="H69" s="88" t="s">
        <v>74</v>
      </c>
      <c r="I69" s="85" t="s">
        <v>259</v>
      </c>
      <c r="J69" s="85" t="s">
        <v>74</v>
      </c>
      <c r="K69" s="291"/>
      <c r="M69" s="49"/>
      <c r="O69" s="47"/>
    </row>
    <row r="70" spans="1:15">
      <c r="A70" s="84"/>
      <c r="B70" s="85"/>
      <c r="C70" s="85"/>
      <c r="D70" s="92"/>
      <c r="E70" s="299"/>
      <c r="F70" s="85"/>
      <c r="G70" s="88"/>
      <c r="H70" s="88"/>
      <c r="I70" s="88"/>
      <c r="J70" s="85"/>
      <c r="K70" s="111"/>
      <c r="M70" s="49"/>
      <c r="O70" s="47"/>
    </row>
    <row r="71" spans="1:15">
      <c r="A71" s="77"/>
      <c r="B71" s="53"/>
      <c r="C71" s="53"/>
      <c r="D71" s="53"/>
      <c r="E71" s="294"/>
      <c r="F71" s="52"/>
      <c r="G71" s="52"/>
      <c r="H71" s="52"/>
      <c r="I71" s="53"/>
      <c r="J71" s="53"/>
      <c r="K71" s="48"/>
      <c r="M71" s="49"/>
      <c r="O71" s="47"/>
    </row>
    <row r="72" spans="1:15">
      <c r="A72" s="77"/>
      <c r="B72" s="53"/>
      <c r="C72" s="53"/>
      <c r="D72" s="53"/>
      <c r="E72" s="294"/>
      <c r="F72" s="52"/>
      <c r="G72" s="52"/>
      <c r="H72" s="52"/>
      <c r="I72" s="53"/>
      <c r="J72" s="53"/>
      <c r="K72" s="48"/>
      <c r="M72" s="49"/>
      <c r="O72" s="47"/>
    </row>
    <row r="73" spans="1:15">
      <c r="H73" s="67"/>
      <c r="I73" s="47"/>
      <c r="M73" s="49"/>
      <c r="O73" s="47"/>
    </row>
    <row r="74" spans="1:15">
      <c r="H74" s="67"/>
      <c r="I74" s="47"/>
      <c r="M74" s="49"/>
      <c r="O74" s="47"/>
    </row>
    <row r="75" spans="1:15">
      <c r="A75" s="93" t="s">
        <v>76</v>
      </c>
      <c r="B75" s="93" t="s">
        <v>177</v>
      </c>
      <c r="C75" s="93" t="s">
        <v>441</v>
      </c>
      <c r="D75" s="93" t="s">
        <v>254</v>
      </c>
      <c r="E75" s="93" t="s">
        <v>43</v>
      </c>
      <c r="F75" s="93" t="s">
        <v>52</v>
      </c>
      <c r="G75" s="93" t="s">
        <v>255</v>
      </c>
      <c r="H75" s="93" t="s">
        <v>256</v>
      </c>
      <c r="I75" s="93" t="s">
        <v>442</v>
      </c>
      <c r="L75" s="49"/>
      <c r="O75" s="47"/>
    </row>
    <row r="76" spans="1:15">
      <c r="A76" s="53">
        <v>1</v>
      </c>
      <c r="B76" s="52" t="s">
        <v>190</v>
      </c>
      <c r="C76" s="76">
        <v>44407</v>
      </c>
      <c r="D76" s="52">
        <v>93</v>
      </c>
      <c r="E76" s="52" t="s">
        <v>440</v>
      </c>
      <c r="F76" s="52" t="s">
        <v>438</v>
      </c>
      <c r="G76" s="52" t="s">
        <v>74</v>
      </c>
      <c r="H76" s="52" t="s">
        <v>262</v>
      </c>
      <c r="I76" s="52">
        <v>5500</v>
      </c>
      <c r="L76" s="49"/>
      <c r="O76" s="47"/>
    </row>
    <row r="77" spans="1:15">
      <c r="A77" s="53">
        <v>2</v>
      </c>
      <c r="B77" s="52" t="s">
        <v>190</v>
      </c>
      <c r="C77" s="76">
        <v>44401</v>
      </c>
      <c r="D77" s="52">
        <v>90.72</v>
      </c>
      <c r="E77" s="52" t="s">
        <v>440</v>
      </c>
      <c r="F77" s="52" t="s">
        <v>438</v>
      </c>
      <c r="G77" s="52" t="s">
        <v>74</v>
      </c>
      <c r="H77" s="52" t="s">
        <v>265</v>
      </c>
      <c r="I77" s="52">
        <v>5300</v>
      </c>
      <c r="L77" s="49"/>
      <c r="O77" s="47"/>
    </row>
    <row r="78" spans="1:15">
      <c r="A78" s="53">
        <v>3</v>
      </c>
      <c r="B78" s="52" t="s">
        <v>190</v>
      </c>
      <c r="C78" s="76">
        <v>44399</v>
      </c>
      <c r="D78" s="52">
        <v>93</v>
      </c>
      <c r="E78" s="52" t="s">
        <v>440</v>
      </c>
      <c r="F78" s="52" t="s">
        <v>443</v>
      </c>
      <c r="G78" s="52" t="s">
        <v>74</v>
      </c>
      <c r="H78" s="52" t="s">
        <v>259</v>
      </c>
      <c r="I78" s="52">
        <v>6400</v>
      </c>
      <c r="L78" s="49"/>
      <c r="O78" s="47"/>
    </row>
    <row r="79" spans="1:15">
      <c r="A79" s="53">
        <v>4</v>
      </c>
      <c r="B79" s="52" t="s">
        <v>190</v>
      </c>
      <c r="C79" s="76">
        <v>44394</v>
      </c>
      <c r="D79" s="52">
        <v>135.96</v>
      </c>
      <c r="E79" s="52" t="s">
        <v>444</v>
      </c>
      <c r="F79" s="52" t="s">
        <v>438</v>
      </c>
      <c r="G79" s="52" t="s">
        <v>74</v>
      </c>
      <c r="H79" s="52" t="s">
        <v>271</v>
      </c>
      <c r="I79" s="52">
        <v>6800</v>
      </c>
      <c r="L79" s="49"/>
      <c r="O79" s="47"/>
    </row>
    <row r="80" spans="1:15">
      <c r="A80" s="53">
        <v>5</v>
      </c>
      <c r="B80" s="52" t="s">
        <v>190</v>
      </c>
      <c r="C80" s="76">
        <v>44379</v>
      </c>
      <c r="D80" s="52">
        <v>92</v>
      </c>
      <c r="E80" s="52" t="s">
        <v>440</v>
      </c>
      <c r="F80" s="52" t="s">
        <v>438</v>
      </c>
      <c r="G80" s="52" t="s">
        <v>74</v>
      </c>
      <c r="H80" s="52" t="s">
        <v>262</v>
      </c>
      <c r="I80" s="52">
        <v>4800</v>
      </c>
      <c r="L80" s="49"/>
      <c r="O80" s="47"/>
    </row>
    <row r="81" spans="1:15">
      <c r="A81" s="53">
        <v>6</v>
      </c>
      <c r="B81" s="52" t="s">
        <v>190</v>
      </c>
      <c r="C81" s="76">
        <v>44379</v>
      </c>
      <c r="D81" s="52">
        <v>92.77</v>
      </c>
      <c r="E81" s="52" t="s">
        <v>440</v>
      </c>
      <c r="F81" s="52" t="s">
        <v>438</v>
      </c>
      <c r="G81" s="52" t="s">
        <v>74</v>
      </c>
      <c r="H81" s="52" t="s">
        <v>259</v>
      </c>
      <c r="I81" s="52">
        <v>5200</v>
      </c>
      <c r="L81" s="49"/>
      <c r="O81" s="47"/>
    </row>
    <row r="82" spans="1:15">
      <c r="A82" s="53">
        <v>7</v>
      </c>
      <c r="B82" s="52" t="s">
        <v>190</v>
      </c>
      <c r="C82" s="77">
        <v>44321</v>
      </c>
      <c r="D82" s="53">
        <v>92</v>
      </c>
      <c r="E82" s="52" t="s">
        <v>440</v>
      </c>
      <c r="F82" s="52" t="s">
        <v>438</v>
      </c>
      <c r="G82" s="52" t="s">
        <v>74</v>
      </c>
      <c r="H82" s="53" t="s">
        <v>445</v>
      </c>
      <c r="I82" s="53">
        <v>4300</v>
      </c>
      <c r="L82" s="49"/>
      <c r="O82" s="47"/>
    </row>
    <row r="83" spans="1:15">
      <c r="A83" s="53">
        <v>8</v>
      </c>
      <c r="B83" s="52" t="s">
        <v>190</v>
      </c>
      <c r="C83" s="77">
        <v>44305</v>
      </c>
      <c r="D83" s="53">
        <v>139</v>
      </c>
      <c r="E83" s="52" t="s">
        <v>444</v>
      </c>
      <c r="F83" s="52" t="s">
        <v>438</v>
      </c>
      <c r="G83" s="52" t="s">
        <v>74</v>
      </c>
      <c r="H83" s="53" t="s">
        <v>446</v>
      </c>
      <c r="I83" s="53">
        <v>8000</v>
      </c>
      <c r="L83" s="49"/>
      <c r="O83" s="47"/>
    </row>
    <row r="84" spans="1:15">
      <c r="A84" s="53">
        <v>9</v>
      </c>
      <c r="B84" s="52" t="s">
        <v>190</v>
      </c>
      <c r="C84" s="77">
        <v>44297</v>
      </c>
      <c r="D84" s="53">
        <v>139</v>
      </c>
      <c r="E84" s="52" t="s">
        <v>444</v>
      </c>
      <c r="F84" s="52" t="s">
        <v>438</v>
      </c>
      <c r="G84" s="52" t="s">
        <v>74</v>
      </c>
      <c r="H84" s="53" t="s">
        <v>447</v>
      </c>
      <c r="I84" s="53">
        <v>8300</v>
      </c>
      <c r="L84" s="49"/>
      <c r="O84" s="47"/>
    </row>
    <row r="85" spans="1:15">
      <c r="A85" s="53">
        <v>10</v>
      </c>
      <c r="B85" s="52" t="s">
        <v>190</v>
      </c>
      <c r="C85" s="77">
        <v>44296</v>
      </c>
      <c r="D85" s="53">
        <v>90</v>
      </c>
      <c r="E85" s="52" t="s">
        <v>440</v>
      </c>
      <c r="F85" s="52" t="s">
        <v>438</v>
      </c>
      <c r="G85" s="52" t="s">
        <v>74</v>
      </c>
      <c r="H85" s="53" t="s">
        <v>446</v>
      </c>
      <c r="I85" s="53">
        <v>4300</v>
      </c>
      <c r="L85" s="49"/>
      <c r="O85" s="47"/>
    </row>
    <row r="86" spans="1:15">
      <c r="A86" s="53">
        <v>11</v>
      </c>
      <c r="B86" s="52" t="s">
        <v>190</v>
      </c>
      <c r="C86" s="77">
        <v>44296</v>
      </c>
      <c r="D86" s="53">
        <v>90</v>
      </c>
      <c r="E86" s="52" t="s">
        <v>440</v>
      </c>
      <c r="F86" s="52" t="s">
        <v>438</v>
      </c>
      <c r="G86" s="52" t="s">
        <v>74</v>
      </c>
      <c r="H86" s="53" t="s">
        <v>448</v>
      </c>
      <c r="I86" s="53">
        <v>4300</v>
      </c>
      <c r="L86" s="49"/>
      <c r="O86" s="47"/>
    </row>
    <row r="87" spans="1:15">
      <c r="A87" s="53">
        <v>12</v>
      </c>
      <c r="B87" s="52" t="s">
        <v>190</v>
      </c>
      <c r="C87" s="77">
        <v>44260</v>
      </c>
      <c r="D87" s="53">
        <v>135</v>
      </c>
      <c r="E87" s="52" t="s">
        <v>444</v>
      </c>
      <c r="F87" s="52" t="s">
        <v>438</v>
      </c>
      <c r="G87" s="52" t="s">
        <v>74</v>
      </c>
      <c r="H87" s="53" t="s">
        <v>449</v>
      </c>
      <c r="I87" s="53">
        <v>8000</v>
      </c>
      <c r="L87" s="49"/>
      <c r="O87" s="47"/>
    </row>
    <row r="88" spans="1:15">
      <c r="A88" s="53">
        <v>13</v>
      </c>
      <c r="B88" s="52" t="s">
        <v>190</v>
      </c>
      <c r="C88" s="77">
        <v>44244</v>
      </c>
      <c r="D88" s="53">
        <v>91</v>
      </c>
      <c r="E88" s="52" t="s">
        <v>440</v>
      </c>
      <c r="F88" s="52" t="s">
        <v>438</v>
      </c>
      <c r="G88" s="52" t="s">
        <v>74</v>
      </c>
      <c r="H88" s="53" t="s">
        <v>449</v>
      </c>
      <c r="I88" s="53">
        <v>5200</v>
      </c>
      <c r="L88" s="49"/>
      <c r="O88" s="47"/>
    </row>
    <row r="89" spans="1:15">
      <c r="A89" s="53">
        <v>14</v>
      </c>
      <c r="B89" s="52" t="s">
        <v>190</v>
      </c>
      <c r="C89" s="77">
        <v>44217</v>
      </c>
      <c r="D89" s="53">
        <v>92</v>
      </c>
      <c r="E89" s="52" t="s">
        <v>440</v>
      </c>
      <c r="F89" s="52" t="s">
        <v>438</v>
      </c>
      <c r="G89" s="52" t="s">
        <v>74</v>
      </c>
      <c r="H89" s="53" t="s">
        <v>446</v>
      </c>
      <c r="I89" s="53">
        <v>4000</v>
      </c>
      <c r="L89" s="49"/>
      <c r="O89" s="47"/>
    </row>
    <row r="90" spans="1:15">
      <c r="A90" s="53">
        <v>15</v>
      </c>
      <c r="B90" s="52" t="s">
        <v>190</v>
      </c>
      <c r="C90" s="77">
        <v>44204</v>
      </c>
      <c r="D90" s="53">
        <v>57</v>
      </c>
      <c r="E90" s="52" t="s">
        <v>440</v>
      </c>
      <c r="F90" s="52" t="s">
        <v>438</v>
      </c>
      <c r="G90" s="52" t="s">
        <v>74</v>
      </c>
      <c r="H90" s="53" t="s">
        <v>450</v>
      </c>
      <c r="I90" s="53">
        <v>3500</v>
      </c>
      <c r="L90" s="49"/>
      <c r="O90" s="47"/>
    </row>
    <row r="91" spans="1:15">
      <c r="A91" s="53">
        <v>16</v>
      </c>
      <c r="B91" s="52" t="s">
        <v>190</v>
      </c>
      <c r="C91" s="77">
        <v>44185</v>
      </c>
      <c r="D91" s="53">
        <v>90</v>
      </c>
      <c r="E91" s="52" t="s">
        <v>440</v>
      </c>
      <c r="F91" s="52" t="s">
        <v>438</v>
      </c>
      <c r="G91" s="52" t="s">
        <v>74</v>
      </c>
      <c r="H91" s="53" t="s">
        <v>449</v>
      </c>
      <c r="I91" s="53">
        <v>4500</v>
      </c>
      <c r="L91" s="49"/>
      <c r="O91" s="47"/>
    </row>
    <row r="92" spans="1:15">
      <c r="A92" s="53">
        <v>17</v>
      </c>
      <c r="B92" s="52" t="s">
        <v>190</v>
      </c>
      <c r="C92" s="77">
        <v>44498</v>
      </c>
      <c r="D92" s="53">
        <v>136</v>
      </c>
      <c r="E92" s="52" t="s">
        <v>444</v>
      </c>
      <c r="F92" s="52" t="s">
        <v>438</v>
      </c>
      <c r="G92" s="52" t="s">
        <v>74</v>
      </c>
      <c r="H92" s="53" t="s">
        <v>451</v>
      </c>
      <c r="I92" s="53">
        <v>8100</v>
      </c>
      <c r="L92" s="49"/>
      <c r="O92" s="47"/>
    </row>
    <row r="93" spans="1:15">
      <c r="A93" s="53">
        <v>18</v>
      </c>
      <c r="B93" s="52" t="s">
        <v>190</v>
      </c>
      <c r="C93" s="77">
        <v>44111</v>
      </c>
      <c r="D93" s="53">
        <v>135</v>
      </c>
      <c r="E93" s="52" t="s">
        <v>444</v>
      </c>
      <c r="F93" s="52" t="s">
        <v>438</v>
      </c>
      <c r="G93" s="52" t="s">
        <v>139</v>
      </c>
      <c r="H93" s="53" t="s">
        <v>446</v>
      </c>
      <c r="I93" s="53">
        <v>7600</v>
      </c>
      <c r="L93" s="49"/>
      <c r="O93" s="47"/>
    </row>
    <row r="94" spans="1:15">
      <c r="A94" s="53">
        <v>19</v>
      </c>
      <c r="B94" s="52" t="s">
        <v>190</v>
      </c>
      <c r="C94" s="77">
        <v>44119</v>
      </c>
      <c r="D94" s="53">
        <v>135</v>
      </c>
      <c r="E94" s="52" t="s">
        <v>444</v>
      </c>
      <c r="F94" s="52" t="s">
        <v>438</v>
      </c>
      <c r="G94" s="52" t="s">
        <v>74</v>
      </c>
      <c r="H94" s="53" t="s">
        <v>452</v>
      </c>
      <c r="I94" s="53">
        <v>5000</v>
      </c>
      <c r="L94" s="49"/>
      <c r="O94" s="47"/>
    </row>
    <row r="95" spans="1:15">
      <c r="A95" s="53">
        <v>20</v>
      </c>
      <c r="B95" s="52" t="s">
        <v>190</v>
      </c>
      <c r="C95" s="77">
        <v>44115</v>
      </c>
      <c r="D95" s="53">
        <v>93</v>
      </c>
      <c r="E95" s="52" t="s">
        <v>440</v>
      </c>
      <c r="F95" s="52" t="s">
        <v>438</v>
      </c>
      <c r="G95" s="52" t="s">
        <v>74</v>
      </c>
      <c r="H95" s="53" t="s">
        <v>447</v>
      </c>
      <c r="I95" s="53">
        <v>5300</v>
      </c>
      <c r="L95" s="49"/>
      <c r="O95" s="47"/>
    </row>
    <row r="96" spans="1:15">
      <c r="A96" s="53">
        <v>21</v>
      </c>
      <c r="B96" s="52" t="s">
        <v>190</v>
      </c>
      <c r="C96" s="77">
        <v>44112</v>
      </c>
      <c r="D96" s="53">
        <v>89</v>
      </c>
      <c r="E96" s="52" t="s">
        <v>440</v>
      </c>
      <c r="F96" s="52" t="s">
        <v>438</v>
      </c>
      <c r="G96" s="52" t="s">
        <v>74</v>
      </c>
      <c r="H96" s="53" t="s">
        <v>449</v>
      </c>
      <c r="I96" s="53">
        <v>2600</v>
      </c>
      <c r="L96" s="49"/>
      <c r="O96" s="47"/>
    </row>
    <row r="97" spans="1:15">
      <c r="A97" s="53">
        <v>22</v>
      </c>
      <c r="B97" s="52" t="s">
        <v>190</v>
      </c>
      <c r="C97" s="77">
        <v>44092</v>
      </c>
      <c r="D97" s="53">
        <v>135</v>
      </c>
      <c r="E97" s="52" t="s">
        <v>444</v>
      </c>
      <c r="F97" s="52" t="s">
        <v>438</v>
      </c>
      <c r="G97" s="52" t="s">
        <v>74</v>
      </c>
      <c r="H97" s="53" t="s">
        <v>449</v>
      </c>
      <c r="I97" s="53">
        <v>8200</v>
      </c>
      <c r="L97" s="49"/>
      <c r="O97" s="47"/>
    </row>
    <row r="98" spans="1:15">
      <c r="A98" s="53">
        <v>23</v>
      </c>
      <c r="B98" s="52" t="s">
        <v>190</v>
      </c>
      <c r="C98" s="77">
        <v>44086</v>
      </c>
      <c r="D98" s="53">
        <v>91</v>
      </c>
      <c r="E98" s="52" t="s">
        <v>440</v>
      </c>
      <c r="F98" s="52" t="s">
        <v>438</v>
      </c>
      <c r="G98" s="52" t="s">
        <v>74</v>
      </c>
      <c r="H98" s="53" t="s">
        <v>448</v>
      </c>
      <c r="I98" s="53">
        <v>4000</v>
      </c>
      <c r="L98" s="49"/>
      <c r="O98" s="47"/>
    </row>
    <row r="99" spans="1:15">
      <c r="A99" s="53">
        <v>24</v>
      </c>
      <c r="B99" s="52" t="s">
        <v>190</v>
      </c>
      <c r="C99" s="77">
        <v>44067</v>
      </c>
      <c r="D99" s="53">
        <v>134</v>
      </c>
      <c r="E99" s="52" t="s">
        <v>444</v>
      </c>
      <c r="F99" s="52" t="s">
        <v>438</v>
      </c>
      <c r="G99" s="52" t="s">
        <v>74</v>
      </c>
      <c r="H99" s="53" t="s">
        <v>451</v>
      </c>
      <c r="I99" s="53">
        <v>7500</v>
      </c>
      <c r="L99" s="49"/>
      <c r="O99" s="47"/>
    </row>
    <row r="100" spans="1:15">
      <c r="A100" s="53">
        <v>25</v>
      </c>
      <c r="B100" s="52" t="s">
        <v>190</v>
      </c>
      <c r="C100" s="77">
        <v>44061</v>
      </c>
      <c r="D100" s="53">
        <v>132</v>
      </c>
      <c r="E100" s="52" t="s">
        <v>444</v>
      </c>
      <c r="F100" s="52" t="s">
        <v>438</v>
      </c>
      <c r="G100" s="52" t="s">
        <v>74</v>
      </c>
      <c r="H100" s="53" t="s">
        <v>446</v>
      </c>
      <c r="I100" s="53">
        <v>7600</v>
      </c>
      <c r="L100" s="49"/>
      <c r="O100" s="47"/>
    </row>
    <row r="101" spans="1:15">
      <c r="A101" s="53">
        <v>26</v>
      </c>
      <c r="B101" s="52" t="s">
        <v>190</v>
      </c>
      <c r="C101" s="77">
        <v>44052</v>
      </c>
      <c r="D101" s="53">
        <v>91</v>
      </c>
      <c r="E101" s="52" t="s">
        <v>440</v>
      </c>
      <c r="F101" s="52" t="s">
        <v>438</v>
      </c>
      <c r="G101" s="52" t="s">
        <v>74</v>
      </c>
      <c r="H101" s="53" t="s">
        <v>448</v>
      </c>
      <c r="I101" s="53">
        <v>4000</v>
      </c>
      <c r="L101" s="49"/>
      <c r="O101" s="47"/>
    </row>
    <row r="102" spans="1:15">
      <c r="A102" s="53">
        <v>27</v>
      </c>
      <c r="B102" s="52" t="s">
        <v>190</v>
      </c>
      <c r="C102" s="77">
        <v>44046</v>
      </c>
      <c r="D102" s="53">
        <v>132</v>
      </c>
      <c r="E102" s="52" t="s">
        <v>444</v>
      </c>
      <c r="F102" s="52" t="s">
        <v>438</v>
      </c>
      <c r="G102" s="52" t="s">
        <v>74</v>
      </c>
      <c r="H102" s="53" t="s">
        <v>446</v>
      </c>
      <c r="I102" s="53">
        <v>7300</v>
      </c>
      <c r="L102" s="49"/>
      <c r="O102" s="47"/>
    </row>
    <row r="103" spans="1:15">
      <c r="I103" s="47"/>
      <c r="N103" s="49"/>
      <c r="O103" s="47"/>
    </row>
    <row r="104" spans="1:15" ht="68.25">
      <c r="A104" s="94" t="s">
        <v>408</v>
      </c>
      <c r="B104" s="95" t="s">
        <v>453</v>
      </c>
      <c r="C104" s="96" t="s">
        <v>454</v>
      </c>
      <c r="D104" s="95" t="s">
        <v>455</v>
      </c>
      <c r="E104" s="97"/>
    </row>
    <row r="105" spans="1:15">
      <c r="A105" s="98" t="s">
        <v>456</v>
      </c>
      <c r="B105" s="99">
        <v>2</v>
      </c>
      <c r="C105" s="100" t="e">
        <f>H3</f>
        <v>#VALUE!</v>
      </c>
      <c r="D105" s="101">
        <v>59.85</v>
      </c>
      <c r="E105" s="102"/>
    </row>
    <row r="106" spans="1:15">
      <c r="A106" s="98" t="s">
        <v>457</v>
      </c>
      <c r="B106" s="99">
        <v>3</v>
      </c>
      <c r="C106" s="100">
        <f>H6</f>
        <v>69.53</v>
      </c>
      <c r="D106" s="101">
        <v>58.52</v>
      </c>
      <c r="E106" s="102"/>
    </row>
    <row r="107" spans="1:15">
      <c r="A107" s="98" t="s">
        <v>458</v>
      </c>
      <c r="B107" s="99">
        <v>4</v>
      </c>
      <c r="C107" s="100">
        <f>H9</f>
        <v>66.14</v>
      </c>
      <c r="D107" s="101">
        <v>61.36</v>
      </c>
      <c r="E107" s="102"/>
    </row>
    <row r="108" spans="1:15">
      <c r="A108" s="98" t="s">
        <v>459</v>
      </c>
      <c r="B108" s="99">
        <v>3</v>
      </c>
      <c r="C108" s="100" t="e">
        <f>H12</f>
        <v>#VALUE!</v>
      </c>
      <c r="D108" s="101">
        <v>60.85</v>
      </c>
      <c r="E108" s="102"/>
    </row>
    <row r="109" spans="1:15">
      <c r="A109" s="98" t="s">
        <v>460</v>
      </c>
      <c r="B109" s="99" t="s">
        <v>415</v>
      </c>
      <c r="C109" s="100" t="s">
        <v>415</v>
      </c>
      <c r="D109" s="101" t="s">
        <v>415</v>
      </c>
      <c r="E109" s="102"/>
    </row>
    <row r="110" spans="1:15">
      <c r="A110" s="301" t="s">
        <v>461</v>
      </c>
      <c r="B110" s="302"/>
      <c r="C110" s="100">
        <v>62.08</v>
      </c>
      <c r="D110" s="101">
        <v>60.15</v>
      </c>
      <c r="E110" s="102"/>
    </row>
    <row r="113" spans="1:5" ht="51">
      <c r="A113" s="103" t="s">
        <v>408</v>
      </c>
      <c r="B113" s="104" t="s">
        <v>453</v>
      </c>
      <c r="C113" s="105" t="s">
        <v>462</v>
      </c>
    </row>
    <row r="114" spans="1:5">
      <c r="A114" s="106" t="s">
        <v>463</v>
      </c>
      <c r="B114" s="107" t="s">
        <v>415</v>
      </c>
      <c r="C114" s="108" t="str">
        <f>H20</f>
        <v>——</v>
      </c>
    </row>
    <row r="115" spans="1:5">
      <c r="A115" s="106" t="s">
        <v>464</v>
      </c>
      <c r="B115" s="107" t="s">
        <v>415</v>
      </c>
      <c r="C115" s="108">
        <f>H23</f>
        <v>68.7</v>
      </c>
    </row>
    <row r="116" spans="1:5">
      <c r="A116" s="106" t="s">
        <v>465</v>
      </c>
      <c r="B116" s="107" t="s">
        <v>415</v>
      </c>
      <c r="C116" s="108" t="e">
        <f>H26</f>
        <v>#VALUE!</v>
      </c>
    </row>
    <row r="117" spans="1:5">
      <c r="A117" s="106" t="s">
        <v>466</v>
      </c>
      <c r="B117" s="107" t="s">
        <v>415</v>
      </c>
      <c r="C117" s="108">
        <f>H29</f>
        <v>73.7</v>
      </c>
    </row>
    <row r="118" spans="1:5">
      <c r="A118" s="106" t="s">
        <v>467</v>
      </c>
      <c r="B118" s="107" t="s">
        <v>415</v>
      </c>
      <c r="C118" s="109" t="e">
        <f>H32</f>
        <v>#VALUE!</v>
      </c>
    </row>
    <row r="119" spans="1:5">
      <c r="A119" s="303" t="s">
        <v>461</v>
      </c>
      <c r="B119" s="304"/>
      <c r="C119" s="109" t="e">
        <f>H33</f>
        <v>#VALUE!</v>
      </c>
    </row>
    <row r="121" spans="1:5" ht="68.25">
      <c r="A121" s="94" t="s">
        <v>408</v>
      </c>
      <c r="B121" s="95" t="s">
        <v>453</v>
      </c>
      <c r="C121" s="96" t="s">
        <v>468</v>
      </c>
      <c r="D121" s="95" t="s">
        <v>454</v>
      </c>
      <c r="E121" s="97"/>
    </row>
    <row r="122" spans="1:5">
      <c r="A122" s="98" t="s">
        <v>456</v>
      </c>
      <c r="B122" s="99">
        <f>F37</f>
        <v>2</v>
      </c>
      <c r="C122" s="110">
        <f t="shared" ref="C122:C127" si="11">D122+3.2</f>
        <v>52.78</v>
      </c>
      <c r="D122" s="101">
        <v>49.58</v>
      </c>
      <c r="E122" s="102"/>
    </row>
    <row r="123" spans="1:5">
      <c r="A123" s="98" t="s">
        <v>457</v>
      </c>
      <c r="B123" s="99" t="e">
        <f>#REF!</f>
        <v>#REF!</v>
      </c>
      <c r="C123" s="110">
        <f t="shared" si="11"/>
        <v>33.67</v>
      </c>
      <c r="D123" s="101">
        <v>30.47</v>
      </c>
      <c r="E123" s="102"/>
    </row>
    <row r="124" spans="1:5">
      <c r="A124" s="98" t="s">
        <v>458</v>
      </c>
      <c r="B124" s="99" t="e">
        <f>#REF!</f>
        <v>#REF!</v>
      </c>
      <c r="C124" s="110">
        <f t="shared" si="11"/>
        <v>56.28</v>
      </c>
      <c r="D124" s="101">
        <v>53.08</v>
      </c>
      <c r="E124" s="102"/>
    </row>
    <row r="125" spans="1:5">
      <c r="A125" s="98" t="s">
        <v>459</v>
      </c>
      <c r="B125" s="99" t="e">
        <f>#REF!</f>
        <v>#REF!</v>
      </c>
      <c r="C125" s="110">
        <f t="shared" si="11"/>
        <v>34.380000000000003</v>
      </c>
      <c r="D125" s="101">
        <v>31.18</v>
      </c>
      <c r="E125" s="102"/>
    </row>
    <row r="126" spans="1:5">
      <c r="A126" s="98" t="s">
        <v>460</v>
      </c>
      <c r="B126" s="99">
        <f>F49</f>
        <v>1</v>
      </c>
      <c r="C126" s="110">
        <f t="shared" si="11"/>
        <v>57.44</v>
      </c>
      <c r="D126" s="101">
        <v>54.24</v>
      </c>
      <c r="E126" s="102"/>
    </row>
    <row r="127" spans="1:5">
      <c r="A127" s="301" t="s">
        <v>461</v>
      </c>
      <c r="B127" s="302"/>
      <c r="C127" s="110">
        <f t="shared" si="11"/>
        <v>46.91</v>
      </c>
      <c r="D127" s="101">
        <v>43.71</v>
      </c>
      <c r="E127" s="102"/>
    </row>
  </sheetData>
  <mergeCells count="68">
    <mergeCell ref="A1:H1"/>
    <mergeCell ref="A16:F16"/>
    <mergeCell ref="A18:H18"/>
    <mergeCell ref="A33:F33"/>
    <mergeCell ref="A35:H35"/>
    <mergeCell ref="F3:F5"/>
    <mergeCell ref="F6:F8"/>
    <mergeCell ref="F9:F11"/>
    <mergeCell ref="F12:F14"/>
    <mergeCell ref="F20:F22"/>
    <mergeCell ref="F23:F25"/>
    <mergeCell ref="F26:F28"/>
    <mergeCell ref="F29:F31"/>
    <mergeCell ref="H3:H5"/>
    <mergeCell ref="H6:H8"/>
    <mergeCell ref="H9:H11"/>
    <mergeCell ref="A50:F50"/>
    <mergeCell ref="A110:B110"/>
    <mergeCell ref="A119:B119"/>
    <mergeCell ref="A127:B127"/>
    <mergeCell ref="A3:A5"/>
    <mergeCell ref="A6:A8"/>
    <mergeCell ref="A9:A11"/>
    <mergeCell ref="A12:A14"/>
    <mergeCell ref="A20:A22"/>
    <mergeCell ref="A23:A25"/>
    <mergeCell ref="A26:A28"/>
    <mergeCell ref="A29:A31"/>
    <mergeCell ref="A37:A39"/>
    <mergeCell ref="A40:A42"/>
    <mergeCell ref="A43:A45"/>
    <mergeCell ref="A46:A48"/>
    <mergeCell ref="E53:E56"/>
    <mergeCell ref="E57:E58"/>
    <mergeCell ref="E60:E62"/>
    <mergeCell ref="E67:E70"/>
    <mergeCell ref="E71:E72"/>
    <mergeCell ref="F37:F39"/>
    <mergeCell ref="F40:F42"/>
    <mergeCell ref="F43:F45"/>
    <mergeCell ref="F46:F48"/>
    <mergeCell ref="G3:G5"/>
    <mergeCell ref="G6:G8"/>
    <mergeCell ref="G9:G11"/>
    <mergeCell ref="G12:G14"/>
    <mergeCell ref="G20:G22"/>
    <mergeCell ref="G23:G25"/>
    <mergeCell ref="G26:G28"/>
    <mergeCell ref="G29:G31"/>
    <mergeCell ref="G37:G39"/>
    <mergeCell ref="G40:G42"/>
    <mergeCell ref="G43:G45"/>
    <mergeCell ref="G46:G48"/>
    <mergeCell ref="H12:H14"/>
    <mergeCell ref="H20:H22"/>
    <mergeCell ref="H23:H25"/>
    <mergeCell ref="H26:H28"/>
    <mergeCell ref="H29:H31"/>
    <mergeCell ref="H37:H39"/>
    <mergeCell ref="H40:H42"/>
    <mergeCell ref="H43:H45"/>
    <mergeCell ref="H46:H48"/>
    <mergeCell ref="K56:K57"/>
    <mergeCell ref="K58:K59"/>
    <mergeCell ref="K60:K61"/>
    <mergeCell ref="K64:K69"/>
    <mergeCell ref="L4:L6"/>
    <mergeCell ref="M4:M6"/>
  </mergeCells>
  <phoneticPr fontId="60" type="noConversion"/>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18</vt:i4>
      </vt:variant>
    </vt:vector>
  </HeadingPairs>
  <TitlesOfParts>
    <vt:vector size="18" baseType="lpstr">
      <vt:lpstr>比较法-亦嘉麒麟赋</vt:lpstr>
      <vt:lpstr>成本（静态）</vt:lpstr>
      <vt:lpstr>比较法 (2)</vt:lpstr>
      <vt:lpstr>各小区租金</vt:lpstr>
      <vt:lpstr>汇总</vt:lpstr>
      <vt:lpstr>城研租金数据</vt:lpstr>
      <vt:lpstr>链家案例整理</vt:lpstr>
      <vt:lpstr>中指成交数据</vt:lpstr>
      <vt:lpstr>悦廷</vt:lpstr>
      <vt:lpstr>鹿海园五里</vt:lpstr>
      <vt:lpstr>鹿海园</vt:lpstr>
      <vt:lpstr>南海家园三里</vt:lpstr>
      <vt:lpstr>城研数据</vt:lpstr>
      <vt:lpstr>房源表</vt:lpstr>
      <vt:lpstr>盛华翔伦结果</vt:lpstr>
      <vt:lpstr>X38鹿海园五里房源明细</vt:lpstr>
      <vt:lpstr>房产信息</vt:lpstr>
      <vt:lpstr>系统读取表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2025-12-09T05:41:52Z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E306E6BC490F45A0AB4B086173C8BF85_12</vt:lpwstr>
  </property>
  <property fmtid="{D5CDD505-2E9C-101B-9397-08002B2CF9AE}" pid="3" name="KSOProductBuildVer">
    <vt:lpwstr>2052-12.1.0.23125</vt:lpwstr>
  </property>
</Properties>
</file>