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defaultThemeVersion="124226"/>
  <mc:AlternateContent xmlns:mc="http://schemas.openxmlformats.org/markup-compatibility/2006">
    <mc:Choice Requires="x15">
      <x15ac:absPath xmlns:x15ac="http://schemas.microsoft.com/office/spreadsheetml/2010/11/ac" url="F:\2023-1-0013门头沟上悦嘉园公租房租金\F02-专家意见修改\"/>
    </mc:Choice>
  </mc:AlternateContent>
  <xr:revisionPtr revIDLastSave="0" documentId="13_ncr:1_{ABFD8146-424C-490F-A3F0-752A23F4D63F}" xr6:coauthVersionLast="47" xr6:coauthVersionMax="47" xr10:uidLastSave="{00000000-0000-0000-0000-000000000000}"/>
  <bookViews>
    <workbookView xWindow="0" yWindow="0" windowWidth="10800" windowHeight="12900" tabRatio="771" xr2:uid="{00000000-000D-0000-FFFF-FFFF00000000}"/>
  </bookViews>
  <sheets>
    <sheet name="成本（静态）" sheetId="5" r:id="rId1"/>
    <sheet name="比较法" sheetId="1" r:id="rId2"/>
    <sheet name="面积表" sheetId="39" r:id="rId3"/>
    <sheet name="案例数据统计" sheetId="35" r:id="rId4"/>
    <sheet name="中指数据" sheetId="31" r:id="rId5"/>
    <sheet name="城研数据" sheetId="34" r:id="rId6"/>
    <sheet name="市场数据" sheetId="33" r:id="rId7"/>
    <sheet name="系统读取表" sheetId="4" r:id="rId8"/>
  </sheets>
  <externalReferences>
    <externalReference r:id="rId9"/>
    <externalReference r:id="rId10"/>
    <externalReference r:id="rId11"/>
    <externalReference r:id="rId12"/>
    <externalReference r:id="rId13"/>
  </externalReferences>
  <definedNames>
    <definedName name="_xlnm._FilterDatabase" localSheetId="2" hidden="1">面积表!$A$2:$N$377</definedName>
    <definedName name="_xlnm._FilterDatabase" localSheetId="6" hidden="1">市场数据!$A$1:$I$10</definedName>
    <definedName name="d">'[1]4（补充）'!$D$17:$D$2351</definedName>
    <definedName name="K">'[2]2（处理）'!A1</definedName>
    <definedName name="NO.1">'[1]4（补充）'!$D$2:$D$16</definedName>
    <definedName name="单元" localSheetId="2">#REF!</definedName>
    <definedName name="单元">#REF!</definedName>
    <definedName name="房号" localSheetId="2">#REF!</definedName>
    <definedName name="房号">#REF!</definedName>
    <definedName name="房间" localSheetId="2">#REF!</definedName>
    <definedName name="房间">#REF!</definedName>
    <definedName name="房间号" localSheetId="2">#REF!</definedName>
    <definedName name="房间号">#REF!</definedName>
    <definedName name="房屋产权性质" localSheetId="2">[3]楼层测算!$N$2:$N$9</definedName>
    <definedName name="房屋产权性质">[4]楼层测算!$N$2:$N$9</definedName>
    <definedName name="房屋朝向" localSheetId="2">[3]楼层测算!$A$117:$A$126</definedName>
    <definedName name="房屋朝向">[4]楼层测算!$A$117:$A$126</definedName>
    <definedName name="房屋装修" localSheetId="2">[3]楼层测算!$K$2:$K$5</definedName>
    <definedName name="房屋装修">[4]楼层测算!$K$2:$K$5</definedName>
    <definedName name="教委" localSheetId="2">#REF!</definedName>
    <definedName name="教委">#REF!</definedName>
    <definedName name="扣缴日期" localSheetId="2">#REF!</definedName>
    <definedName name="扣缴日期">#REF!</definedName>
    <definedName name="楼栋" localSheetId="2">#REF!</definedName>
    <definedName name="楼栋">#REF!</definedName>
    <definedName name="楼号" localSheetId="2">#REF!</definedName>
    <definedName name="楼号">#REF!</definedName>
    <definedName name="区域成熟度" localSheetId="0">#REF!</definedName>
    <definedName name="区域成熟度" localSheetId="2">#REF!</definedName>
    <definedName name="区域成熟度">#REF!</definedName>
    <definedName name="身份证号码" localSheetId="2">#REF!</definedName>
    <definedName name="身份证号码">#REF!</definedName>
    <definedName name="所在楼层" localSheetId="2">[3]楼层测算!$L$2:$L$6</definedName>
    <definedName name="所在楼层">[4]楼层测算!$L$2:$L$6</definedName>
    <definedName name="租户名称" localSheetId="2">#REF!</definedName>
    <definedName name="租户名称">#REF!</definedName>
    <definedName name="租户银行账户" localSheetId="2">#REF!</definedName>
    <definedName name="租户银行账户">#REF!</definedName>
  </definedNames>
  <calcPr calcId="181029"/>
  <pivotCaches>
    <pivotCache cacheId="0" r:id="rId14"/>
  </pivotCaches>
</workbook>
</file>

<file path=xl/calcChain.xml><?xml version="1.0" encoding="utf-8"?>
<calcChain xmlns="http://schemas.openxmlformats.org/spreadsheetml/2006/main">
  <c r="V37" i="39" l="1"/>
  <c r="V38" i="39"/>
  <c r="V36" i="39"/>
  <c r="U39" i="39"/>
  <c r="U37" i="39"/>
  <c r="U38" i="39"/>
  <c r="U36" i="39"/>
  <c r="G41" i="1" l="1"/>
  <c r="C41" i="1"/>
  <c r="E9" i="5" l="1"/>
  <c r="F9" i="5"/>
  <c r="L23" i="1"/>
  <c r="L24" i="1"/>
  <c r="H24" i="1"/>
  <c r="K24" i="1"/>
  <c r="G24" i="1"/>
  <c r="K12" i="1"/>
  <c r="G12" i="1"/>
  <c r="E12" i="1"/>
  <c r="K11" i="1"/>
  <c r="G11" i="1"/>
  <c r="E11" i="1"/>
  <c r="K9" i="1"/>
  <c r="G9" i="1"/>
  <c r="E9" i="1"/>
  <c r="AB12" i="39"/>
  <c r="AB11" i="39"/>
  <c r="AB10" i="39"/>
  <c r="AB9" i="39"/>
  <c r="AB8" i="39"/>
  <c r="AB7" i="39"/>
  <c r="AB6" i="39"/>
  <c r="AG5" i="39"/>
  <c r="AG6" i="39"/>
  <c r="AG7" i="39"/>
  <c r="AG8" i="39"/>
  <c r="AG9" i="39"/>
  <c r="AG10" i="39"/>
  <c r="AG4" i="39"/>
  <c r="AB5" i="39"/>
  <c r="AB4" i="39"/>
  <c r="H377" i="39"/>
  <c r="C5" i="5"/>
  <c r="E32" i="1"/>
  <c r="K41" i="1"/>
  <c r="E41" i="1"/>
  <c r="C20" i="1"/>
  <c r="AG13" i="39" l="1"/>
  <c r="AH5" i="39" s="1"/>
  <c r="AB13" i="39"/>
  <c r="AC7" i="39" s="1"/>
  <c r="J12" i="35"/>
  <c r="AC8" i="39" l="1"/>
  <c r="AC9" i="39"/>
  <c r="AC4" i="39"/>
  <c r="AC12" i="39"/>
  <c r="AH4" i="39"/>
  <c r="AH6" i="39"/>
  <c r="AH7" i="39"/>
  <c r="AH10" i="39"/>
  <c r="AH13" i="39" s="1"/>
  <c r="AH9" i="39"/>
  <c r="AH8" i="39"/>
  <c r="AC10" i="39"/>
  <c r="AC6" i="39"/>
  <c r="AC13" i="39" s="1"/>
  <c r="AC5" i="39"/>
  <c r="AC11" i="39"/>
  <c r="P4" i="35"/>
  <c r="L22" i="35"/>
  <c r="O4" i="35"/>
  <c r="N4" i="35"/>
  <c r="M4" i="35"/>
  <c r="L4" i="35"/>
  <c r="P18" i="34"/>
  <c r="P16" i="34"/>
  <c r="E29" i="35" s="1"/>
  <c r="P15" i="34"/>
  <c r="E28" i="35" s="1"/>
  <c r="P14" i="34"/>
  <c r="E27" i="35" s="1"/>
  <c r="P13" i="34"/>
  <c r="E26" i="35" s="1"/>
  <c r="P12" i="34"/>
  <c r="E25" i="35" s="1"/>
  <c r="F25" i="35" s="1"/>
  <c r="N22" i="35" s="1"/>
  <c r="P11" i="34"/>
  <c r="P10" i="34"/>
  <c r="E23" i="35" s="1"/>
  <c r="E21" i="35"/>
  <c r="E22" i="35"/>
  <c r="F22" i="35" s="1"/>
  <c r="E24" i="35"/>
  <c r="E30" i="35"/>
  <c r="E31" i="35"/>
  <c r="F31" i="35" s="1"/>
  <c r="P22" i="35" s="1"/>
  <c r="E20" i="35"/>
  <c r="H38" i="33"/>
  <c r="H37" i="33"/>
  <c r="H36" i="33"/>
  <c r="H35" i="33"/>
  <c r="H34" i="33"/>
  <c r="H33" i="33"/>
  <c r="H32" i="33"/>
  <c r="F38" i="33"/>
  <c r="F37" i="33"/>
  <c r="F36" i="33"/>
  <c r="F35" i="33"/>
  <c r="F34" i="33"/>
  <c r="F33" i="33"/>
  <c r="F32" i="33"/>
  <c r="E38" i="33"/>
  <c r="E37" i="33"/>
  <c r="E36" i="33"/>
  <c r="E35" i="33"/>
  <c r="E34" i="33"/>
  <c r="E33" i="33"/>
  <c r="E32" i="33"/>
  <c r="D38" i="33"/>
  <c r="D37" i="33"/>
  <c r="D36" i="33"/>
  <c r="D35" i="33"/>
  <c r="D34" i="33"/>
  <c r="D33" i="33"/>
  <c r="D32" i="33"/>
  <c r="C38" i="33"/>
  <c r="C37" i="33"/>
  <c r="C36" i="33"/>
  <c r="C35" i="33"/>
  <c r="C34" i="33"/>
  <c r="C33" i="33"/>
  <c r="C32" i="33"/>
  <c r="H18" i="33"/>
  <c r="H19" i="33"/>
  <c r="H20" i="33"/>
  <c r="H21" i="33"/>
  <c r="H22" i="33"/>
  <c r="H23" i="33"/>
  <c r="H24" i="33"/>
  <c r="H25" i="33"/>
  <c r="H26" i="33"/>
  <c r="H27" i="33"/>
  <c r="H17" i="33"/>
  <c r="F18" i="33"/>
  <c r="F19" i="33"/>
  <c r="F20" i="33"/>
  <c r="F21" i="33"/>
  <c r="F22" i="33"/>
  <c r="F23" i="33"/>
  <c r="F24" i="33"/>
  <c r="F25" i="33"/>
  <c r="F26" i="33"/>
  <c r="F27" i="33"/>
  <c r="F17" i="33"/>
  <c r="E18" i="33"/>
  <c r="E19" i="33"/>
  <c r="E20" i="33"/>
  <c r="E21" i="33"/>
  <c r="E22" i="33"/>
  <c r="E23" i="33"/>
  <c r="E24" i="33"/>
  <c r="E25" i="33"/>
  <c r="E26" i="33"/>
  <c r="E27" i="33"/>
  <c r="E17" i="33"/>
  <c r="D18" i="33"/>
  <c r="D19" i="33"/>
  <c r="D20" i="33"/>
  <c r="D21" i="33"/>
  <c r="D22" i="33"/>
  <c r="D23" i="33"/>
  <c r="D24" i="33"/>
  <c r="D25" i="33"/>
  <c r="D26" i="33"/>
  <c r="D27" i="33"/>
  <c r="D17" i="33"/>
  <c r="C18" i="33"/>
  <c r="C19" i="33"/>
  <c r="C20" i="33"/>
  <c r="C21" i="33"/>
  <c r="C22" i="33"/>
  <c r="C23" i="33"/>
  <c r="C24" i="33"/>
  <c r="C25" i="33"/>
  <c r="C26" i="33"/>
  <c r="C27" i="33"/>
  <c r="C17" i="33"/>
  <c r="H13" i="33"/>
  <c r="H12" i="33"/>
  <c r="H11" i="33"/>
  <c r="H10" i="33"/>
  <c r="H9" i="33"/>
  <c r="H8" i="33"/>
  <c r="H7" i="33"/>
  <c r="H6" i="33"/>
  <c r="H5" i="33"/>
  <c r="H4" i="33"/>
  <c r="H3" i="33"/>
  <c r="H2" i="33"/>
  <c r="F13" i="33"/>
  <c r="F12" i="33"/>
  <c r="F11" i="33"/>
  <c r="I11" i="33" s="1"/>
  <c r="G12" i="35" s="1"/>
  <c r="F10" i="33"/>
  <c r="F9" i="33"/>
  <c r="F8" i="33"/>
  <c r="F7" i="33"/>
  <c r="I7" i="33" s="1"/>
  <c r="G8" i="35" s="1"/>
  <c r="F6" i="33"/>
  <c r="F5" i="33"/>
  <c r="F4" i="33"/>
  <c r="F3" i="33"/>
  <c r="I3" i="33" s="1"/>
  <c r="G4" i="35" s="1"/>
  <c r="F2" i="33"/>
  <c r="E13" i="33"/>
  <c r="E12" i="33"/>
  <c r="E11" i="33"/>
  <c r="E10" i="33"/>
  <c r="E9" i="33"/>
  <c r="E8" i="33"/>
  <c r="E7" i="33"/>
  <c r="E6" i="33"/>
  <c r="E5" i="33"/>
  <c r="E4" i="33"/>
  <c r="E3" i="33"/>
  <c r="E2" i="33"/>
  <c r="D13" i="33"/>
  <c r="D12" i="33"/>
  <c r="D11" i="33"/>
  <c r="D10" i="33"/>
  <c r="D9" i="33"/>
  <c r="D8" i="33"/>
  <c r="D7" i="33"/>
  <c r="D6" i="33"/>
  <c r="D5" i="33"/>
  <c r="D4" i="33"/>
  <c r="D3" i="33"/>
  <c r="D2" i="33"/>
  <c r="C13" i="33"/>
  <c r="I13" i="33" s="1"/>
  <c r="G14" i="35" s="1"/>
  <c r="H14" i="35" s="1"/>
  <c r="P7" i="35" s="1"/>
  <c r="C12" i="33"/>
  <c r="C11" i="33"/>
  <c r="C10" i="33"/>
  <c r="C9" i="33"/>
  <c r="I9" i="33" s="1"/>
  <c r="G10" i="35" s="1"/>
  <c r="C8" i="33"/>
  <c r="C7" i="33"/>
  <c r="C6" i="33"/>
  <c r="C5" i="33"/>
  <c r="I5" i="33" s="1"/>
  <c r="G6" i="35" s="1"/>
  <c r="C4" i="33"/>
  <c r="C3" i="33"/>
  <c r="C2" i="33"/>
  <c r="O45" i="33"/>
  <c r="O36" i="33"/>
  <c r="O37" i="33"/>
  <c r="O38" i="33"/>
  <c r="O39" i="33"/>
  <c r="O40" i="33"/>
  <c r="O41" i="33"/>
  <c r="O42" i="33"/>
  <c r="O43" i="33"/>
  <c r="O44" i="33"/>
  <c r="O35" i="33"/>
  <c r="O28" i="33"/>
  <c r="O29" i="33"/>
  <c r="O30" i="33"/>
  <c r="O31" i="33"/>
  <c r="O32" i="33"/>
  <c r="O23" i="33"/>
  <c r="O24" i="33"/>
  <c r="O25" i="33"/>
  <c r="O26" i="33"/>
  <c r="O27" i="33"/>
  <c r="O22" i="33"/>
  <c r="I4" i="33" l="1"/>
  <c r="G5" i="35" s="1"/>
  <c r="H5" i="35" s="1"/>
  <c r="M7" i="35" s="1"/>
  <c r="I6" i="33"/>
  <c r="G7" i="35" s="1"/>
  <c r="I8" i="33"/>
  <c r="G9" i="35" s="1"/>
  <c r="H8" i="35" s="1"/>
  <c r="N7" i="35" s="1"/>
  <c r="I10" i="33"/>
  <c r="G11" i="35" s="1"/>
  <c r="I12" i="33"/>
  <c r="G13" i="35" s="1"/>
  <c r="F32" i="35"/>
  <c r="Q22" i="35" s="1"/>
  <c r="F28" i="35"/>
  <c r="O22" i="35" s="1"/>
  <c r="M22" i="35"/>
  <c r="O3" i="33"/>
  <c r="O4" i="33"/>
  <c r="O5" i="33"/>
  <c r="O6" i="33"/>
  <c r="O7" i="33"/>
  <c r="O8" i="33"/>
  <c r="O9" i="33"/>
  <c r="O10" i="33"/>
  <c r="O11" i="33"/>
  <c r="O12" i="33"/>
  <c r="O13" i="33"/>
  <c r="O14" i="33"/>
  <c r="O15" i="33"/>
  <c r="O2" i="33"/>
  <c r="J108" i="31"/>
  <c r="J107" i="31"/>
  <c r="J106" i="31"/>
  <c r="J105" i="31"/>
  <c r="J104" i="31"/>
  <c r="J103" i="31"/>
  <c r="J102" i="31"/>
  <c r="J101" i="31"/>
  <c r="J100" i="31"/>
  <c r="J99" i="31"/>
  <c r="J98" i="31"/>
  <c r="J97" i="31"/>
  <c r="H108" i="31"/>
  <c r="H107" i="31"/>
  <c r="H106" i="31"/>
  <c r="H105" i="31"/>
  <c r="H104" i="31"/>
  <c r="H103" i="31"/>
  <c r="H102" i="31"/>
  <c r="H101" i="31"/>
  <c r="H100" i="31"/>
  <c r="H99" i="31"/>
  <c r="H98" i="31"/>
  <c r="H97" i="31"/>
  <c r="E108" i="31"/>
  <c r="E107" i="31"/>
  <c r="E106" i="31"/>
  <c r="E105" i="31"/>
  <c r="E104" i="31"/>
  <c r="E103" i="31"/>
  <c r="E102" i="31"/>
  <c r="E101" i="31"/>
  <c r="E100" i="31"/>
  <c r="E99" i="31"/>
  <c r="E98" i="31"/>
  <c r="E97" i="31"/>
  <c r="D108" i="31"/>
  <c r="C31" i="35" s="1"/>
  <c r="D31" i="35" s="1"/>
  <c r="P21" i="35" s="1"/>
  <c r="D107" i="31"/>
  <c r="C30" i="35" s="1"/>
  <c r="D106" i="31"/>
  <c r="C29" i="35" s="1"/>
  <c r="D105" i="31"/>
  <c r="C28" i="35" s="1"/>
  <c r="D104" i="31"/>
  <c r="C27" i="35" s="1"/>
  <c r="D103" i="31"/>
  <c r="C26" i="35" s="1"/>
  <c r="D102" i="31"/>
  <c r="C25" i="35" s="1"/>
  <c r="D101" i="31"/>
  <c r="C24" i="35" s="1"/>
  <c r="D100" i="31"/>
  <c r="C23" i="35" s="1"/>
  <c r="D99" i="31"/>
  <c r="C22" i="35" s="1"/>
  <c r="D98" i="31"/>
  <c r="C21" i="35" s="1"/>
  <c r="D97" i="31"/>
  <c r="C20" i="35" s="1"/>
  <c r="C108" i="31"/>
  <c r="C107" i="31"/>
  <c r="C106" i="31"/>
  <c r="C105" i="31"/>
  <c r="C104" i="31"/>
  <c r="C103" i="31"/>
  <c r="C102" i="31"/>
  <c r="C101" i="31"/>
  <c r="C100" i="31"/>
  <c r="C99" i="31"/>
  <c r="C98" i="31"/>
  <c r="C97" i="31"/>
  <c r="G108" i="31"/>
  <c r="C48" i="35" s="1"/>
  <c r="D48" i="35" s="1"/>
  <c r="P38" i="35" s="1"/>
  <c r="G107" i="31"/>
  <c r="C47" i="35" s="1"/>
  <c r="G106" i="31"/>
  <c r="C46" i="35" s="1"/>
  <c r="G105" i="31"/>
  <c r="C45" i="35" s="1"/>
  <c r="G104" i="31"/>
  <c r="C44" i="35" s="1"/>
  <c r="G103" i="31"/>
  <c r="C43" i="35" s="1"/>
  <c r="G102" i="31"/>
  <c r="C42" i="35" s="1"/>
  <c r="G101" i="31"/>
  <c r="C41" i="35" s="1"/>
  <c r="G100" i="31"/>
  <c r="C40" i="35" s="1"/>
  <c r="G99" i="31"/>
  <c r="C39" i="35" s="1"/>
  <c r="G98" i="31"/>
  <c r="C38" i="35" s="1"/>
  <c r="G97" i="31"/>
  <c r="C37" i="35" s="1"/>
  <c r="F108" i="31"/>
  <c r="F107" i="31"/>
  <c r="F106" i="31"/>
  <c r="F105" i="31"/>
  <c r="F104" i="31"/>
  <c r="F103" i="31"/>
  <c r="F102" i="31"/>
  <c r="F101" i="31"/>
  <c r="F100" i="31"/>
  <c r="F99" i="31"/>
  <c r="F98" i="31"/>
  <c r="F97" i="31"/>
  <c r="B108" i="31"/>
  <c r="C14" i="35" s="1"/>
  <c r="D14" i="35" s="1"/>
  <c r="P5" i="35" s="1"/>
  <c r="B107" i="31"/>
  <c r="C13" i="35" s="1"/>
  <c r="B106" i="31"/>
  <c r="C12" i="35" s="1"/>
  <c r="B105" i="31"/>
  <c r="C11" i="35" s="1"/>
  <c r="B104" i="31"/>
  <c r="C10" i="35" s="1"/>
  <c r="B103" i="31"/>
  <c r="C9" i="35" s="1"/>
  <c r="B102" i="31"/>
  <c r="C8" i="35" s="1"/>
  <c r="B101" i="31"/>
  <c r="C7" i="35" s="1"/>
  <c r="B100" i="31"/>
  <c r="C6" i="35" s="1"/>
  <c r="B99" i="31"/>
  <c r="C5" i="35" s="1"/>
  <c r="B98" i="31"/>
  <c r="C4" i="35" s="1"/>
  <c r="B97" i="31"/>
  <c r="C3" i="35" s="1"/>
  <c r="M18" i="34"/>
  <c r="E48" i="35" s="1"/>
  <c r="F48" i="35" s="1"/>
  <c r="P39" i="35" s="1"/>
  <c r="M17" i="34"/>
  <c r="E47" i="35" s="1"/>
  <c r="M16" i="34"/>
  <c r="E46" i="35" s="1"/>
  <c r="M15" i="34"/>
  <c r="E45" i="35" s="1"/>
  <c r="M14" i="34"/>
  <c r="E44" i="35" s="1"/>
  <c r="M13" i="34"/>
  <c r="E43" i="35" s="1"/>
  <c r="M12" i="34"/>
  <c r="E42" i="35" s="1"/>
  <c r="F42" i="35" s="1"/>
  <c r="N39" i="35" s="1"/>
  <c r="M11" i="34"/>
  <c r="E41" i="35" s="1"/>
  <c r="M10" i="34"/>
  <c r="E40" i="35" s="1"/>
  <c r="M9" i="34"/>
  <c r="E39" i="35" s="1"/>
  <c r="M8" i="34"/>
  <c r="E38" i="35" s="1"/>
  <c r="M7" i="34"/>
  <c r="E37" i="35" s="1"/>
  <c r="L18" i="34"/>
  <c r="L17" i="34"/>
  <c r="L16" i="34"/>
  <c r="L15" i="34"/>
  <c r="L14" i="34"/>
  <c r="L13" i="34"/>
  <c r="L12" i="34"/>
  <c r="L11" i="34"/>
  <c r="L10" i="34"/>
  <c r="L9" i="34"/>
  <c r="L8" i="34"/>
  <c r="L7" i="34"/>
  <c r="R18" i="34"/>
  <c r="R17" i="34"/>
  <c r="R16" i="34"/>
  <c r="R15" i="34"/>
  <c r="R14" i="34"/>
  <c r="R13" i="34"/>
  <c r="R12" i="34"/>
  <c r="R11" i="34"/>
  <c r="Q18" i="34"/>
  <c r="Q17" i="34"/>
  <c r="Q16" i="34"/>
  <c r="Q14" i="34"/>
  <c r="Q13" i="34"/>
  <c r="Q12" i="34"/>
  <c r="Q11" i="34"/>
  <c r="Q8" i="34"/>
  <c r="O18" i="34"/>
  <c r="O17" i="34"/>
  <c r="O16" i="34"/>
  <c r="O15" i="34"/>
  <c r="O14" i="34"/>
  <c r="O13" i="34"/>
  <c r="O12" i="34"/>
  <c r="O11" i="34"/>
  <c r="O10" i="34"/>
  <c r="O9" i="34"/>
  <c r="O7" i="34"/>
  <c r="N18" i="34"/>
  <c r="N17" i="34"/>
  <c r="N16" i="34"/>
  <c r="N15" i="34"/>
  <c r="N14" i="34"/>
  <c r="N13" i="34"/>
  <c r="N12" i="34"/>
  <c r="N11" i="34"/>
  <c r="N10" i="34"/>
  <c r="N8" i="34"/>
  <c r="N7" i="34"/>
  <c r="K18" i="34"/>
  <c r="K17" i="34"/>
  <c r="K16" i="34"/>
  <c r="K15" i="34"/>
  <c r="K14" i="34"/>
  <c r="K13" i="34"/>
  <c r="K12" i="34"/>
  <c r="K11" i="34"/>
  <c r="K10" i="34"/>
  <c r="J18" i="34"/>
  <c r="J17" i="34"/>
  <c r="J15" i="34"/>
  <c r="J14" i="34"/>
  <c r="J13" i="34"/>
  <c r="J12" i="34"/>
  <c r="J11" i="34"/>
  <c r="J10" i="34"/>
  <c r="J7" i="34"/>
  <c r="I18" i="34"/>
  <c r="I17" i="34"/>
  <c r="I16" i="34"/>
  <c r="I15" i="34"/>
  <c r="I14" i="34"/>
  <c r="I11" i="34"/>
  <c r="I10" i="34"/>
  <c r="I9" i="34"/>
  <c r="H18" i="34"/>
  <c r="E14" i="35" s="1"/>
  <c r="F14" i="35" s="1"/>
  <c r="P6" i="35" s="1"/>
  <c r="H17" i="34"/>
  <c r="E13" i="35" s="1"/>
  <c r="H16" i="34"/>
  <c r="E12" i="35" s="1"/>
  <c r="H15" i="34"/>
  <c r="E11" i="35" s="1"/>
  <c r="H14" i="34"/>
  <c r="E10" i="35" s="1"/>
  <c r="H13" i="34"/>
  <c r="E9" i="35" s="1"/>
  <c r="H12" i="34"/>
  <c r="E8" i="35" s="1"/>
  <c r="F8" i="35" s="1"/>
  <c r="N6" i="35" s="1"/>
  <c r="H11" i="34"/>
  <c r="E7" i="35" s="1"/>
  <c r="H10" i="34"/>
  <c r="E6" i="35" s="1"/>
  <c r="F39" i="35" l="1"/>
  <c r="M39" i="35" s="1"/>
  <c r="D5" i="35"/>
  <c r="M5" i="35" s="1"/>
  <c r="D39" i="35"/>
  <c r="M38" i="35" s="1"/>
  <c r="D22" i="35"/>
  <c r="M21" i="35" s="1"/>
  <c r="D28" i="35"/>
  <c r="O21" i="35" s="1"/>
  <c r="H11" i="35"/>
  <c r="O7" i="35" s="1"/>
  <c r="F11" i="35"/>
  <c r="O6" i="35" s="1"/>
  <c r="F37" i="35"/>
  <c r="F45" i="35"/>
  <c r="O39" i="35" s="1"/>
  <c r="D37" i="35"/>
  <c r="L38" i="35" s="1"/>
  <c r="D20" i="35"/>
  <c r="L21" i="35" s="1"/>
  <c r="D3" i="35"/>
  <c r="D11" i="35"/>
  <c r="O5" i="35" s="1"/>
  <c r="D45" i="35"/>
  <c r="O38" i="35" s="1"/>
  <c r="D8" i="35"/>
  <c r="N5" i="35" s="1"/>
  <c r="D42" i="35"/>
  <c r="D25" i="35"/>
  <c r="H9" i="34"/>
  <c r="E5" i="35" s="1"/>
  <c r="F5" i="35" s="1"/>
  <c r="M6" i="35" s="1"/>
  <c r="H8" i="34"/>
  <c r="E4" i="35" s="1"/>
  <c r="H7" i="34"/>
  <c r="E3" i="35" s="1"/>
  <c r="D32" i="35" l="1"/>
  <c r="Q21" i="35" s="1"/>
  <c r="N21" i="35"/>
  <c r="F3" i="35"/>
  <c r="D49" i="35"/>
  <c r="Q38" i="35" s="1"/>
  <c r="N38" i="35"/>
  <c r="D15" i="35"/>
  <c r="Q5" i="35" s="1"/>
  <c r="L5" i="35"/>
  <c r="F49" i="35"/>
  <c r="Q39" i="35" s="1"/>
  <c r="L39" i="35"/>
  <c r="F15" i="35"/>
  <c r="Q6" i="35" s="1"/>
  <c r="L6" i="35"/>
  <c r="Z22" i="39"/>
  <c r="AA22" i="39"/>
  <c r="AB22" i="39"/>
  <c r="AC22" i="39"/>
  <c r="AD22" i="39"/>
  <c r="AE22" i="39"/>
  <c r="AF22" i="39"/>
  <c r="AG22" i="39"/>
  <c r="Z23" i="39"/>
  <c r="AA23" i="39"/>
  <c r="AB23" i="39"/>
  <c r="AC23" i="39"/>
  <c r="AD23" i="39"/>
  <c r="AE23" i="39"/>
  <c r="AF23" i="39"/>
  <c r="AG23" i="39"/>
  <c r="Z24" i="39"/>
  <c r="AA24" i="39"/>
  <c r="AB24" i="39"/>
  <c r="AC24" i="39"/>
  <c r="AD24" i="39"/>
  <c r="AE24" i="39"/>
  <c r="AF24" i="39"/>
  <c r="AG24" i="39"/>
  <c r="Z25" i="39"/>
  <c r="AA25" i="39"/>
  <c r="AB25" i="39"/>
  <c r="AC25" i="39"/>
  <c r="AD25" i="39"/>
  <c r="AE25" i="39"/>
  <c r="AF25" i="39"/>
  <c r="AG25" i="39"/>
  <c r="Z26" i="39"/>
  <c r="AA26" i="39"/>
  <c r="AB26" i="39"/>
  <c r="AC26" i="39"/>
  <c r="AD26" i="39"/>
  <c r="AE26" i="39"/>
  <c r="AF26" i="39"/>
  <c r="AG26" i="39"/>
  <c r="Z27" i="39"/>
  <c r="AA27" i="39"/>
  <c r="AB27" i="39"/>
  <c r="AC27" i="39"/>
  <c r="AD27" i="39"/>
  <c r="AE27" i="39"/>
  <c r="AF27" i="39"/>
  <c r="AG27" i="39"/>
  <c r="Z28" i="39"/>
  <c r="AA28" i="39"/>
  <c r="AB28" i="39"/>
  <c r="AC28" i="39"/>
  <c r="AD28" i="39"/>
  <c r="AE28" i="39"/>
  <c r="AF28" i="39"/>
  <c r="AG28" i="39"/>
  <c r="Z29" i="39"/>
  <c r="AA29" i="39"/>
  <c r="AB29" i="39"/>
  <c r="AC29" i="39"/>
  <c r="AD29" i="39"/>
  <c r="AE29" i="39"/>
  <c r="AF29" i="39"/>
  <c r="AG29" i="39"/>
  <c r="Z30" i="39"/>
  <c r="AA30" i="39"/>
  <c r="AB30" i="39"/>
  <c r="AC30" i="39"/>
  <c r="AD30" i="39"/>
  <c r="AE30" i="39"/>
  <c r="AF30" i="39"/>
  <c r="AG30" i="39"/>
  <c r="AG21" i="39"/>
  <c r="AF21" i="39"/>
  <c r="AE21" i="39"/>
  <c r="AD21" i="39"/>
  <c r="AC21" i="39"/>
  <c r="AB21" i="39"/>
  <c r="AA21" i="39"/>
  <c r="Z21" i="39"/>
  <c r="Y22" i="39"/>
  <c r="Y23" i="39"/>
  <c r="Y24" i="39"/>
  <c r="Y25" i="39"/>
  <c r="Y26" i="39"/>
  <c r="Y27" i="39"/>
  <c r="Y28" i="39"/>
  <c r="Y29" i="39"/>
  <c r="Y30" i="39"/>
  <c r="Y21" i="39"/>
  <c r="X22" i="39"/>
  <c r="X23" i="39"/>
  <c r="X24" i="39"/>
  <c r="X25" i="39"/>
  <c r="X26" i="39"/>
  <c r="X27" i="39"/>
  <c r="X28" i="39"/>
  <c r="X29" i="39"/>
  <c r="X30" i="39"/>
  <c r="X21" i="39"/>
  <c r="W22" i="39"/>
  <c r="W23" i="39"/>
  <c r="W24" i="39"/>
  <c r="W25" i="39"/>
  <c r="W26" i="39"/>
  <c r="W27" i="39"/>
  <c r="W28" i="39"/>
  <c r="W29" i="39"/>
  <c r="W30" i="39"/>
  <c r="W21" i="39"/>
  <c r="V22" i="39"/>
  <c r="V23" i="39"/>
  <c r="V24" i="39"/>
  <c r="V25" i="39"/>
  <c r="V26" i="39"/>
  <c r="V27" i="39"/>
  <c r="V28" i="39"/>
  <c r="V29" i="39"/>
  <c r="V30" i="39"/>
  <c r="V21" i="39"/>
  <c r="U22" i="39"/>
  <c r="U23" i="39"/>
  <c r="U24" i="39"/>
  <c r="U25" i="39"/>
  <c r="U26" i="39"/>
  <c r="U27" i="39"/>
  <c r="U28" i="39"/>
  <c r="U29" i="39"/>
  <c r="U30" i="39"/>
  <c r="U21" i="39"/>
  <c r="T22" i="39"/>
  <c r="T23" i="39"/>
  <c r="T24" i="39"/>
  <c r="T25" i="39"/>
  <c r="T26" i="39"/>
  <c r="T27" i="39"/>
  <c r="T28" i="39"/>
  <c r="T29" i="39"/>
  <c r="T30" i="39"/>
  <c r="T21" i="39"/>
  <c r="S22" i="39"/>
  <c r="S23" i="39"/>
  <c r="S24" i="39"/>
  <c r="S25" i="39"/>
  <c r="S26" i="39"/>
  <c r="S27" i="39"/>
  <c r="S28" i="39"/>
  <c r="S29" i="39"/>
  <c r="S30" i="39"/>
  <c r="S21" i="39"/>
  <c r="R30" i="39"/>
  <c r="R29" i="39"/>
  <c r="R22" i="39"/>
  <c r="R23" i="39"/>
  <c r="R24" i="39"/>
  <c r="R25" i="39"/>
  <c r="R26" i="39"/>
  <c r="R27" i="39"/>
  <c r="R28" i="39"/>
  <c r="R21" i="39"/>
  <c r="Q3" i="39"/>
  <c r="R3" i="39"/>
  <c r="T3" i="39"/>
  <c r="U3" i="39"/>
  <c r="T4" i="39"/>
  <c r="U4" i="39"/>
  <c r="Q5" i="39"/>
  <c r="R5" i="39"/>
  <c r="T5" i="39"/>
  <c r="U5" i="39"/>
  <c r="T6" i="39"/>
  <c r="U6" i="39"/>
  <c r="Q7" i="39"/>
  <c r="R7" i="39"/>
  <c r="T7" i="39"/>
  <c r="U7" i="39"/>
  <c r="Q8" i="39"/>
  <c r="R8" i="39"/>
  <c r="T8" i="39"/>
  <c r="U8" i="39"/>
  <c r="Q9" i="39"/>
  <c r="R9" i="39"/>
  <c r="T9" i="39"/>
  <c r="U9" i="39"/>
  <c r="Q10" i="39"/>
  <c r="R10" i="39"/>
  <c r="T10" i="39"/>
  <c r="U10" i="39"/>
  <c r="Q11" i="39"/>
  <c r="R11" i="39"/>
  <c r="T11" i="39"/>
  <c r="U11" i="39"/>
  <c r="Q12" i="39"/>
  <c r="R12" i="39"/>
  <c r="T12" i="39"/>
  <c r="U12" i="39"/>
  <c r="AA32" i="39" l="1"/>
  <c r="AE32" i="39"/>
  <c r="AC32" i="39"/>
  <c r="AG32" i="39"/>
  <c r="Q13" i="39"/>
  <c r="AB32" i="39"/>
  <c r="AF32" i="39"/>
  <c r="T32" i="39"/>
  <c r="X32" i="39"/>
  <c r="Z32" i="39"/>
  <c r="AD32" i="39"/>
  <c r="V32" i="39"/>
  <c r="S32" i="39"/>
  <c r="U32" i="39"/>
  <c r="W32" i="39"/>
  <c r="Y32" i="39"/>
  <c r="R13" i="39"/>
  <c r="B1" i="4" s="1"/>
  <c r="U13" i="39"/>
  <c r="T13" i="39"/>
  <c r="I32" i="33"/>
  <c r="G38" i="35" s="1"/>
  <c r="H37" i="35" s="1"/>
  <c r="L40" i="35" l="1"/>
  <c r="Z33" i="39"/>
  <c r="R17" i="39"/>
  <c r="F2" i="5" s="1"/>
  <c r="S33" i="39"/>
  <c r="T58" i="39" s="1"/>
  <c r="R32" i="39"/>
  <c r="F23" i="4"/>
  <c r="E23" i="4"/>
  <c r="F22" i="4"/>
  <c r="E22" i="4"/>
  <c r="F21" i="4"/>
  <c r="E21" i="4"/>
  <c r="F20" i="4"/>
  <c r="E20" i="4"/>
  <c r="F19" i="4"/>
  <c r="E19" i="4"/>
  <c r="F18" i="4"/>
  <c r="E18" i="4"/>
  <c r="F17" i="4"/>
  <c r="E17" i="4"/>
  <c r="F16" i="4"/>
  <c r="E16" i="4"/>
  <c r="F15" i="4"/>
  <c r="E15" i="4"/>
  <c r="B2" i="4"/>
  <c r="I38" i="33"/>
  <c r="G48" i="35" s="1"/>
  <c r="H48" i="35" s="1"/>
  <c r="P40" i="35" s="1"/>
  <c r="I37" i="33"/>
  <c r="G47" i="35" s="1"/>
  <c r="I36" i="33"/>
  <c r="G46" i="35" s="1"/>
  <c r="H45" i="35" s="1"/>
  <c r="O40" i="35" s="1"/>
  <c r="I35" i="33"/>
  <c r="G44" i="35" s="1"/>
  <c r="I34" i="33"/>
  <c r="G43" i="35" s="1"/>
  <c r="H42" i="35" s="1"/>
  <c r="N40" i="35" s="1"/>
  <c r="I33" i="33"/>
  <c r="G40" i="35" s="1"/>
  <c r="H39" i="35" s="1"/>
  <c r="M40" i="35" s="1"/>
  <c r="I27" i="33"/>
  <c r="G31" i="35" s="1"/>
  <c r="H31" i="35" s="1"/>
  <c r="P23" i="35" s="1"/>
  <c r="I26" i="33"/>
  <c r="G29" i="35" s="1"/>
  <c r="I25" i="33"/>
  <c r="G28" i="35" s="1"/>
  <c r="H28" i="35" s="1"/>
  <c r="O23" i="35" s="1"/>
  <c r="I24" i="33"/>
  <c r="G27" i="35" s="1"/>
  <c r="I23" i="33"/>
  <c r="G26" i="35" s="1"/>
  <c r="I22" i="33"/>
  <c r="G25" i="35" s="1"/>
  <c r="I21" i="33"/>
  <c r="G24" i="35" s="1"/>
  <c r="I20" i="33"/>
  <c r="G23" i="35" s="1"/>
  <c r="I19" i="33"/>
  <c r="G22" i="35" s="1"/>
  <c r="H22" i="35" s="1"/>
  <c r="M23" i="35" s="1"/>
  <c r="I18" i="33"/>
  <c r="G21" i="35" s="1"/>
  <c r="I17" i="33"/>
  <c r="G20" i="35" s="1"/>
  <c r="H20" i="35" s="1"/>
  <c r="I2" i="33"/>
  <c r="G3" i="35" s="1"/>
  <c r="H3" i="35" s="1"/>
  <c r="F26" i="1"/>
  <c r="H26" i="1" s="1"/>
  <c r="L25" i="1"/>
  <c r="H25" i="1"/>
  <c r="F25" i="1"/>
  <c r="L16" i="1"/>
  <c r="K32" i="1" s="1"/>
  <c r="H16" i="1"/>
  <c r="G32" i="1" s="1"/>
  <c r="L7" i="1"/>
  <c r="J7" i="1"/>
  <c r="H7" i="1"/>
  <c r="I5" i="1"/>
  <c r="I28" i="1" s="1"/>
  <c r="I29" i="1" s="1"/>
  <c r="I4" i="1"/>
  <c r="E6" i="5" l="1"/>
  <c r="F10" i="5"/>
  <c r="L23" i="35"/>
  <c r="H49" i="35"/>
  <c r="H15" i="35"/>
  <c r="Q7" i="35" s="1"/>
  <c r="L7" i="35"/>
  <c r="H25" i="35"/>
  <c r="N23" i="35" s="1"/>
  <c r="F4" i="5"/>
  <c r="H2" i="5"/>
  <c r="C2" i="5" s="1"/>
  <c r="P27" i="39"/>
  <c r="P29" i="39"/>
  <c r="P26" i="39"/>
  <c r="P23" i="39"/>
  <c r="P28" i="39"/>
  <c r="P22" i="39"/>
  <c r="P21" i="39"/>
  <c r="P24" i="39"/>
  <c r="P25" i="39"/>
  <c r="P30" i="39"/>
  <c r="L26" i="1"/>
  <c r="B14" i="4"/>
  <c r="C10" i="5" l="1"/>
  <c r="G10" i="5"/>
  <c r="H32" i="35"/>
  <c r="Q23" i="35" s="1"/>
  <c r="Q40" i="35"/>
  <c r="B49" i="35"/>
  <c r="G9" i="5"/>
  <c r="C9" i="5" s="1"/>
  <c r="B32" i="35"/>
  <c r="C6" i="5"/>
  <c r="C4" i="5"/>
  <c r="B15" i="35"/>
  <c r="J15" i="35" l="1"/>
  <c r="Q8" i="35"/>
  <c r="J49" i="35"/>
  <c r="Q41" i="35"/>
  <c r="J32" i="35"/>
  <c r="Q24" i="35"/>
  <c r="C3" i="5"/>
  <c r="Q25" i="35" l="1"/>
  <c r="J30" i="35"/>
  <c r="Q42" i="35"/>
  <c r="J47" i="35"/>
  <c r="Q9" i="35"/>
  <c r="J13" i="35"/>
  <c r="Q10" i="35" l="1"/>
  <c r="E5" i="1" s="1"/>
  <c r="E28" i="1" s="1"/>
  <c r="Q43" i="35"/>
  <c r="K5" i="1" s="1"/>
  <c r="K28" i="1" s="1"/>
  <c r="K29" i="1" s="1"/>
  <c r="K33" i="1" s="1"/>
  <c r="K35" i="1" s="1"/>
  <c r="Q26" i="35"/>
  <c r="G5" i="1" s="1"/>
  <c r="G28" i="1" s="1"/>
  <c r="E29" i="1"/>
  <c r="N28" i="1" l="1"/>
  <c r="G29" i="1"/>
  <c r="A30" i="1" s="1"/>
  <c r="E33" i="1"/>
  <c r="E35" i="1" s="1"/>
  <c r="N29" i="1" l="1"/>
  <c r="G33" i="1"/>
  <c r="G35" i="1" s="1"/>
  <c r="C33" i="1"/>
  <c r="E14" i="4" l="1"/>
  <c r="E8" i="5"/>
  <c r="F8" i="5" s="1"/>
  <c r="C8" i="5" s="1"/>
  <c r="C7" i="5" s="1"/>
  <c r="C11" i="5" s="1"/>
  <c r="C12" i="5" s="1"/>
  <c r="C34" i="1"/>
  <c r="D14" i="4" s="1"/>
  <c r="F14" i="4" s="1"/>
  <c r="B5" i="4" l="1"/>
  <c r="B8" i="4" s="1"/>
  <c r="B6" i="4"/>
  <c r="D6" i="4" s="1"/>
  <c r="C6" i="4" l="1"/>
  <c r="B7" i="4"/>
  <c r="D7" i="4" s="1"/>
  <c r="B10" i="4"/>
  <c r="D5" i="4"/>
  <c r="C5" i="4"/>
  <c r="C8" i="4"/>
  <c r="D8" i="4"/>
  <c r="C7" i="4" l="1"/>
  <c r="R31" i="39" l="1"/>
</calcChain>
</file>

<file path=xl/sharedStrings.xml><?xml version="1.0" encoding="utf-8"?>
<sst xmlns="http://schemas.openxmlformats.org/spreadsheetml/2006/main" count="3982" uniqueCount="696">
  <si>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</si>
  <si>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</si>
  <si>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</si>
  <si>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</si>
  <si>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</si>
  <si>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</si>
  <si>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</si>
  <si>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</si>
  <si>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</si>
  <si>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</si>
  <si>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</si>
  <si>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</si>
  <si>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</si>
  <si>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</si>
  <si>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</si>
  <si>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</si>
  <si>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r>
      <rPr>
        <sz val="10"/>
        <rFont val="仿宋_GB2312"/>
        <family val="3"/>
        <charset val="134"/>
      </rPr>
      <t>较好</t>
    </r>
  </si>
  <si>
    <t>交通条件</t>
  </si>
  <si>
    <t>商业设施</t>
  </si>
  <si>
    <t>周边有临街商铺等，商业设施以小区配套为主，且数量一般，综合评价商业设施一般。</t>
  </si>
  <si>
    <r>
      <rPr>
        <sz val="10"/>
        <rFont val="仿宋_GB2312"/>
        <family val="3"/>
        <charset val="134"/>
      </rPr>
      <t>一般</t>
    </r>
  </si>
  <si>
    <t>自然环境</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</si>
  <si>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</si>
  <si>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</si>
  <si>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</si>
  <si>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</si>
  <si>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</si>
  <si>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</si>
  <si>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</si>
  <si>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</si>
  <si>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</si>
  <si>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</si>
  <si>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</si>
  <si>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</si>
  <si>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</si>
  <si>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</si>
  <si>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</si>
  <si>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建筑结构</t>
  </si>
  <si>
    <t>钢混</t>
  </si>
  <si>
    <t>成新度</t>
  </si>
  <si>
    <t>户型</t>
  </si>
  <si>
    <t>建筑面积</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</si>
  <si>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</si>
  <si>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</si>
  <si>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</si>
  <si>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</si>
  <si>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建筑类型及电梯配备情况</t>
  </si>
  <si>
    <t>该小区为高层楼宇，配备有电梯</t>
  </si>
  <si>
    <t>装修</t>
  </si>
  <si>
    <r>
      <rPr>
        <sz val="10"/>
        <rFont val="仿宋_GB2312"/>
        <family val="3"/>
        <charset val="134"/>
      </rPr>
      <t>空间布局与居住功能适宜；休息、学习与活动空间影响不大，较好</t>
    </r>
  </si>
  <si>
    <t>设备</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</si>
  <si>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</si>
  <si>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</si>
  <si>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</si>
  <si>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</si>
  <si>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</si>
  <si>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</si>
  <si>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</si>
  <si>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</si>
  <si>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</si>
  <si>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</si>
  <si>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</si>
  <si>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</si>
  <si>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</si>
  <si>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</si>
  <si>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</si>
  <si>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t>
  </si>
  <si>
    <t>南北</t>
  </si>
  <si>
    <t>序号</t>
  </si>
  <si>
    <t>项目</t>
  </si>
  <si>
    <t>测算值</t>
  </si>
  <si>
    <t>说明</t>
  </si>
  <si>
    <t>折旧及摊销成本</t>
  </si>
  <si>
    <t>运营费用（元）</t>
  </si>
  <si>
    <t>2=2.1+2.2+2.3</t>
  </si>
  <si>
    <t>维修费（元）</t>
  </si>
  <si>
    <t>保险费（元）</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</si>
  <si>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</si>
  <si>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</si>
  <si>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</si>
  <si>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</si>
  <si>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</si>
  <si>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</si>
  <si>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</si>
  <si>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</si>
  <si>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</si>
  <si>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</si>
  <si>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居室</t>
  </si>
  <si>
    <t>朝向</t>
  </si>
  <si>
    <t>东南</t>
  </si>
  <si>
    <t>西</t>
  </si>
  <si>
    <t>西南</t>
  </si>
  <si>
    <t>合计</t>
  </si>
  <si>
    <t>小区</t>
  </si>
  <si>
    <t>小区名称</t>
  </si>
  <si>
    <t>起租日期 年</t>
  </si>
  <si>
    <t>起租日期 月</t>
  </si>
  <si>
    <t>整租租金</t>
  </si>
  <si>
    <t>十二月</t>
  </si>
  <si>
    <t>十一月</t>
  </si>
  <si>
    <t>十月</t>
  </si>
  <si>
    <t>九月</t>
  </si>
  <si>
    <t>八月</t>
  </si>
  <si>
    <t>七月</t>
  </si>
  <si>
    <t>六月</t>
  </si>
  <si>
    <t>五月</t>
  </si>
  <si>
    <t>四月</t>
  </si>
  <si>
    <t>三月</t>
  </si>
  <si>
    <t>二月</t>
  </si>
  <si>
    <t>一月</t>
  </si>
  <si>
    <t>面积</t>
  </si>
  <si>
    <t>楼层</t>
  </si>
  <si>
    <t>月租金</t>
  </si>
  <si>
    <t>成交日期</t>
  </si>
  <si>
    <t>单位租金</t>
  </si>
  <si>
    <t>估价机构检测数据</t>
  </si>
  <si>
    <t>行业主管部门（北京市房地产市场管理事务中心）监测数据</t>
  </si>
  <si>
    <t>2022年4季度</t>
  </si>
  <si>
    <t>估价机构市场调研数据</t>
  </si>
  <si>
    <t>2023年1季度</t>
  </si>
  <si>
    <t>2023年2季度</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</si>
  <si>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</si>
  <si>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</si>
  <si>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</si>
  <si>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</si>
  <si>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</si>
  <si>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</si>
  <si>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</si>
  <si>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</si>
  <si>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</si>
  <si>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</si>
  <si>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</si>
  <si>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</si>
  <si>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</si>
  <si>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</si>
  <si>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</si>
  <si>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</si>
  <si>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</si>
  <si>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</si>
  <si>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</si>
  <si>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</si>
  <si>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</si>
  <si>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</si>
  <si>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</si>
  <si>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</si>
  <si>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</si>
  <si>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</si>
  <si>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</si>
  <si>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</si>
  <si>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</si>
  <si>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</si>
  <si>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面积</t>
    <phoneticPr fontId="27" type="noConversion"/>
  </si>
  <si>
    <t>好</t>
    <phoneticPr fontId="27" type="noConversion"/>
  </si>
  <si>
    <t>较好</t>
    <phoneticPr fontId="27" type="noConversion"/>
  </si>
  <si>
    <t>一般</t>
    <phoneticPr fontId="27" type="noConversion"/>
  </si>
  <si>
    <t>较差</t>
    <phoneticPr fontId="27" type="noConversion"/>
  </si>
  <si>
    <t>差</t>
    <phoneticPr fontId="27" type="noConversion"/>
  </si>
  <si>
    <t>南北</t>
    <phoneticPr fontId="27" type="noConversion"/>
  </si>
  <si>
    <t>套数</t>
    <phoneticPr fontId="27" type="noConversion"/>
  </si>
  <si>
    <t>楼号</t>
  </si>
  <si>
    <t>单元</t>
  </si>
  <si>
    <t>房间号</t>
  </si>
  <si>
    <t>公租租金标准</t>
  </si>
  <si>
    <t>市场租金标准</t>
  </si>
  <si>
    <t>小</t>
  </si>
  <si>
    <t>B</t>
  </si>
  <si>
    <t>大</t>
  </si>
  <si>
    <t>A</t>
  </si>
  <si>
    <t>C</t>
  </si>
  <si>
    <t>D</t>
  </si>
  <si>
    <t>1001</t>
  </si>
  <si>
    <t>1002</t>
  </si>
  <si>
    <t>1003</t>
  </si>
  <si>
    <t>1004</t>
  </si>
  <si>
    <t>1005</t>
  </si>
  <si>
    <t>1006</t>
  </si>
  <si>
    <t>1007</t>
  </si>
  <si>
    <t>1008</t>
  </si>
  <si>
    <t>1009</t>
  </si>
  <si>
    <t>1101</t>
  </si>
  <si>
    <t>1102</t>
  </si>
  <si>
    <t>1103</t>
  </si>
  <si>
    <t>1104</t>
  </si>
  <si>
    <t>1105</t>
  </si>
  <si>
    <t>1106</t>
  </si>
  <si>
    <t>1107</t>
  </si>
  <si>
    <t>1108</t>
  </si>
  <si>
    <t>1109</t>
  </si>
  <si>
    <t>1201</t>
  </si>
  <si>
    <t>1202</t>
  </si>
  <si>
    <t>1203</t>
  </si>
  <si>
    <t>1204</t>
  </si>
  <si>
    <t>1205</t>
  </si>
  <si>
    <t>1206</t>
  </si>
  <si>
    <t>1207</t>
  </si>
  <si>
    <t>1208</t>
  </si>
  <si>
    <t>1209</t>
  </si>
  <si>
    <t>1301</t>
  </si>
  <si>
    <t>1302</t>
  </si>
  <si>
    <t>1303</t>
  </si>
  <si>
    <t>1304</t>
  </si>
  <si>
    <t>1305</t>
  </si>
  <si>
    <t>1306</t>
  </si>
  <si>
    <t>1307</t>
  </si>
  <si>
    <t>1308</t>
  </si>
  <si>
    <t>1309</t>
  </si>
  <si>
    <t>1401</t>
  </si>
  <si>
    <t>1402</t>
  </si>
  <si>
    <t>1403</t>
  </si>
  <si>
    <t>1404</t>
  </si>
  <si>
    <t>1405</t>
  </si>
  <si>
    <t>1406</t>
  </si>
  <si>
    <t>1407</t>
  </si>
  <si>
    <t>1408</t>
  </si>
  <si>
    <t>1409</t>
  </si>
  <si>
    <t>1501</t>
  </si>
  <si>
    <t>1502</t>
  </si>
  <si>
    <t>1503</t>
  </si>
  <si>
    <t>1504</t>
  </si>
  <si>
    <t>1505</t>
  </si>
  <si>
    <t>1506</t>
  </si>
  <si>
    <t>1507</t>
  </si>
  <si>
    <t>1508</t>
  </si>
  <si>
    <t>1509</t>
  </si>
  <si>
    <t>1601</t>
  </si>
  <si>
    <t>1602</t>
  </si>
  <si>
    <t>1603</t>
  </si>
  <si>
    <t>1604</t>
  </si>
  <si>
    <t>1605</t>
  </si>
  <si>
    <t>1606</t>
  </si>
  <si>
    <t>1607</t>
  </si>
  <si>
    <t>1608</t>
  </si>
  <si>
    <t>1609</t>
  </si>
  <si>
    <t>东</t>
    <phoneticPr fontId="27" type="noConversion"/>
  </si>
  <si>
    <t>东南</t>
    <phoneticPr fontId="27" type="noConversion"/>
  </si>
  <si>
    <t>西</t>
    <phoneticPr fontId="27" type="noConversion"/>
  </si>
  <si>
    <t xml:space="preserve">2 </t>
  </si>
  <si>
    <t>东西北</t>
  </si>
  <si>
    <t>2208</t>
  </si>
  <si>
    <t>上悦嘉园</t>
  </si>
  <si>
    <t xml:space="preserve">1 </t>
  </si>
  <si>
    <t>2207</t>
  </si>
  <si>
    <t>2206</t>
  </si>
  <si>
    <t>2205</t>
  </si>
  <si>
    <t>A反</t>
  </si>
  <si>
    <t>2204</t>
  </si>
  <si>
    <t>2203</t>
  </si>
  <si>
    <t>2202</t>
  </si>
  <si>
    <t>2201</t>
  </si>
  <si>
    <t>2108</t>
  </si>
  <si>
    <t>2107</t>
  </si>
  <si>
    <t>2106</t>
  </si>
  <si>
    <t>2105</t>
  </si>
  <si>
    <t>2104</t>
  </si>
  <si>
    <t>2103</t>
  </si>
  <si>
    <t>2102</t>
  </si>
  <si>
    <t>2101</t>
  </si>
  <si>
    <t>2008</t>
  </si>
  <si>
    <t>2007</t>
  </si>
  <si>
    <t>2006</t>
  </si>
  <si>
    <t>2005</t>
  </si>
  <si>
    <t>2004</t>
  </si>
  <si>
    <t>2003</t>
  </si>
  <si>
    <t>2002</t>
  </si>
  <si>
    <t>2001</t>
  </si>
  <si>
    <t>1908</t>
  </si>
  <si>
    <t>1907</t>
  </si>
  <si>
    <t>1906</t>
  </si>
  <si>
    <t>1905</t>
  </si>
  <si>
    <t>1904</t>
  </si>
  <si>
    <t>1903</t>
  </si>
  <si>
    <t>1902</t>
  </si>
  <si>
    <t>1901</t>
  </si>
  <si>
    <t>1808</t>
  </si>
  <si>
    <t>1807</t>
  </si>
  <si>
    <t>1806</t>
  </si>
  <si>
    <t>1805</t>
  </si>
  <si>
    <t>1804</t>
  </si>
  <si>
    <t>1803</t>
  </si>
  <si>
    <t>1802</t>
  </si>
  <si>
    <t>1801</t>
  </si>
  <si>
    <t>1708</t>
  </si>
  <si>
    <t>1707</t>
  </si>
  <si>
    <t>1706</t>
  </si>
  <si>
    <t>1705</t>
  </si>
  <si>
    <t>1704</t>
  </si>
  <si>
    <t>1703</t>
  </si>
  <si>
    <t>1702</t>
  </si>
  <si>
    <t>1701</t>
  </si>
  <si>
    <t>908</t>
  </si>
  <si>
    <t>907</t>
  </si>
  <si>
    <t>906</t>
  </si>
  <si>
    <t>905</t>
  </si>
  <si>
    <t>904</t>
  </si>
  <si>
    <t>903</t>
  </si>
  <si>
    <t>902</t>
  </si>
  <si>
    <t>901</t>
  </si>
  <si>
    <t>808</t>
  </si>
  <si>
    <t>807</t>
  </si>
  <si>
    <t>806</t>
  </si>
  <si>
    <t>805</t>
  </si>
  <si>
    <t>804</t>
  </si>
  <si>
    <t>803</t>
  </si>
  <si>
    <t>802</t>
  </si>
  <si>
    <t>801</t>
  </si>
  <si>
    <t>708</t>
  </si>
  <si>
    <t>707</t>
  </si>
  <si>
    <t>706</t>
  </si>
  <si>
    <t>705</t>
  </si>
  <si>
    <t>704</t>
  </si>
  <si>
    <t>703</t>
  </si>
  <si>
    <t>702</t>
  </si>
  <si>
    <t>701</t>
  </si>
  <si>
    <t>608</t>
  </si>
  <si>
    <t>607</t>
  </si>
  <si>
    <t>606</t>
  </si>
  <si>
    <t>605</t>
  </si>
  <si>
    <t>604</t>
  </si>
  <si>
    <t>603</t>
  </si>
  <si>
    <t>602</t>
  </si>
  <si>
    <t>601</t>
  </si>
  <si>
    <t>508</t>
  </si>
  <si>
    <t>507</t>
  </si>
  <si>
    <t>506</t>
  </si>
  <si>
    <t>505</t>
  </si>
  <si>
    <t>504</t>
  </si>
  <si>
    <t>503</t>
  </si>
  <si>
    <t>502</t>
  </si>
  <si>
    <t>501</t>
  </si>
  <si>
    <t>408</t>
  </si>
  <si>
    <t>407</t>
  </si>
  <si>
    <t>406</t>
  </si>
  <si>
    <t>405</t>
  </si>
  <si>
    <t>404</t>
  </si>
  <si>
    <t>403</t>
  </si>
  <si>
    <t>402</t>
  </si>
  <si>
    <t>401</t>
  </si>
  <si>
    <t>308</t>
  </si>
  <si>
    <t>307</t>
  </si>
  <si>
    <t>306</t>
  </si>
  <si>
    <t>305</t>
  </si>
  <si>
    <t>304</t>
  </si>
  <si>
    <t>303</t>
  </si>
  <si>
    <t>302</t>
  </si>
  <si>
    <t>301</t>
  </si>
  <si>
    <t>208</t>
  </si>
  <si>
    <t>207</t>
  </si>
  <si>
    <t>206</t>
  </si>
  <si>
    <t>205</t>
  </si>
  <si>
    <t>204</t>
  </si>
  <si>
    <t>203</t>
  </si>
  <si>
    <t>202</t>
  </si>
  <si>
    <t>201</t>
  </si>
  <si>
    <t>107</t>
  </si>
  <si>
    <t>106</t>
  </si>
  <si>
    <t>105</t>
  </si>
  <si>
    <t>104</t>
  </si>
  <si>
    <t>103</t>
  </si>
  <si>
    <t>102</t>
  </si>
  <si>
    <t>101</t>
  </si>
  <si>
    <t>B反</t>
  </si>
  <si>
    <t>2209</t>
  </si>
  <si>
    <t>C反</t>
  </si>
  <si>
    <t>D反</t>
  </si>
  <si>
    <t>2109</t>
  </si>
  <si>
    <t>2009</t>
  </si>
  <si>
    <t>1909</t>
  </si>
  <si>
    <t>1809</t>
  </si>
  <si>
    <t>1709</t>
  </si>
  <si>
    <t>909</t>
  </si>
  <si>
    <t>809</t>
  </si>
  <si>
    <t>709</t>
  </si>
  <si>
    <t>609</t>
  </si>
  <si>
    <t>509</t>
  </si>
  <si>
    <t>409</t>
  </si>
  <si>
    <t>309</t>
  </si>
  <si>
    <t>209</t>
  </si>
  <si>
    <t>南</t>
    <phoneticPr fontId="29" type="noConversion"/>
  </si>
  <si>
    <t>一居室</t>
    <phoneticPr fontId="29" type="noConversion"/>
  </si>
  <si>
    <t>A反</t>
    <phoneticPr fontId="29" type="noConversion"/>
  </si>
  <si>
    <t>众数</t>
    <phoneticPr fontId="29" type="noConversion"/>
  </si>
  <si>
    <t>——</t>
    <phoneticPr fontId="29" type="noConversion"/>
  </si>
  <si>
    <t>——</t>
    <phoneticPr fontId="29" type="noConversion"/>
  </si>
  <si>
    <t>——</t>
    <phoneticPr fontId="29" type="noConversion"/>
  </si>
  <si>
    <t>合计</t>
    <phoneticPr fontId="29" type="noConversion"/>
  </si>
  <si>
    <t>二居室</t>
    <phoneticPr fontId="29" type="noConversion"/>
  </si>
  <si>
    <t>东西北</t>
    <phoneticPr fontId="29" type="noConversion"/>
  </si>
  <si>
    <t>D反</t>
    <phoneticPr fontId="29" type="noConversion"/>
  </si>
  <si>
    <t>109</t>
  </si>
  <si>
    <t>二居室</t>
    <phoneticPr fontId="29" type="noConversion"/>
  </si>
  <si>
    <t>D</t>
    <phoneticPr fontId="29" type="noConversion"/>
  </si>
  <si>
    <t>108</t>
  </si>
  <si>
    <t>二居室</t>
    <phoneticPr fontId="29" type="noConversion"/>
  </si>
  <si>
    <t>东南</t>
    <phoneticPr fontId="29" type="noConversion"/>
  </si>
  <si>
    <t>C反</t>
    <phoneticPr fontId="29" type="noConversion"/>
  </si>
  <si>
    <t>西南</t>
    <phoneticPr fontId="29" type="noConversion"/>
  </si>
  <si>
    <t>C</t>
    <phoneticPr fontId="29" type="noConversion"/>
  </si>
  <si>
    <t>南北</t>
    <phoneticPr fontId="29" type="noConversion"/>
  </si>
  <si>
    <t>B反</t>
    <phoneticPr fontId="29" type="noConversion"/>
  </si>
  <si>
    <r>
      <t>5</t>
    </r>
    <r>
      <rPr>
        <sz val="11"/>
        <rFont val="宋体"/>
        <family val="3"/>
        <charset val="134"/>
      </rPr>
      <t>9.04-59.16</t>
    </r>
    <phoneticPr fontId="29" type="noConversion"/>
  </si>
  <si>
    <t>二居室</t>
    <phoneticPr fontId="29" type="noConversion"/>
  </si>
  <si>
    <t>南北</t>
    <phoneticPr fontId="29" type="noConversion"/>
  </si>
  <si>
    <t>B</t>
    <phoneticPr fontId="29" type="noConversion"/>
  </si>
  <si>
    <r>
      <t>4</t>
    </r>
    <r>
      <rPr>
        <sz val="11"/>
        <rFont val="宋体"/>
        <family val="3"/>
        <charset val="134"/>
      </rPr>
      <t>1.84-41.86</t>
    </r>
    <phoneticPr fontId="29" type="noConversion"/>
  </si>
  <si>
    <t>南</t>
    <phoneticPr fontId="29" type="noConversion"/>
  </si>
  <si>
    <r>
      <t>4</t>
    </r>
    <r>
      <rPr>
        <sz val="11"/>
        <rFont val="宋体"/>
        <family val="3"/>
        <charset val="134"/>
      </rPr>
      <t>1.85-41.88</t>
    </r>
    <phoneticPr fontId="29" type="noConversion"/>
  </si>
  <si>
    <t>东</t>
    <phoneticPr fontId="29" type="noConversion"/>
  </si>
  <si>
    <r>
      <t>4</t>
    </r>
    <r>
      <rPr>
        <sz val="11"/>
        <rFont val="宋体"/>
        <family val="3"/>
        <charset val="134"/>
      </rPr>
      <t>1.84-41.88</t>
    </r>
    <phoneticPr fontId="29" type="noConversion"/>
  </si>
  <si>
    <t>一居室</t>
    <phoneticPr fontId="29" type="noConversion"/>
  </si>
  <si>
    <t>西</t>
    <phoneticPr fontId="29" type="noConversion"/>
  </si>
  <si>
    <t>一居室</t>
    <phoneticPr fontId="29" type="noConversion"/>
  </si>
  <si>
    <t>南</t>
    <phoneticPr fontId="29" type="noConversion"/>
  </si>
  <si>
    <t>A</t>
    <phoneticPr fontId="29" type="noConversion"/>
  </si>
  <si>
    <t>套数</t>
    <phoneticPr fontId="29" type="noConversion"/>
  </si>
  <si>
    <t>朝向</t>
    <phoneticPr fontId="29" type="noConversion"/>
  </si>
  <si>
    <t>面积</t>
    <phoneticPr fontId="29" type="noConversion"/>
  </si>
  <si>
    <t>户型名称</t>
    <phoneticPr fontId="29" type="noConversion"/>
  </si>
  <si>
    <t>套型</t>
  </si>
  <si>
    <r>
      <t>面积
（</t>
    </r>
    <r>
      <rPr>
        <b/>
        <sz val="12"/>
        <rFont val="宋体"/>
        <family val="3"/>
        <charset val="134"/>
      </rPr>
      <t>㎡</t>
    </r>
    <r>
      <rPr>
        <b/>
        <sz val="12"/>
        <rFont val="方正小标宋简体"/>
        <charset val="134"/>
      </rPr>
      <t>）</t>
    </r>
  </si>
  <si>
    <t>房源信息</t>
  </si>
  <si>
    <t>东西北</t>
    <phoneticPr fontId="27" type="noConversion"/>
  </si>
  <si>
    <t>南</t>
    <phoneticPr fontId="27" type="noConversion"/>
  </si>
  <si>
    <t>西南</t>
    <phoneticPr fontId="27" type="noConversion"/>
  </si>
  <si>
    <t>A</t>
    <phoneticPr fontId="27" type="noConversion"/>
  </si>
  <si>
    <t>A反</t>
    <phoneticPr fontId="27" type="noConversion"/>
  </si>
  <si>
    <t>B</t>
    <phoneticPr fontId="27" type="noConversion"/>
  </si>
  <si>
    <t>B反</t>
    <phoneticPr fontId="27" type="noConversion"/>
  </si>
  <si>
    <t>C</t>
    <phoneticPr fontId="27" type="noConversion"/>
  </si>
  <si>
    <t>C反</t>
    <phoneticPr fontId="27" type="noConversion"/>
  </si>
  <si>
    <t>D</t>
    <phoneticPr fontId="27" type="noConversion"/>
  </si>
  <si>
    <t>D反</t>
    <phoneticPr fontId="27" type="noConversion"/>
  </si>
  <si>
    <t>区</t>
  </si>
  <si>
    <t>门头沟区</t>
  </si>
  <si>
    <t>惠民家园</t>
  </si>
  <si>
    <t>城子西街1号院</t>
  </si>
  <si>
    <t>城子西街</t>
  </si>
  <si>
    <t>蓝龙小区</t>
  </si>
  <si>
    <t>西山御园</t>
  </si>
  <si>
    <t>中骏西山天璟</t>
  </si>
  <si>
    <t>绿岛家园</t>
  </si>
  <si>
    <t>丽景长安二期</t>
  </si>
  <si>
    <t>丽景长安</t>
  </si>
  <si>
    <t>保利首开四季怡园</t>
  </si>
  <si>
    <t>永和新苑</t>
  </si>
  <si>
    <t>冯村信园小区</t>
  </si>
  <si>
    <t>冯村嘉园二区</t>
  </si>
  <si>
    <t>冯村嘉园一区</t>
  </si>
  <si>
    <t>润西山苑</t>
  </si>
  <si>
    <t>远洋新天地</t>
  </si>
  <si>
    <t>西长安壹号32号院</t>
  </si>
  <si>
    <t>电建金地华宸</t>
  </si>
  <si>
    <t>惠康嘉园五区</t>
  </si>
  <si>
    <t>惠康嘉园三区</t>
  </si>
  <si>
    <t>惠康嘉园二区</t>
  </si>
  <si>
    <t>惠康嘉园六区</t>
  </si>
  <si>
    <t>惠康嘉园四区</t>
  </si>
  <si>
    <t>城子西街1号院</t>
    <phoneticPr fontId="27" type="noConversion"/>
  </si>
  <si>
    <t>—</t>
  </si>
  <si>
    <t>—</t>
    <phoneticPr fontId="27" type="noConversion"/>
  </si>
  <si>
    <t>首开四季怡园</t>
    <phoneticPr fontId="27" type="noConversion"/>
  </si>
  <si>
    <t>冯村信园小区</t>
    <phoneticPr fontId="27" type="noConversion"/>
  </si>
  <si>
    <t>惠康嘉园二区</t>
    <phoneticPr fontId="27" type="noConversion"/>
  </si>
  <si>
    <t>惠民家园</t>
    <phoneticPr fontId="27" type="noConversion"/>
  </si>
  <si>
    <t>丽景长安</t>
    <phoneticPr fontId="27" type="noConversion"/>
  </si>
  <si>
    <t>丽景长安二期</t>
    <phoneticPr fontId="27" type="noConversion"/>
  </si>
  <si>
    <t>绿岛家园</t>
    <phoneticPr fontId="27" type="noConversion"/>
  </si>
  <si>
    <t>永和新苑</t>
    <phoneticPr fontId="27" type="noConversion"/>
  </si>
  <si>
    <t>远洋新天地</t>
    <phoneticPr fontId="27" type="noConversion"/>
  </si>
  <si>
    <t>中骏西山天璟</t>
    <phoneticPr fontId="27" type="noConversion"/>
  </si>
  <si>
    <t>保险金额</t>
    <phoneticPr fontId="27" type="noConversion"/>
  </si>
  <si>
    <t>保险费率</t>
    <phoneticPr fontId="27" type="noConversion"/>
  </si>
  <si>
    <t>计费开始时间</t>
    <phoneticPr fontId="27" type="noConversion"/>
  </si>
  <si>
    <t>计费终止时间</t>
    <phoneticPr fontId="27" type="noConversion"/>
  </si>
  <si>
    <t>计费天数</t>
    <phoneticPr fontId="27" type="noConversion"/>
  </si>
  <si>
    <t>保险费金额</t>
    <phoneticPr fontId="27" type="noConversion"/>
  </si>
  <si>
    <t>平米租金(元/㎡·月)</t>
  </si>
  <si>
    <t>西山燕庐&lt;永定&lt;门头沟区</t>
  </si>
  <si>
    <t>翡翠长安&lt;永定&lt;门头沟区</t>
  </si>
  <si>
    <t>--</t>
  </si>
  <si>
    <t>华远·裘马四季&lt;龙泉&lt;门头沟区</t>
  </si>
  <si>
    <t>华润润西山&lt;永定&lt;门头沟区</t>
  </si>
  <si>
    <t>合景领汇长安&lt;永定&lt;门头沟区</t>
  </si>
  <si>
    <t>西山艺境洋房&lt;龙泉&lt;门头沟区</t>
  </si>
  <si>
    <t>永兴嘉园&lt;永定&lt;门头沟区</t>
  </si>
  <si>
    <t>中骏·天峰&lt;永定&lt;门头沟区</t>
  </si>
  <si>
    <t>泷悦长安&lt;永定&lt;门头沟区</t>
  </si>
  <si>
    <t>向阳楼&lt;龙泉&lt;门头沟区</t>
  </si>
  <si>
    <t>云梦嘉苑&lt;永定&lt;门头沟区</t>
  </si>
  <si>
    <t>迎晖南苑&lt;永定&lt;门头沟区</t>
  </si>
  <si>
    <t>泷悦长安剑桥园&lt;永定&lt;门头沟区</t>
  </si>
  <si>
    <t>高家园东街1号院&lt;龙泉&lt;门头沟区</t>
  </si>
  <si>
    <t>小白楼二期&lt;龙泉&lt;门头沟区</t>
  </si>
  <si>
    <t>紫金新园&lt;永定&lt;门头沟区</t>
  </si>
  <si>
    <t>云泽嘉苑&lt;永定&lt;门头沟区</t>
  </si>
  <si>
    <t>华远西山雅园&lt;龙泉&lt;门头沟区</t>
  </si>
  <si>
    <t>丽景长安&lt;永定&lt;门头沟区</t>
  </si>
  <si>
    <t>云翔嘉苑&lt;永定&lt;门头沟区</t>
  </si>
  <si>
    <t>石门营新区七区北苑&lt;永定&lt;门头沟区</t>
  </si>
  <si>
    <t>蓝龙胜境嘉苑&lt;龙泉&lt;门头沟区</t>
  </si>
  <si>
    <t>石门营新区四区&lt;永定&lt;门头沟区</t>
  </si>
  <si>
    <t>双峪小区&lt;龙泉&lt;门头沟区</t>
  </si>
  <si>
    <t>石门营新区六区&lt;永定&lt;门头沟区</t>
  </si>
  <si>
    <t>剧场东街小区&lt;龙泉&lt;门头沟区</t>
  </si>
  <si>
    <t>惠康嘉园六区&lt;永定&lt;门头沟区</t>
  </si>
  <si>
    <t>石门营新区七区东苑&lt;永定&lt;门头沟区</t>
  </si>
  <si>
    <t>金泰丽湾&lt;龙泉&lt;门头沟区</t>
  </si>
  <si>
    <t>新桥花园&lt;龙泉&lt;门头沟区</t>
  </si>
  <si>
    <t>石龙北路9号院&lt;永定&lt;门头沟区</t>
  </si>
  <si>
    <t>润景公馆&lt;永定&lt;门头沟区</t>
  </si>
  <si>
    <t>滨河西区皓月园&lt;龙泉&lt;门头沟区</t>
  </si>
  <si>
    <t>石门营小区&lt;永定&lt;门头沟区</t>
  </si>
  <si>
    <t>中国铁建梧桐苑&lt;永定&lt;门头沟区</t>
  </si>
  <si>
    <t>石门营新区五区&lt;永定&lt;门头沟区</t>
  </si>
  <si>
    <t>北京城建·上悦居&lt;永定&lt;门头沟区</t>
  </si>
  <si>
    <t>石门营新区七区南苑&lt;永定&lt;门头沟区</t>
  </si>
  <si>
    <t>新桥南大街23号院&lt;龙泉&lt;门头沟区</t>
  </si>
  <si>
    <t>月季园东里&lt;龙泉&lt;门头沟区</t>
  </si>
  <si>
    <t>保利首开四季怡园&lt;永定&lt;门头沟区</t>
  </si>
  <si>
    <t>龙山家园&lt;龙泉&lt;门头沟区</t>
  </si>
  <si>
    <t>永泰西山御园&lt;龙泉&lt;门头沟区</t>
  </si>
  <si>
    <t>惠民家园二区&lt;龙泉&lt;门头沟区</t>
  </si>
  <si>
    <t>惠民家园一区&lt;龙泉&lt;门头沟区</t>
  </si>
  <si>
    <t>滨河临镜苑&lt;龙泉&lt;门头沟区</t>
  </si>
  <si>
    <t>桥东街小区&lt;龙泉&lt;门头沟区</t>
  </si>
  <si>
    <t>向阳东里&lt;龙泉&lt;门头沟区</t>
  </si>
  <si>
    <t>西峰家园&lt;永定&lt;门头沟区</t>
  </si>
  <si>
    <t>滨河霁月园&lt;龙泉&lt;门头沟区</t>
  </si>
  <si>
    <t>中铁·西城&lt;永定&lt;门头沟区</t>
  </si>
  <si>
    <t>惠润嘉园&lt;永定&lt;门头沟区</t>
  </si>
  <si>
    <t>中门寺南坡小区&lt;龙泉&lt;门头沟区</t>
  </si>
  <si>
    <t>中骏·西山天璟&lt;龙泉&lt;门头沟区</t>
  </si>
  <si>
    <t>门头沟月季园小区&lt;龙泉&lt;门头沟区</t>
  </si>
  <si>
    <t>葡东住宅小区&lt;永定&lt;门头沟区</t>
  </si>
  <si>
    <t>新桥家园&lt;龙泉&lt;门头沟区</t>
  </si>
  <si>
    <t>永和新苑&lt;永定&lt;门头沟区</t>
  </si>
  <si>
    <t>龙泉花园&lt;龙泉&lt;门头沟区</t>
  </si>
  <si>
    <t>滨河绮霞苑&lt;龙泉&lt;门头沟区</t>
  </si>
  <si>
    <t>冯村嘉园&lt;永定&lt;门头沟区</t>
  </si>
  <si>
    <t>大峪南路小区&lt;龙泉&lt;门头沟区</t>
  </si>
  <si>
    <t>石龙北路20号院&lt;永定&lt;门头沟区</t>
  </si>
  <si>
    <t>九龙东苑&lt;龙泉&lt;门头沟区</t>
  </si>
  <si>
    <t>京汉铂寓门头沟&lt;龙泉&lt;门头沟区</t>
  </si>
  <si>
    <t>新桥路&lt;龙泉&lt;门头沟区</t>
  </si>
  <si>
    <t>大峪高家园&lt;龙泉&lt;门头沟区</t>
  </si>
  <si>
    <t>新桥南大街小区&lt;龙泉&lt;门头沟区</t>
  </si>
  <si>
    <t>石泉砖厂&lt;龙泉&lt;门头沟区</t>
  </si>
  <si>
    <t>永新小区&lt;龙泉&lt;门头沟区</t>
  </si>
  <si>
    <t>怡和雅苑&lt;龙泉&lt;门头沟区</t>
  </si>
  <si>
    <t>石门营新区三区&lt;永定&lt;门头沟区</t>
  </si>
  <si>
    <t>黑山东街&lt;龙泉&lt;门头沟区</t>
  </si>
  <si>
    <t>怡馨雅苑&lt;龙泉&lt;门头沟区</t>
  </si>
  <si>
    <t>峪园小区&lt;龙泉&lt;门头沟区</t>
  </si>
  <si>
    <t>滨河德露苑&lt;龙泉&lt;门头沟区</t>
  </si>
  <si>
    <t>承泽苑&lt;龙泉&lt;门头沟区</t>
  </si>
  <si>
    <t>绿岛家园&lt;龙泉&lt;门头沟区</t>
  </si>
  <si>
    <t>永兴住宅小区&lt;永定&lt;门头沟区</t>
  </si>
  <si>
    <t>欣六园&lt;永定&lt;门头沟区</t>
  </si>
  <si>
    <t>新桥大街39号院&lt;龙泉&lt;门头沟区</t>
  </si>
  <si>
    <t>信园小区&lt;永定&lt;门头沟区</t>
  </si>
  <si>
    <t>惠泽家园&lt;龙泉&lt;门头沟区</t>
  </si>
  <si>
    <t>中门寺67号院&lt;龙泉&lt;门头沟区</t>
  </si>
  <si>
    <t>倚山嘉园&lt;龙泉&lt;门头沟区</t>
  </si>
  <si>
    <t>阁外山水&lt;龙泉&lt;门头沟区</t>
  </si>
  <si>
    <t>含晖苑&lt;龙泉&lt;门头沟区</t>
  </si>
  <si>
    <t>惠通新苑&lt;军庄&lt;门头沟区</t>
  </si>
  <si>
    <t>潭柘新区&lt;潭柘寺&lt;门头沟区</t>
  </si>
  <si>
    <t>桃园小区&lt;龙泉&lt;门头沟区</t>
  </si>
  <si>
    <t>中骏西山天璟</t>
    <phoneticPr fontId="27" type="noConversion"/>
  </si>
  <si>
    <t>绿岛家园</t>
    <phoneticPr fontId="27" type="noConversion"/>
  </si>
  <si>
    <t>信园小区</t>
    <phoneticPr fontId="27" type="noConversion"/>
  </si>
  <si>
    <t>首开四季怡园</t>
    <phoneticPr fontId="27" type="noConversion"/>
  </si>
  <si>
    <t>丽景长安</t>
    <phoneticPr fontId="27" type="noConversion"/>
  </si>
  <si>
    <t>保利首开四季怡园</t>
    <phoneticPr fontId="27" type="noConversion"/>
  </si>
  <si>
    <t>3室1厅</t>
    <phoneticPr fontId="27" type="noConversion"/>
  </si>
  <si>
    <t>南</t>
    <phoneticPr fontId="27" type="noConversion"/>
  </si>
  <si>
    <t>南北</t>
    <phoneticPr fontId="27" type="noConversion"/>
  </si>
  <si>
    <t>南</t>
    <phoneticPr fontId="27" type="noConversion"/>
  </si>
  <si>
    <t>南北</t>
    <phoneticPr fontId="27" type="noConversion"/>
  </si>
  <si>
    <t>3室2厅</t>
    <phoneticPr fontId="27" type="noConversion"/>
  </si>
  <si>
    <t>南北</t>
    <phoneticPr fontId="27" type="noConversion"/>
  </si>
  <si>
    <t>南</t>
    <phoneticPr fontId="27" type="noConversion"/>
  </si>
  <si>
    <t>南</t>
    <phoneticPr fontId="27" type="noConversion"/>
  </si>
  <si>
    <t>南北</t>
    <phoneticPr fontId="27" type="noConversion"/>
  </si>
  <si>
    <t>东南</t>
    <phoneticPr fontId="27" type="noConversion"/>
  </si>
  <si>
    <t>中/20</t>
    <phoneticPr fontId="27" type="noConversion"/>
  </si>
  <si>
    <t>中/28</t>
    <phoneticPr fontId="27" type="noConversion"/>
  </si>
  <si>
    <t>中/28</t>
    <phoneticPr fontId="27" type="noConversion"/>
  </si>
  <si>
    <t>2室1厅</t>
    <phoneticPr fontId="27" type="noConversion"/>
  </si>
  <si>
    <t>南</t>
    <phoneticPr fontId="27" type="noConversion"/>
  </si>
  <si>
    <t>1室1厅</t>
    <phoneticPr fontId="27" type="noConversion"/>
  </si>
  <si>
    <t>南</t>
    <phoneticPr fontId="27" type="noConversion"/>
  </si>
  <si>
    <t>南北</t>
    <phoneticPr fontId="27" type="noConversion"/>
  </si>
  <si>
    <t>南北</t>
    <phoneticPr fontId="27" type="noConversion"/>
  </si>
  <si>
    <t>南</t>
    <phoneticPr fontId="27" type="noConversion"/>
  </si>
  <si>
    <t>南北</t>
    <phoneticPr fontId="27" type="noConversion"/>
  </si>
  <si>
    <t>丽景长安</t>
    <phoneticPr fontId="27" type="noConversion"/>
  </si>
  <si>
    <t>3室1厅</t>
    <phoneticPr fontId="27" type="noConversion"/>
  </si>
  <si>
    <t>2室1厅</t>
    <phoneticPr fontId="27" type="noConversion"/>
  </si>
  <si>
    <t>5室2厅</t>
    <phoneticPr fontId="27" type="noConversion"/>
  </si>
  <si>
    <t>复式</t>
    <phoneticPr fontId="27" type="noConversion"/>
  </si>
  <si>
    <t>4室2厅</t>
    <phoneticPr fontId="27" type="noConversion"/>
  </si>
  <si>
    <t>3室2厅</t>
    <phoneticPr fontId="27" type="noConversion"/>
  </si>
  <si>
    <t>4室1厅</t>
    <phoneticPr fontId="27" type="noConversion"/>
  </si>
  <si>
    <t>低/11</t>
    <phoneticPr fontId="27" type="noConversion"/>
  </si>
  <si>
    <t>高/23</t>
    <phoneticPr fontId="27" type="noConversion"/>
  </si>
  <si>
    <t>中/26</t>
    <phoneticPr fontId="27" type="noConversion"/>
  </si>
  <si>
    <t>高/25</t>
    <phoneticPr fontId="27" type="noConversion"/>
  </si>
  <si>
    <t>高/24</t>
    <phoneticPr fontId="27" type="noConversion"/>
  </si>
  <si>
    <t>中/11</t>
    <phoneticPr fontId="27" type="noConversion"/>
  </si>
  <si>
    <t>中/10</t>
    <phoneticPr fontId="27" type="noConversion"/>
  </si>
  <si>
    <t>低/9</t>
    <phoneticPr fontId="27" type="noConversion"/>
  </si>
  <si>
    <t>中/27</t>
    <phoneticPr fontId="27" type="noConversion"/>
  </si>
  <si>
    <t>低/25</t>
    <phoneticPr fontId="27" type="noConversion"/>
  </si>
  <si>
    <t>中/24</t>
    <phoneticPr fontId="27" type="noConversion"/>
  </si>
  <si>
    <t>低/25</t>
    <phoneticPr fontId="27" type="noConversion"/>
  </si>
  <si>
    <t>高/26</t>
    <phoneticPr fontId="27" type="noConversion"/>
  </si>
  <si>
    <t>高/23</t>
    <phoneticPr fontId="27" type="noConversion"/>
  </si>
  <si>
    <t>中/25</t>
    <phoneticPr fontId="27" type="noConversion"/>
  </si>
  <si>
    <t>中/25</t>
    <phoneticPr fontId="27" type="noConversion"/>
  </si>
  <si>
    <t>低/26</t>
    <phoneticPr fontId="27" type="noConversion"/>
  </si>
  <si>
    <t>中/23</t>
    <phoneticPr fontId="27" type="noConversion"/>
  </si>
  <si>
    <t>高/25</t>
    <phoneticPr fontId="27" type="noConversion"/>
  </si>
  <si>
    <t>低/20</t>
    <phoneticPr fontId="27" type="noConversion"/>
  </si>
  <si>
    <t>低/28</t>
    <phoneticPr fontId="27" type="noConversion"/>
  </si>
  <si>
    <t>中/20</t>
    <phoneticPr fontId="27" type="noConversion"/>
  </si>
  <si>
    <t>中/20</t>
    <phoneticPr fontId="27" type="noConversion"/>
  </si>
  <si>
    <t>中/28</t>
    <phoneticPr fontId="27" type="noConversion"/>
  </si>
  <si>
    <t>高/28</t>
    <phoneticPr fontId="27" type="noConversion"/>
  </si>
  <si>
    <t>高/25</t>
    <phoneticPr fontId="27" type="noConversion"/>
  </si>
  <si>
    <t>中/25</t>
    <phoneticPr fontId="27" type="noConversion"/>
  </si>
  <si>
    <t>首开四季怡园（中指）</t>
    <phoneticPr fontId="27" type="noConversion"/>
  </si>
  <si>
    <t>首开四季怡园（城研）</t>
    <phoneticPr fontId="27" type="noConversion"/>
  </si>
  <si>
    <t>首开四季怡园（市场）</t>
    <phoneticPr fontId="27" type="noConversion"/>
  </si>
  <si>
    <t>永和新苑（中指）</t>
    <phoneticPr fontId="27" type="noConversion"/>
  </si>
  <si>
    <t>永和新苑（城研）</t>
    <phoneticPr fontId="27" type="noConversion"/>
  </si>
  <si>
    <t>永和新苑（市场）</t>
    <phoneticPr fontId="27" type="noConversion"/>
  </si>
  <si>
    <t>丽景长安（中指）</t>
    <phoneticPr fontId="27" type="noConversion"/>
  </si>
  <si>
    <t>丽景长安（城研）</t>
    <phoneticPr fontId="27" type="noConversion"/>
  </si>
  <si>
    <t>丽景长安（市场）</t>
    <phoneticPr fontId="27" type="noConversion"/>
  </si>
  <si>
    <t>2023年4季度</t>
    <phoneticPr fontId="27" type="noConversion"/>
  </si>
  <si>
    <t>2022年4季度</t>
    <phoneticPr fontId="27" type="noConversion"/>
  </si>
  <si>
    <t>2023年1季度</t>
    <phoneticPr fontId="27" type="noConversion"/>
  </si>
  <si>
    <t>2023年2季度</t>
    <phoneticPr fontId="27" type="noConversion"/>
  </si>
  <si>
    <t>——</t>
    <phoneticPr fontId="27" type="noConversion"/>
  </si>
  <si>
    <t>2023年3季度</t>
  </si>
  <si>
    <t>2023年3季度</t>
    <phoneticPr fontId="27" type="noConversion"/>
  </si>
  <si>
    <t>上悦嘉园</t>
    <phoneticPr fontId="27" type="noConversion"/>
  </si>
  <si>
    <t>周边居住项目有永和新苑、首开四季怡园、丽景长安、冯村信园小区等，居住小区规模较大，入住率较高，社区发展完善程度较好，居住社区成熟度较好。</t>
    <phoneticPr fontId="29" type="noConversion"/>
  </si>
  <si>
    <t>周边居住项目有永和新苑、上悦居、丽景长安、冯村信园小区等，居住小区规模较大，入住率较高，社区发展完善程度较好，居住社区成熟度较好。</t>
    <phoneticPr fontId="29" type="noConversion"/>
  </si>
  <si>
    <t>周边居住项目有永和新苑、首开四季怡园、上悦居、冯村信园小区等，居住小区规模较大，入住率较高，社区发展完善程度较好，居住社区成熟度较好。</t>
    <phoneticPr fontId="29" type="noConversion"/>
  </si>
  <si>
    <t>周边居住项目有丽景长安、首开四季怡园、上悦居、冯村信园小区等，居住小区规模较大，入住率较高，社区发展完善程度较好，居住社区成熟度较好。</t>
    <phoneticPr fontId="29" type="noConversion"/>
  </si>
  <si>
    <t>主力户型为一居室，住宅套型较好</t>
    <phoneticPr fontId="27" type="noConversion"/>
  </si>
  <si>
    <t>一居室</t>
    <phoneticPr fontId="27" type="noConversion"/>
  </si>
  <si>
    <t>三居室</t>
    <phoneticPr fontId="27" type="noConversion"/>
  </si>
  <si>
    <r>
      <t>绿化率约为</t>
    </r>
    <r>
      <rPr>
        <sz val="10"/>
        <rFont val="Arial"/>
        <family val="2"/>
      </rPr>
      <t>30%</t>
    </r>
    <r>
      <rPr>
        <sz val="10"/>
        <rFont val="仿宋_GB2312"/>
        <family val="3"/>
        <charset val="134"/>
      </rPr>
      <t>，较好</t>
    </r>
    <phoneticPr fontId="27" type="noConversion"/>
  </si>
  <si>
    <r>
      <rPr>
        <sz val="10"/>
        <color rgb="FF000000"/>
        <rFont val="宋体"/>
        <family val="3"/>
        <charset val="134"/>
      </rPr>
      <t>指房屋产权人为使自己的房产避免意外损失而向保险公司支付的费用，根据估价委托人提供的《保险费计算表》，保险费用为</t>
    </r>
    <r>
      <rPr>
        <sz val="10"/>
        <color rgb="FF000000"/>
        <rFont val="Arial"/>
        <family val="2"/>
      </rPr>
      <t>6489.71</t>
    </r>
    <r>
      <rPr>
        <sz val="10"/>
        <color rgb="FF000000"/>
        <rFont val="宋体"/>
        <family val="3"/>
        <charset val="134"/>
      </rPr>
      <t>元。</t>
    </r>
    <phoneticPr fontId="27" type="noConversion"/>
  </si>
  <si>
    <t>租赁管理服务办公用房</t>
    <phoneticPr fontId="27" type="noConversion"/>
  </si>
  <si>
    <t>户型</t>
    <phoneticPr fontId="27" type="noConversion"/>
  </si>
  <si>
    <t>朝向</t>
    <phoneticPr fontId="27" type="noConversion"/>
  </si>
  <si>
    <t>百分比</t>
    <phoneticPr fontId="27" type="noConversion"/>
  </si>
  <si>
    <t>二居室</t>
    <phoneticPr fontId="27" type="noConversion"/>
  </si>
  <si>
    <t>合计</t>
    <phoneticPr fontId="27" type="noConversion"/>
  </si>
  <si>
    <r>
      <t>周边有</t>
    </r>
    <r>
      <rPr>
        <sz val="10"/>
        <rFont val="宋体"/>
        <family val="3"/>
        <charset val="134"/>
      </rPr>
      <t>M41路、M43路、快专213路等多条公交线路；距离地铁S1线上岸站约1500米；距火车站北京站约27公里；距北京首都国际机场约47公里。综合评价交通便捷度一般。</t>
    </r>
    <phoneticPr fontId="29" type="noConversion"/>
  </si>
  <si>
    <t>自然环境：周边有冯村公园、冯村沟等；
人文环境：石门营文化公园。
综合评价环境质量一般。</t>
    <phoneticPr fontId="29" type="noConversion"/>
  </si>
  <si>
    <t>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t>
    <phoneticPr fontId="29" type="noConversion"/>
  </si>
  <si>
    <t>配备家具家电，程度较新；功能正常，质量有保证，设备较好</t>
    <phoneticPr fontId="27" type="noConversion"/>
  </si>
  <si>
    <t>配备专业管理人员，出租房屋住户均有备案，居住安全性好。</t>
    <phoneticPr fontId="27"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</si>
  <si>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1.5×12×17988.18=323787</t>
    </r>
    <r>
      <rPr>
        <sz val="10"/>
        <rFont val="宋体"/>
        <family val="3"/>
        <charset val="134"/>
      </rPr>
      <t>元。</t>
    </r>
    <phoneticPr fontId="27"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</si>
  <si>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50241元。</t>
    </r>
    <phoneticPr fontId="27" type="noConversion"/>
  </si>
  <si>
    <t>估价机构监测数据</t>
    <phoneticPr fontId="27" type="noConversion"/>
  </si>
  <si>
    <t>仅厨房卫生间配备家具、家电。功能正常，质量有保证。居室无家具家电，较差</t>
    <phoneticPr fontId="27" type="noConversion"/>
  </si>
  <si>
    <r>
      <rPr>
        <sz val="10"/>
        <color rgb="FF000000"/>
        <rFont val="宋体"/>
        <family val="3"/>
        <charset val="134"/>
      </rPr>
      <t>该项目为公租房，根据估价委托人提供的</t>
    </r>
    <r>
      <rPr>
        <sz val="10"/>
        <color rgb="FFFF0000"/>
        <rFont val="宋体"/>
        <family val="3"/>
        <charset val="134"/>
      </rPr>
      <t>《物业服务委托合同》</t>
    </r>
    <r>
      <rPr>
        <sz val="10"/>
        <color rgb="FFFF0000"/>
        <rFont val="Arial"/>
        <family val="2"/>
      </rPr>
      <t>[BPHC-2020]</t>
    </r>
    <r>
      <rPr>
        <sz val="10"/>
        <color rgb="FFFF0000"/>
        <rFont val="宋体"/>
        <family val="3"/>
        <charset val="134"/>
      </rPr>
      <t>，</t>
    </r>
    <r>
      <rPr>
        <sz val="10"/>
        <color rgb="FF000000"/>
        <rFont val="宋体"/>
        <family val="3"/>
        <charset val="134"/>
      </rPr>
      <t>物业费水平为</t>
    </r>
    <r>
      <rPr>
        <sz val="10"/>
        <color rgb="FF000000"/>
        <rFont val="Arial"/>
        <family val="2"/>
      </rPr>
      <t>2.2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2.2×17927.81×12=474888</t>
    </r>
    <r>
      <rPr>
        <sz val="10"/>
        <color rgb="FF000000"/>
        <rFont val="宋体"/>
        <family val="3"/>
        <charset val="134"/>
      </rPr>
      <t>元。</t>
    </r>
  </si>
  <si>
    <r>
      <t>根</t>
    </r>
    <r>
      <rPr>
        <sz val="10"/>
        <rFont val="宋体"/>
        <family val="3"/>
        <charset val="134"/>
      </rPr>
      <t>据估价委托人提供的台账及介绍，该项目总建设费用约为</t>
    </r>
    <r>
      <rPr>
        <sz val="10"/>
        <rFont val="Arial"/>
        <family val="2"/>
      </rPr>
      <t>110369231.77</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110369231.77÷60=1839487</t>
    </r>
    <r>
      <rPr>
        <sz val="10"/>
        <rFont val="宋体"/>
        <family val="3"/>
        <charset val="134"/>
      </rPr>
      <t>元。</t>
    </r>
    <phoneticPr fontId="27" type="noConversion"/>
  </si>
  <si>
    <r>
      <t>0</t>
    </r>
    <r>
      <rPr>
        <sz val="11"/>
        <color theme="1"/>
        <rFont val="宋体"/>
        <family val="3"/>
        <charset val="134"/>
        <scheme val="minor"/>
      </rPr>
      <t>-60</t>
    </r>
    <phoneticPr fontId="27" type="noConversion"/>
  </si>
  <si>
    <t>60-90</t>
    <phoneticPr fontId="27" type="noConversion"/>
  </si>
  <si>
    <r>
      <t>9</t>
    </r>
    <r>
      <rPr>
        <sz val="11"/>
        <color theme="1"/>
        <rFont val="宋体"/>
        <family val="3"/>
        <charset val="134"/>
        <scheme val="minor"/>
      </rPr>
      <t>0-120</t>
    </r>
    <phoneticPr fontId="27" type="noConversion"/>
  </si>
  <si>
    <t>公共租赁住房项目属于保障性住房，不以获取利润为主要目的，按照保本微利原则记取利润率。估价对象单位建设成为6135.65元/㎡,本次利润率取 1%，故项目单位利润为 61元/㎡•年。</t>
    <phoneticPr fontId="27" type="noConversion"/>
  </si>
  <si>
    <t>0-60</t>
    <phoneticPr fontId="27" type="noConversion"/>
  </si>
  <si>
    <t>90-120</t>
    <phoneticPr fontId="27" type="noConversion"/>
  </si>
  <si>
    <t>低楼层</t>
  </si>
  <si>
    <t>低楼层</t>
    <phoneticPr fontId="27" type="noConversion"/>
  </si>
  <si>
    <t>主力户型为三居室，可对休息区域与活动区域进行充分划分，住宅套型好</t>
    <phoneticPr fontId="27" type="noConversion"/>
  </si>
  <si>
    <t>90-100%</t>
    <phoneticPr fontId="27" type="noConversion"/>
  </si>
  <si>
    <t>80-90%</t>
    <phoneticPr fontId="27" type="noConversion"/>
  </si>
  <si>
    <t>楼层</t>
    <phoneticPr fontId="27" type="noConversion"/>
  </si>
  <si>
    <t>中楼层</t>
  </si>
  <si>
    <t>中楼层</t>
    <phoneticPr fontId="27" type="noConversion"/>
  </si>
  <si>
    <t>高楼层</t>
  </si>
  <si>
    <t>高楼层</t>
    <phoneticPr fontId="27" type="noConversion"/>
  </si>
  <si>
    <t>求和项:套数</t>
  </si>
  <si>
    <t>行标签</t>
  </si>
  <si>
    <t>(空白)</t>
  </si>
  <si>
    <t>总计</t>
  </si>
  <si>
    <t>装修用材环保，经过精心设计，提升居住体验，好</t>
    <phoneticPr fontId="27" type="noConversion"/>
  </si>
  <si>
    <t>装修用材环保、与居住功能相适用，较好</t>
    <phoneticPr fontId="27"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</si>
  <si>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9534455</t>
    </r>
    <r>
      <rPr>
        <sz val="10"/>
        <color rgb="FF000000"/>
        <rFont val="宋体"/>
        <family val="3"/>
        <charset val="134"/>
      </rPr>
      <t>×</t>
    </r>
    <r>
      <rPr>
        <sz val="10"/>
        <color rgb="FF000000"/>
        <rFont val="Arial"/>
        <family val="2"/>
      </rPr>
      <t>2%=191294</t>
    </r>
    <r>
      <rPr>
        <sz val="10"/>
        <color rgb="FF000000"/>
        <rFont val="宋体"/>
        <family val="3"/>
        <charset val="134"/>
      </rPr>
      <t>元。</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</si>
</sst>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0.0%"/>
    <numFmt numFmtId="177" formatCode="[$-F400]h:mm:ss\ AM/PM"/>
    <numFmt numFmtId="178" formatCode="0.00_ "/>
    <numFmt numFmtId="179" formatCode="yyyy&quot;年&quot;m&quot;月&quot;d&quot;日&quot;;@"/>
    <numFmt numFmtId="180" formatCode="yyyy/m/d;@"/>
    <numFmt numFmtId="181" formatCode="0_ "/>
    <numFmt numFmtId="182" formatCode="0000"/>
    <numFmt numFmtId="183" formatCode="0_);[Red]\(0\)"/>
    <numFmt numFmtId="184" formatCode="0.00000%"/>
  </numFmts>
  <fonts count="44">
    <font>
      <sz val="11"/>
      <color theme="1"/>
      <name val="宋体"/>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0"/>
      <color rgb="FFFF0000"/>
      <name val="Arial"/>
      <family val="2"/>
    </font>
    <font>
      <sz val="10"/>
      <color theme="1"/>
      <name val="华文细黑"/>
      <family val="3"/>
      <charset val="134"/>
    </font>
    <font>
      <sz val="10"/>
      <color rgb="FFFF0000"/>
      <name val="华文细黑"/>
      <family val="3"/>
      <charset val="134"/>
    </font>
    <font>
      <sz val="10"/>
      <name val="华文细黑"/>
      <family val="3"/>
      <charset val="134"/>
    </font>
    <font>
      <sz val="10"/>
      <color rgb="FF000000"/>
      <name val="宋体"/>
      <family val="3"/>
      <charset val="134"/>
    </font>
    <font>
      <sz val="10"/>
      <color rgb="FF000000"/>
      <name val="Arial"/>
      <family val="2"/>
    </font>
    <font>
      <b/>
      <sz val="11"/>
      <color theme="1"/>
      <name val="宋体"/>
      <family val="3"/>
      <charset val="134"/>
      <scheme val="minor"/>
    </font>
    <font>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2"/>
      <name val="宋体"/>
      <family val="3"/>
      <charset val="134"/>
    </font>
    <font>
      <sz val="11"/>
      <name val="Calibri"/>
      <family val="2"/>
    </font>
    <font>
      <sz val="11"/>
      <color indexed="8"/>
      <name val="Calibri"/>
      <family val="2"/>
    </font>
    <font>
      <sz val="12"/>
      <color theme="1"/>
      <name val="宋体"/>
      <family val="3"/>
      <charset val="134"/>
      <scheme val="minor"/>
    </font>
    <font>
      <sz val="11"/>
      <color theme="1"/>
      <name val="Tahoma"/>
      <family val="2"/>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9"/>
      <color theme="1"/>
      <name val="宋体"/>
      <family val="3"/>
      <charset val="134"/>
      <scheme val="minor"/>
    </font>
    <font>
      <sz val="9"/>
      <name val="宋体"/>
      <family val="3"/>
      <charset val="134"/>
    </font>
    <font>
      <sz val="11"/>
      <color theme="1"/>
      <name val="宋体"/>
      <family val="3"/>
      <charset val="134"/>
      <scheme val="minor"/>
    </font>
    <font>
      <sz val="11"/>
      <name val="宋体"/>
      <family val="3"/>
      <charset val="134"/>
    </font>
    <font>
      <sz val="11"/>
      <name val="仿宋_GB2312"/>
      <family val="3"/>
      <charset val="134"/>
    </font>
    <font>
      <b/>
      <sz val="11"/>
      <name val="宋体"/>
      <family val="3"/>
      <charset val="134"/>
    </font>
    <font>
      <b/>
      <sz val="11"/>
      <color rgb="FFFF0000"/>
      <name val="宋体"/>
      <family val="3"/>
      <charset val="134"/>
    </font>
    <font>
      <b/>
      <sz val="11"/>
      <name val="方正小标宋简体"/>
      <charset val="134"/>
    </font>
    <font>
      <b/>
      <sz val="12"/>
      <name val="宋体"/>
      <family val="3"/>
      <charset val="134"/>
    </font>
    <font>
      <b/>
      <sz val="12"/>
      <name val="方正小标宋简体"/>
      <charset val="134"/>
    </font>
    <font>
      <sz val="16"/>
      <name val="宋体"/>
      <family val="3"/>
      <charset val="134"/>
    </font>
    <font>
      <b/>
      <sz val="16"/>
      <name val="宋体"/>
      <family val="3"/>
      <charset val="134"/>
    </font>
    <font>
      <sz val="11"/>
      <color rgb="FFFF0000"/>
      <name val="宋体"/>
      <family val="3"/>
      <charset val="134"/>
    </font>
    <font>
      <sz val="11"/>
      <color rgb="FFFF0000"/>
      <name val="宋体"/>
      <family val="3"/>
      <charset val="134"/>
      <scheme val="minor"/>
    </font>
    <font>
      <sz val="11"/>
      <name val="宋体"/>
      <family val="3"/>
      <charset val="134"/>
      <scheme val="minor"/>
    </font>
    <font>
      <sz val="10"/>
      <color rgb="FF000000"/>
      <name val="Arial"/>
      <family val="3"/>
      <charset val="134"/>
    </font>
  </fonts>
  <fills count="1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103">
    <xf numFmtId="0" fontId="0" fillId="0" borderId="0"/>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20" fillId="0" borderId="0">
      <alignment vertical="center"/>
    </xf>
    <xf numFmtId="0" fontId="26"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applyNumberFormat="0" applyFill="0" applyBorder="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177"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alignment vertical="center"/>
    </xf>
    <xf numFmtId="0" fontId="19" fillId="0" borderId="0">
      <alignment vertical="center"/>
    </xf>
    <xf numFmtId="0" fontId="18" fillId="0" borderId="0">
      <alignment vertical="center"/>
    </xf>
    <xf numFmtId="0" fontId="6" fillId="0" borderId="0"/>
    <xf numFmtId="0" fontId="18" fillId="0" borderId="0" applyNumberFormat="0" applyFont="0" applyFill="0" applyBorder="0" applyAlignment="0" applyProtection="0">
      <alignment vertical="center"/>
    </xf>
    <xf numFmtId="0" fontId="4"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4" fillId="0" borderId="0">
      <alignment vertical="center"/>
    </xf>
    <xf numFmtId="0" fontId="19" fillId="0" borderId="0">
      <alignment vertical="center"/>
    </xf>
    <xf numFmtId="0" fontId="18" fillId="0" borderId="0">
      <alignment vertical="center"/>
    </xf>
    <xf numFmtId="0" fontId="26" fillId="0" borderId="0">
      <alignment vertical="center"/>
    </xf>
    <xf numFmtId="0" fontId="18" fillId="0" borderId="0">
      <alignment vertical="center"/>
    </xf>
    <xf numFmtId="0" fontId="19" fillId="0" borderId="0">
      <alignment vertical="center"/>
    </xf>
    <xf numFmtId="0" fontId="18" fillId="0" borderId="0">
      <alignment vertical="center"/>
    </xf>
    <xf numFmtId="0" fontId="26"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4" fillId="0" borderId="0"/>
    <xf numFmtId="0" fontId="19" fillId="0" borderId="0">
      <alignment vertical="center"/>
    </xf>
    <xf numFmtId="0" fontId="18" fillId="0" borderId="0">
      <alignment vertical="center"/>
    </xf>
    <xf numFmtId="0" fontId="18" fillId="0" borderId="0">
      <alignment vertical="center"/>
    </xf>
    <xf numFmtId="0" fontId="22" fillId="0" borderId="0"/>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26" fillId="0" borderId="0">
      <alignment vertical="center"/>
    </xf>
    <xf numFmtId="0" fontId="19" fillId="0" borderId="0">
      <alignment vertical="center"/>
    </xf>
    <xf numFmtId="177" fontId="26" fillId="0" borderId="0">
      <alignment vertical="center"/>
    </xf>
    <xf numFmtId="0" fontId="18" fillId="0" borderId="0">
      <alignment vertical="center"/>
    </xf>
    <xf numFmtId="0" fontId="23"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6" fillId="0" borderId="0"/>
    <xf numFmtId="0" fontId="18" fillId="0" borderId="0">
      <alignment vertical="center"/>
    </xf>
    <xf numFmtId="43"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215">
    <xf numFmtId="0" fontId="0" fillId="0" borderId="0" xfId="0"/>
    <xf numFmtId="0" fontId="26" fillId="0" borderId="0" xfId="45">
      <alignment vertical="center"/>
    </xf>
    <xf numFmtId="0" fontId="1" fillId="2" borderId="1" xfId="99" applyFont="1" applyFill="1" applyBorder="1" applyAlignment="1">
      <alignment horizontal="center" vertical="center" wrapText="1"/>
    </xf>
    <xf numFmtId="0" fontId="2" fillId="0" borderId="0" xfId="45" applyFont="1">
      <alignment vertical="center"/>
    </xf>
    <xf numFmtId="0" fontId="1" fillId="0" borderId="0" xfId="99" applyFont="1" applyAlignment="1">
      <alignment horizontal="left" vertical="center" wrapText="1"/>
    </xf>
    <xf numFmtId="0" fontId="26" fillId="0" borderId="0" xfId="99"/>
    <xf numFmtId="14" fontId="1" fillId="2" borderId="1" xfId="99" applyNumberFormat="1" applyFont="1" applyFill="1" applyBorder="1" applyAlignment="1">
      <alignment horizontal="center" vertical="center" wrapText="1"/>
    </xf>
    <xf numFmtId="0" fontId="1" fillId="3" borderId="1" xfId="99" applyFont="1" applyFill="1" applyBorder="1" applyAlignment="1" applyProtection="1">
      <alignment horizontal="center" vertical="center" wrapText="1"/>
      <protection locked="0"/>
    </xf>
    <xf numFmtId="0" fontId="26" fillId="2" borderId="1" xfId="99" applyFill="1" applyBorder="1" applyAlignment="1">
      <alignment vertical="center"/>
    </xf>
    <xf numFmtId="0" fontId="1" fillId="2" borderId="2" xfId="99" applyFont="1" applyFill="1" applyBorder="1" applyAlignment="1">
      <alignment horizontal="center" vertical="center" wrapText="1"/>
    </xf>
    <xf numFmtId="0" fontId="0" fillId="4" borderId="1" xfId="99" applyFont="1" applyFill="1" applyBorder="1" applyProtection="1">
      <protection locked="0"/>
    </xf>
    <xf numFmtId="0" fontId="0" fillId="2" borderId="1" xfId="99" applyFont="1" applyFill="1" applyBorder="1"/>
    <xf numFmtId="0" fontId="26" fillId="0" borderId="1" xfId="99" applyBorder="1" applyProtection="1">
      <protection locked="0"/>
    </xf>
    <xf numFmtId="0" fontId="1" fillId="0" borderId="1" xfId="99" applyFont="1" applyBorder="1" applyAlignment="1" applyProtection="1">
      <alignment horizontal="left" vertical="center" wrapText="1"/>
      <protection locked="0"/>
    </xf>
    <xf numFmtId="0" fontId="5" fillId="0" borderId="1" xfId="60" applyFont="1" applyBorder="1" applyAlignment="1">
      <alignment horizontal="center" vertical="center" wrapText="1"/>
    </xf>
    <xf numFmtId="0" fontId="4" fillId="0" borderId="1" xfId="60" applyFont="1" applyBorder="1" applyAlignment="1">
      <alignment horizontal="center" vertical="center" wrapText="1"/>
    </xf>
    <xf numFmtId="176" fontId="5" fillId="0" borderId="1" xfId="60" applyNumberFormat="1" applyFont="1" applyBorder="1" applyAlignment="1">
      <alignment horizontal="center"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6" borderId="1" xfId="83" applyFont="1" applyFill="1" applyBorder="1" applyAlignment="1">
      <alignment horizontal="left" vertical="center"/>
    </xf>
    <xf numFmtId="0" fontId="9" fillId="7" borderId="1" xfId="83" applyFont="1" applyFill="1" applyBorder="1" applyAlignment="1">
      <alignment horizontal="left" vertical="center"/>
    </xf>
    <xf numFmtId="0" fontId="9" fillId="8" borderId="1" xfId="83" applyFont="1" applyFill="1" applyBorder="1" applyAlignment="1">
      <alignment horizontal="left" vertical="center"/>
    </xf>
    <xf numFmtId="0" fontId="9" fillId="9" borderId="1" xfId="83" applyFont="1" applyFill="1" applyBorder="1" applyAlignment="1">
      <alignment horizontal="left" vertical="center"/>
    </xf>
    <xf numFmtId="0" fontId="9" fillId="4" borderId="1" xfId="0" applyFont="1" applyFill="1" applyBorder="1" applyAlignment="1">
      <alignment horizontal="left" vertical="center"/>
    </xf>
    <xf numFmtId="0" fontId="9" fillId="4" borderId="0" xfId="0" applyFont="1" applyFill="1" applyAlignment="1">
      <alignment horizontal="left" vertical="center"/>
    </xf>
    <xf numFmtId="180" fontId="9" fillId="0" borderId="0" xfId="0" applyNumberFormat="1" applyFont="1" applyAlignment="1">
      <alignment horizontal="left" vertical="center"/>
    </xf>
    <xf numFmtId="0" fontId="9" fillId="0" borderId="0" xfId="83" applyFont="1" applyAlignment="1">
      <alignment horizontal="left" vertical="center"/>
    </xf>
    <xf numFmtId="57" fontId="9" fillId="5" borderId="0" xfId="0" applyNumberFormat="1" applyFont="1" applyFill="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26" fillId="9" borderId="0" xfId="45" applyFill="1">
      <alignment vertical="center"/>
    </xf>
    <xf numFmtId="181"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0" xfId="0" applyFont="1" applyAlignment="1">
      <alignment vertical="center" wrapText="1"/>
    </xf>
    <xf numFmtId="0" fontId="3" fillId="0" borderId="0" xfId="0" applyFont="1" applyAlignment="1">
      <alignment horizontal="center"/>
    </xf>
    <xf numFmtId="179" fontId="4" fillId="0" borderId="1" xfId="60" applyNumberFormat="1" applyFont="1" applyBorder="1" applyAlignment="1">
      <alignment horizontal="center" vertical="center" wrapText="1"/>
    </xf>
    <xf numFmtId="0" fontId="4" fillId="0" borderId="1" xfId="60" applyFont="1" applyBorder="1" applyAlignment="1">
      <alignment horizontal="center" vertical="center"/>
    </xf>
    <xf numFmtId="0" fontId="8" fillId="0" borderId="1" xfId="60" applyFont="1" applyBorder="1" applyAlignment="1">
      <alignment horizontal="center" vertical="center" wrapText="1"/>
    </xf>
    <xf numFmtId="0" fontId="7" fillId="0" borderId="8" xfId="0" applyFont="1" applyBorder="1" applyAlignment="1">
      <alignment vertical="center"/>
    </xf>
    <xf numFmtId="0" fontId="4" fillId="10" borderId="1" xfId="6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vertical="center"/>
    </xf>
    <xf numFmtId="0" fontId="15" fillId="0" borderId="0" xfId="0" applyFont="1"/>
    <xf numFmtId="0" fontId="0" fillId="0" borderId="1" xfId="0" applyBorder="1"/>
    <xf numFmtId="176" fontId="4" fillId="0" borderId="1" xfId="60" applyNumberFormat="1" applyFont="1" applyBorder="1" applyAlignment="1">
      <alignment horizontal="center" vertical="center" wrapText="1"/>
    </xf>
    <xf numFmtId="0" fontId="16" fillId="0" borderId="1" xfId="60" applyFont="1" applyBorder="1" applyAlignment="1">
      <alignment horizontal="center" vertical="center" wrapText="1"/>
    </xf>
    <xf numFmtId="0" fontId="17" fillId="0" borderId="1" xfId="60" applyFont="1" applyBorder="1" applyAlignment="1">
      <alignment horizontal="center" vertical="center" wrapText="1"/>
    </xf>
    <xf numFmtId="0" fontId="7" fillId="0" borderId="0" xfId="0" applyFont="1" applyAlignment="1">
      <alignment vertical="center"/>
    </xf>
    <xf numFmtId="0" fontId="28" fillId="0" borderId="9" xfId="0" applyFont="1" applyBorder="1"/>
    <xf numFmtId="43" fontId="28" fillId="0" borderId="9" xfId="101" applyFont="1" applyBorder="1" applyAlignment="1"/>
    <xf numFmtId="43" fontId="28" fillId="4" borderId="9" xfId="101" applyFont="1" applyFill="1" applyBorder="1" applyAlignment="1"/>
    <xf numFmtId="0" fontId="19" fillId="0" borderId="0" xfId="46">
      <alignment vertical="center"/>
    </xf>
    <xf numFmtId="178" fontId="19" fillId="0" borderId="0" xfId="46" applyNumberFormat="1">
      <alignment vertical="center"/>
    </xf>
    <xf numFmtId="0" fontId="31" fillId="0" borderId="0" xfId="46" applyFont="1">
      <alignment vertical="center"/>
    </xf>
    <xf numFmtId="181" fontId="31" fillId="0" borderId="9" xfId="46" applyNumberFormat="1" applyFont="1" applyBorder="1" applyAlignment="1">
      <alignment horizontal="center" vertical="center"/>
    </xf>
    <xf numFmtId="49" fontId="31" fillId="0" borderId="4" xfId="46" applyNumberFormat="1" applyFont="1" applyBorder="1" applyAlignment="1">
      <alignment horizontal="center" vertical="center"/>
    </xf>
    <xf numFmtId="0" fontId="31" fillId="0" borderId="9" xfId="46" applyFont="1" applyBorder="1" applyAlignment="1">
      <alignment horizontal="center" vertical="center"/>
    </xf>
    <xf numFmtId="49" fontId="31" fillId="0" borderId="9" xfId="46" applyNumberFormat="1" applyFont="1" applyBorder="1" applyAlignment="1">
      <alignment horizontal="center" vertical="center"/>
    </xf>
    <xf numFmtId="49" fontId="32" fillId="0" borderId="9" xfId="46" applyNumberFormat="1" applyFont="1" applyBorder="1" applyAlignment="1">
      <alignment horizontal="center" vertical="center" shrinkToFit="1"/>
    </xf>
    <xf numFmtId="0" fontId="32" fillId="0" borderId="9" xfId="46" applyFont="1" applyBorder="1" applyAlignment="1">
      <alignment horizontal="center" vertical="center"/>
    </xf>
    <xf numFmtId="0" fontId="19" fillId="0" borderId="9" xfId="46" applyBorder="1" applyAlignment="1">
      <alignment horizontal="center" vertical="center"/>
    </xf>
    <xf numFmtId="178" fontId="19" fillId="0" borderId="9" xfId="46" applyNumberFormat="1" applyBorder="1" applyAlignment="1">
      <alignment horizontal="center" vertical="center" shrinkToFit="1"/>
    </xf>
    <xf numFmtId="178" fontId="31" fillId="0" borderId="9" xfId="46" applyNumberFormat="1" applyFont="1" applyBorder="1" applyAlignment="1">
      <alignment horizontal="center" vertical="center" shrinkToFit="1"/>
    </xf>
    <xf numFmtId="0" fontId="33" fillId="0" borderId="0" xfId="46" applyFont="1">
      <alignment vertical="center"/>
    </xf>
    <xf numFmtId="0" fontId="33" fillId="0" borderId="9" xfId="46" applyFont="1" applyBorder="1">
      <alignment vertical="center"/>
    </xf>
    <xf numFmtId="0" fontId="31" fillId="0" borderId="9" xfId="46" applyFont="1" applyBorder="1">
      <alignment vertical="center"/>
    </xf>
    <xf numFmtId="0" fontId="34" fillId="4" borderId="9" xfId="46" applyFont="1" applyFill="1" applyBorder="1">
      <alignment vertical="center"/>
    </xf>
    <xf numFmtId="0" fontId="31" fillId="0" borderId="9" xfId="46" applyFont="1" applyBorder="1" applyAlignment="1">
      <alignment horizontal="left" vertical="center"/>
    </xf>
    <xf numFmtId="182" fontId="32" fillId="0" borderId="9" xfId="46" applyNumberFormat="1" applyFont="1" applyBorder="1" applyAlignment="1">
      <alignment horizontal="center" vertical="center" shrinkToFit="1"/>
    </xf>
    <xf numFmtId="0" fontId="36" fillId="0" borderId="0" xfId="46" applyFont="1">
      <alignment vertical="center"/>
    </xf>
    <xf numFmtId="0" fontId="36" fillId="0" borderId="9" xfId="46" applyFont="1" applyBorder="1">
      <alignment vertical="center"/>
    </xf>
    <xf numFmtId="0" fontId="38" fillId="0" borderId="0" xfId="46" applyFont="1">
      <alignment vertical="center"/>
    </xf>
    <xf numFmtId="183" fontId="28" fillId="0" borderId="9" xfId="101" applyNumberFormat="1" applyFont="1" applyBorder="1" applyAlignment="1"/>
    <xf numFmtId="183" fontId="31" fillId="0" borderId="0" xfId="46" applyNumberFormat="1" applyFont="1">
      <alignment vertical="center"/>
    </xf>
    <xf numFmtId="176" fontId="31" fillId="0" borderId="0" xfId="102" applyNumberFormat="1" applyFont="1">
      <alignment vertical="center"/>
    </xf>
    <xf numFmtId="176" fontId="31" fillId="4" borderId="0" xfId="102" applyNumberFormat="1" applyFont="1" applyFill="1">
      <alignment vertical="center"/>
    </xf>
    <xf numFmtId="0" fontId="28" fillId="12" borderId="9" xfId="0" applyFont="1" applyFill="1" applyBorder="1"/>
    <xf numFmtId="43" fontId="28" fillId="12" borderId="9" xfId="101" applyFont="1" applyFill="1" applyBorder="1" applyAlignment="1"/>
    <xf numFmtId="0" fontId="31" fillId="12" borderId="0" xfId="46" applyFont="1" applyFill="1">
      <alignment vertical="center"/>
    </xf>
    <xf numFmtId="183" fontId="31" fillId="12" borderId="0" xfId="46" applyNumberFormat="1" applyFont="1" applyFill="1">
      <alignment vertical="center"/>
    </xf>
    <xf numFmtId="0" fontId="28" fillId="13" borderId="9" xfId="0" applyFont="1" applyFill="1" applyBorder="1"/>
    <xf numFmtId="43" fontId="28" fillId="13" borderId="9" xfId="101" applyFont="1" applyFill="1" applyBorder="1" applyAlignment="1"/>
    <xf numFmtId="0" fontId="31" fillId="13" borderId="0" xfId="46" applyFont="1" applyFill="1">
      <alignment vertical="center"/>
    </xf>
    <xf numFmtId="183" fontId="31" fillId="13" borderId="0" xfId="46" applyNumberFormat="1" applyFont="1" applyFill="1">
      <alignment vertical="center"/>
    </xf>
    <xf numFmtId="183" fontId="40" fillId="12" borderId="0" xfId="46" applyNumberFormat="1" applyFont="1" applyFill="1">
      <alignment vertical="center"/>
    </xf>
    <xf numFmtId="0" fontId="28" fillId="4" borderId="9" xfId="0" applyFont="1" applyFill="1" applyBorder="1"/>
    <xf numFmtId="0" fontId="0" fillId="14" borderId="0" xfId="0" applyFill="1" applyAlignment="1">
      <alignment vertical="center"/>
    </xf>
    <xf numFmtId="57" fontId="9" fillId="14" borderId="0" xfId="0" applyNumberFormat="1" applyFont="1" applyFill="1" applyAlignment="1">
      <alignment horizontal="left" vertical="center"/>
    </xf>
    <xf numFmtId="57" fontId="9" fillId="15" borderId="0" xfId="0" applyNumberFormat="1" applyFont="1" applyFill="1" applyAlignment="1">
      <alignment horizontal="left" vertical="center"/>
    </xf>
    <xf numFmtId="57" fontId="9" fillId="12" borderId="0" xfId="0" applyNumberFormat="1" applyFont="1" applyFill="1" applyAlignment="1">
      <alignment horizontal="left" vertical="center"/>
    </xf>
    <xf numFmtId="57" fontId="9" fillId="13" borderId="0" xfId="0" applyNumberFormat="1" applyFont="1" applyFill="1" applyAlignment="1">
      <alignment horizontal="left" vertical="center"/>
    </xf>
    <xf numFmtId="0" fontId="0" fillId="13" borderId="0" xfId="0" applyFill="1" applyAlignment="1">
      <alignment vertical="center"/>
    </xf>
    <xf numFmtId="0" fontId="0" fillId="11" borderId="0" xfId="0" applyFill="1" applyAlignment="1">
      <alignment vertical="center"/>
    </xf>
    <xf numFmtId="0" fontId="0" fillId="12" borderId="0" xfId="0" applyFill="1" applyAlignment="1">
      <alignment vertical="center"/>
    </xf>
    <xf numFmtId="2" fontId="9" fillId="0" borderId="0" xfId="83" applyNumberFormat="1" applyFont="1" applyAlignment="1">
      <alignment horizontal="left" vertical="center"/>
    </xf>
    <xf numFmtId="184" fontId="9" fillId="0" borderId="0" xfId="83" applyNumberFormat="1" applyFont="1" applyAlignment="1">
      <alignment horizontal="left" vertical="center"/>
    </xf>
    <xf numFmtId="14" fontId="9" fillId="0" borderId="0" xfId="83" applyNumberFormat="1" applyFont="1" applyAlignment="1">
      <alignment horizontal="left" vertical="center"/>
    </xf>
    <xf numFmtId="0" fontId="10" fillId="0" borderId="0" xfId="83" applyFont="1" applyAlignment="1">
      <alignment horizontal="left" vertical="center"/>
    </xf>
    <xf numFmtId="14" fontId="0" fillId="0" borderId="0" xfId="0" applyNumberFormat="1"/>
    <xf numFmtId="0" fontId="41" fillId="0" borderId="0" xfId="0" applyFont="1"/>
    <xf numFmtId="0" fontId="0" fillId="12" borderId="0" xfId="0" applyFill="1"/>
    <xf numFmtId="0" fontId="0" fillId="16" borderId="0" xfId="0" applyFill="1"/>
    <xf numFmtId="0" fontId="11" fillId="0" borderId="0" xfId="83" applyFont="1" applyAlignment="1">
      <alignment horizontal="left" vertical="center"/>
    </xf>
    <xf numFmtId="0" fontId="42" fillId="16" borderId="0" xfId="0" applyFont="1" applyFill="1"/>
    <xf numFmtId="0" fontId="9" fillId="7" borderId="1" xfId="0" applyFont="1" applyFill="1" applyBorder="1" applyAlignment="1">
      <alignment horizontal="left" vertical="center"/>
    </xf>
    <xf numFmtId="0" fontId="9" fillId="8" borderId="1" xfId="0" applyFont="1" applyFill="1" applyBorder="1" applyAlignment="1">
      <alignment horizontal="left" vertical="center"/>
    </xf>
    <xf numFmtId="0" fontId="9" fillId="9" borderId="1" xfId="0" applyFont="1" applyFill="1" applyBorder="1" applyAlignment="1">
      <alignment horizontal="left" vertical="center"/>
    </xf>
    <xf numFmtId="0" fontId="9" fillId="6" borderId="1" xfId="0" applyFont="1" applyFill="1" applyBorder="1" applyAlignment="1">
      <alignment horizontal="left" vertical="center"/>
    </xf>
    <xf numFmtId="57" fontId="9" fillId="6" borderId="1" xfId="0" applyNumberFormat="1" applyFont="1" applyFill="1" applyBorder="1" applyAlignment="1">
      <alignment horizontal="left" vertical="center"/>
    </xf>
    <xf numFmtId="57" fontId="9" fillId="7" borderId="1" xfId="0" applyNumberFormat="1" applyFont="1" applyFill="1" applyBorder="1" applyAlignment="1">
      <alignment horizontal="left" vertical="center"/>
    </xf>
    <xf numFmtId="57" fontId="9" fillId="8" borderId="1" xfId="0" applyNumberFormat="1" applyFont="1" applyFill="1" applyBorder="1" applyAlignment="1">
      <alignment horizontal="left" vertical="center"/>
    </xf>
    <xf numFmtId="57" fontId="9" fillId="9" borderId="1" xfId="0" applyNumberFormat="1" applyFont="1" applyFill="1" applyBorder="1" applyAlignment="1">
      <alignment horizontal="left" vertical="center"/>
    </xf>
    <xf numFmtId="0" fontId="41" fillId="16" borderId="0" xfId="0" applyFont="1" applyFill="1"/>
    <xf numFmtId="0" fontId="42" fillId="0" borderId="0" xfId="0" applyFont="1"/>
    <xf numFmtId="0" fontId="10" fillId="0" borderId="0" xfId="0" applyFont="1" applyAlignment="1">
      <alignment horizontal="left" vertical="center"/>
    </xf>
    <xf numFmtId="57" fontId="9" fillId="14" borderId="1" xfId="0" applyNumberFormat="1" applyFont="1" applyFill="1" applyBorder="1" applyAlignment="1">
      <alignment horizontal="left" vertical="center"/>
    </xf>
    <xf numFmtId="0" fontId="9" fillId="14" borderId="1" xfId="0" applyFont="1" applyFill="1" applyBorder="1" applyAlignment="1">
      <alignment horizontal="left" vertical="center"/>
    </xf>
    <xf numFmtId="57" fontId="9" fillId="8" borderId="6" xfId="0" applyNumberFormat="1" applyFont="1" applyFill="1" applyBorder="1" applyAlignment="1">
      <alignment vertical="center"/>
    </xf>
    <xf numFmtId="57" fontId="9" fillId="0" borderId="0" xfId="0" applyNumberFormat="1" applyFont="1" applyAlignment="1">
      <alignment horizontal="left" vertical="center"/>
    </xf>
    <xf numFmtId="0" fontId="43" fillId="0" borderId="1" xfId="0" applyFont="1" applyBorder="1" applyAlignment="1">
      <alignment vertical="center" wrapText="1"/>
    </xf>
    <xf numFmtId="0" fontId="10" fillId="4" borderId="0" xfId="0" applyFont="1" applyFill="1" applyAlignment="1">
      <alignment horizontal="left" vertical="center"/>
    </xf>
    <xf numFmtId="43" fontId="5" fillId="0" borderId="1" xfId="60" applyNumberFormat="1" applyFont="1" applyBorder="1" applyAlignment="1">
      <alignment vertical="center" wrapText="1"/>
    </xf>
    <xf numFmtId="181" fontId="13" fillId="13" borderId="1" xfId="0" applyNumberFormat="1"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5" fillId="0" borderId="9" xfId="0" applyFont="1" applyBorder="1"/>
    <xf numFmtId="0" fontId="0" fillId="0" borderId="9" xfId="0" applyBorder="1"/>
    <xf numFmtId="43" fontId="0" fillId="0" borderId="9" xfId="0" applyNumberFormat="1" applyBorder="1"/>
    <xf numFmtId="10" fontId="0" fillId="0" borderId="9" xfId="102" applyNumberFormat="1" applyFont="1" applyBorder="1" applyAlignment="1"/>
    <xf numFmtId="10" fontId="31" fillId="0" borderId="0" xfId="46" applyNumberFormat="1" applyFont="1">
      <alignment vertical="center"/>
    </xf>
    <xf numFmtId="0" fontId="41" fillId="4" borderId="9" xfId="0" applyFont="1" applyFill="1" applyBorder="1"/>
    <xf numFmtId="43" fontId="41" fillId="4" borderId="9" xfId="0" applyNumberFormat="1" applyFont="1" applyFill="1" applyBorder="1"/>
    <xf numFmtId="10" fontId="31" fillId="0" borderId="9" xfId="46" applyNumberFormat="1" applyFont="1" applyBorder="1">
      <alignment vertical="center"/>
    </xf>
    <xf numFmtId="0" fontId="11" fillId="0" borderId="0" xfId="0" applyFont="1" applyAlignment="1">
      <alignment horizontal="left" vertical="center"/>
    </xf>
    <xf numFmtId="0" fontId="26" fillId="17" borderId="0" xfId="45" applyFill="1">
      <alignment vertical="center"/>
    </xf>
    <xf numFmtId="178" fontId="26" fillId="17" borderId="0" xfId="45" applyNumberFormat="1" applyFill="1">
      <alignment vertical="center"/>
    </xf>
    <xf numFmtId="0" fontId="13" fillId="8" borderId="1" xfId="0" applyFont="1" applyFill="1" applyBorder="1" applyAlignment="1">
      <alignment horizontal="center" vertical="center" wrapText="1"/>
    </xf>
    <xf numFmtId="0" fontId="12" fillId="18" borderId="9" xfId="0" applyFont="1" applyFill="1" applyBorder="1" applyAlignment="1">
      <alignment vertical="center" wrapText="1"/>
    </xf>
    <xf numFmtId="0" fontId="12" fillId="18" borderId="1" xfId="0" applyFont="1" applyFill="1" applyBorder="1" applyAlignment="1">
      <alignment vertical="center" wrapText="1"/>
    </xf>
    <xf numFmtId="0" fontId="4" fillId="18" borderId="1" xfId="60" applyFont="1" applyFill="1" applyBorder="1" applyAlignment="1">
      <alignment horizontal="center" vertical="center" wrapText="1"/>
    </xf>
    <xf numFmtId="0" fontId="5" fillId="18" borderId="1" xfId="60" applyFont="1" applyFill="1" applyBorder="1" applyAlignment="1">
      <alignment horizontal="center" vertical="center" wrapText="1"/>
    </xf>
    <xf numFmtId="0" fontId="8" fillId="18" borderId="1" xfId="60" applyFont="1" applyFill="1" applyBorder="1" applyAlignment="1">
      <alignment horizontal="center" vertical="center" wrapText="1"/>
    </xf>
    <xf numFmtId="176" fontId="4" fillId="18" borderId="1" xfId="60" applyNumberFormat="1" applyFont="1" applyFill="1" applyBorder="1" applyAlignment="1">
      <alignment horizontal="center" vertical="center" wrapText="1"/>
    </xf>
    <xf numFmtId="176" fontId="5" fillId="18" borderId="1" xfId="60" applyNumberFormat="1" applyFont="1" applyFill="1" applyBorder="1" applyAlignment="1">
      <alignment horizontal="center" vertical="center" wrapText="1"/>
    </xf>
    <xf numFmtId="58" fontId="31" fillId="0" borderId="0" xfId="46" applyNumberFormat="1" applyFont="1">
      <alignment vertical="center"/>
    </xf>
    <xf numFmtId="0" fontId="0" fillId="0" borderId="0" xfId="0" pivotButton="1"/>
    <xf numFmtId="0" fontId="0" fillId="0" borderId="0" xfId="0" applyAlignment="1">
      <alignment horizontal="left"/>
    </xf>
    <xf numFmtId="0" fontId="0" fillId="0" borderId="0" xfId="0" applyAlignment="1">
      <alignment horizontal="left" indent="1"/>
    </xf>
    <xf numFmtId="10" fontId="31" fillId="0" borderId="0" xfId="102" applyNumberFormat="1" applyFont="1">
      <alignment vertical="center"/>
    </xf>
    <xf numFmtId="0" fontId="26" fillId="0" borderId="0" xfId="45" applyAlignment="1">
      <alignment horizontal="center" vertical="center" wrapText="1"/>
    </xf>
    <xf numFmtId="0" fontId="4" fillId="0" borderId="0" xfId="60" applyFont="1" applyAlignment="1">
      <alignment horizontal="left"/>
    </xf>
    <xf numFmtId="0" fontId="14" fillId="0" borderId="0" xfId="0" applyFont="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178" fontId="4" fillId="0" borderId="1" xfId="60" applyNumberFormat="1" applyFont="1" applyBorder="1" applyAlignment="1">
      <alignment horizontal="center" vertical="center" wrapText="1"/>
    </xf>
    <xf numFmtId="178" fontId="4" fillId="0" borderId="3" xfId="60" applyNumberFormat="1" applyFont="1" applyBorder="1" applyAlignment="1">
      <alignment horizontal="center" vertical="center" wrapText="1"/>
    </xf>
    <xf numFmtId="178" fontId="4" fillId="0" borderId="4" xfId="60" applyNumberFormat="1" applyFont="1" applyBorder="1" applyAlignment="1">
      <alignment horizontal="center" vertical="center" wrapText="1"/>
    </xf>
    <xf numFmtId="0" fontId="4" fillId="0" borderId="1" xfId="60" applyFont="1" applyBorder="1" applyAlignment="1">
      <alignment vertical="center" wrapText="1"/>
    </xf>
    <xf numFmtId="0" fontId="4" fillId="0" borderId="1" xfId="60" applyFont="1" applyBorder="1" applyAlignment="1">
      <alignment horizontal="center" vertical="center" wrapText="1"/>
    </xf>
    <xf numFmtId="4" fontId="4" fillId="0" borderId="1" xfId="60" applyNumberFormat="1" applyFont="1" applyBorder="1" applyAlignment="1">
      <alignment horizontal="center" vertical="center" wrapText="1"/>
    </xf>
    <xf numFmtId="4" fontId="4" fillId="0" borderId="3" xfId="60" applyNumberFormat="1" applyFont="1" applyBorder="1" applyAlignment="1">
      <alignment horizontal="center" vertical="center" wrapText="1"/>
    </xf>
    <xf numFmtId="4" fontId="4" fillId="0" borderId="4" xfId="60" applyNumberFormat="1" applyFont="1" applyBorder="1" applyAlignment="1">
      <alignment horizontal="center" vertical="center" wrapText="1"/>
    </xf>
    <xf numFmtId="0" fontId="6" fillId="0" borderId="3" xfId="60" applyFont="1" applyBorder="1" applyAlignment="1">
      <alignment horizontal="center" vertical="center" wrapText="1"/>
    </xf>
    <xf numFmtId="0" fontId="4" fillId="0" borderId="4" xfId="60" applyFont="1" applyBorder="1" applyAlignment="1">
      <alignment horizontal="center" vertical="center" wrapText="1"/>
    </xf>
    <xf numFmtId="0" fontId="4" fillId="0" borderId="3" xfId="60" applyFont="1" applyBorder="1" applyAlignment="1">
      <alignment horizontal="center" vertical="center" wrapText="1"/>
    </xf>
    <xf numFmtId="0" fontId="5" fillId="0" borderId="3" xfId="60" applyFont="1" applyBorder="1" applyAlignment="1">
      <alignment horizontal="center" vertical="center" wrapText="1"/>
    </xf>
    <xf numFmtId="0" fontId="3" fillId="0" borderId="0" xfId="0" applyFont="1" applyAlignment="1">
      <alignment horizontal="center"/>
    </xf>
    <xf numFmtId="0" fontId="31" fillId="0" borderId="9" xfId="46" applyFont="1" applyBorder="1" applyAlignment="1">
      <alignment horizontal="left" vertical="center"/>
    </xf>
    <xf numFmtId="0" fontId="37" fillId="0" borderId="9" xfId="46" applyFont="1" applyBorder="1" applyAlignment="1">
      <alignment horizontal="center" vertical="center"/>
    </xf>
    <xf numFmtId="0" fontId="35" fillId="0" borderId="9" xfId="46" applyFont="1" applyBorder="1" applyAlignment="1">
      <alignment horizontal="center" vertical="center"/>
    </xf>
    <xf numFmtId="0" fontId="37" fillId="0" borderId="9" xfId="46" applyFont="1" applyBorder="1" applyAlignment="1">
      <alignment horizontal="center" vertical="center" wrapText="1"/>
    </xf>
    <xf numFmtId="0" fontId="35" fillId="0" borderId="9" xfId="46" applyFont="1" applyBorder="1" applyAlignment="1">
      <alignment horizontal="center" vertical="center" wrapText="1"/>
    </xf>
    <xf numFmtId="0" fontId="37" fillId="0" borderId="2" xfId="46" applyFont="1" applyBorder="1" applyAlignment="1">
      <alignment horizontal="center" vertical="center"/>
    </xf>
    <xf numFmtId="0" fontId="37" fillId="0" borderId="6" xfId="46" applyFont="1" applyBorder="1" applyAlignment="1">
      <alignment horizontal="center" vertical="center"/>
    </xf>
    <xf numFmtId="0" fontId="15" fillId="0" borderId="9" xfId="0" applyFont="1" applyBorder="1" applyAlignment="1">
      <alignment horizontal="center"/>
    </xf>
    <xf numFmtId="0" fontId="15" fillId="0" borderId="3" xfId="0" applyFont="1" applyBorder="1" applyAlignment="1">
      <alignment horizontal="center"/>
    </xf>
    <xf numFmtId="0" fontId="15" fillId="0" borderId="10" xfId="0" applyFont="1" applyBorder="1" applyAlignment="1">
      <alignment horizontal="center"/>
    </xf>
    <xf numFmtId="0" fontId="15" fillId="0" borderId="4" xfId="0" applyFont="1"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39" fillId="0" borderId="3" xfId="46" applyFont="1" applyBorder="1" applyAlignment="1">
      <alignment horizontal="center" vertical="center"/>
    </xf>
    <xf numFmtId="0" fontId="39" fillId="0" borderId="10" xfId="46" applyFont="1" applyBorder="1" applyAlignment="1">
      <alignment horizontal="center" vertical="center"/>
    </xf>
    <xf numFmtId="0" fontId="36" fillId="0" borderId="2" xfId="46" applyFont="1" applyBorder="1">
      <alignment vertical="center"/>
    </xf>
    <xf numFmtId="0" fontId="33" fillId="0" borderId="6" xfId="46" applyFont="1" applyBorder="1">
      <alignment vertical="center"/>
    </xf>
    <xf numFmtId="0" fontId="9" fillId="6" borderId="2" xfId="0" applyFont="1" applyFill="1" applyBorder="1" applyAlignment="1">
      <alignment horizontal="left" vertical="center"/>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57" fontId="9" fillId="9" borderId="2" xfId="0" applyNumberFormat="1" applyFont="1" applyFill="1" applyBorder="1" applyAlignment="1">
      <alignment horizontal="center" vertical="center"/>
    </xf>
    <xf numFmtId="57" fontId="9" fillId="9" borderId="5" xfId="0" applyNumberFormat="1" applyFont="1" applyFill="1" applyBorder="1" applyAlignment="1">
      <alignment horizontal="center" vertical="center"/>
    </xf>
    <xf numFmtId="0" fontId="9" fillId="9" borderId="2" xfId="0" applyFont="1" applyFill="1" applyBorder="1" applyAlignment="1">
      <alignment horizontal="left" vertical="center"/>
    </xf>
    <xf numFmtId="0" fontId="9" fillId="9" borderId="5" xfId="0" applyFont="1" applyFill="1" applyBorder="1" applyAlignment="1">
      <alignment horizontal="left" vertical="center"/>
    </xf>
    <xf numFmtId="0" fontId="9" fillId="9" borderId="6" xfId="0" applyFont="1" applyFill="1" applyBorder="1" applyAlignment="1">
      <alignment horizontal="left" vertical="center"/>
    </xf>
    <xf numFmtId="57" fontId="9" fillId="14" borderId="2" xfId="0" applyNumberFormat="1" applyFont="1" applyFill="1" applyBorder="1" applyAlignment="1">
      <alignment horizontal="center" vertical="center"/>
    </xf>
    <xf numFmtId="57" fontId="9" fillId="14" borderId="6" xfId="0" applyNumberFormat="1" applyFont="1" applyFill="1" applyBorder="1" applyAlignment="1">
      <alignment horizontal="center" vertical="center"/>
    </xf>
    <xf numFmtId="0" fontId="9" fillId="14" borderId="2" xfId="0" applyFont="1" applyFill="1" applyBorder="1" applyAlignment="1">
      <alignment horizontal="left" vertical="center"/>
    </xf>
    <xf numFmtId="0" fontId="9" fillId="14" borderId="6" xfId="0" applyFont="1" applyFill="1" applyBorder="1" applyAlignment="1">
      <alignment horizontal="left" vertical="center"/>
    </xf>
    <xf numFmtId="0" fontId="9" fillId="0" borderId="3" xfId="83" applyFont="1" applyBorder="1" applyAlignment="1">
      <alignment horizontal="left" vertical="center"/>
    </xf>
    <xf numFmtId="0" fontId="9" fillId="0" borderId="4" xfId="83" applyFont="1" applyBorder="1" applyAlignment="1">
      <alignment horizontal="left"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7" borderId="2" xfId="0" applyFont="1" applyFill="1" applyBorder="1" applyAlignment="1">
      <alignment horizontal="left" vertical="center"/>
    </xf>
    <xf numFmtId="0" fontId="9" fillId="7" borderId="5" xfId="0" applyFont="1" applyFill="1" applyBorder="1" applyAlignment="1">
      <alignment horizontal="left" vertical="center"/>
    </xf>
    <xf numFmtId="0" fontId="9" fillId="7" borderId="6" xfId="0" applyFont="1" applyFill="1" applyBorder="1" applyAlignment="1">
      <alignment horizontal="left" vertical="center"/>
    </xf>
    <xf numFmtId="57" fontId="9" fillId="6" borderId="2" xfId="0" applyNumberFormat="1" applyFont="1" applyFill="1" applyBorder="1" applyAlignment="1">
      <alignment horizontal="center" vertical="center"/>
    </xf>
    <xf numFmtId="57" fontId="9" fillId="6" borderId="5" xfId="0" applyNumberFormat="1" applyFont="1" applyFill="1" applyBorder="1" applyAlignment="1">
      <alignment horizontal="center" vertical="center"/>
    </xf>
    <xf numFmtId="57" fontId="9" fillId="6" borderId="6" xfId="0" applyNumberFormat="1" applyFont="1" applyFill="1" applyBorder="1" applyAlignment="1">
      <alignment horizontal="center" vertical="center"/>
    </xf>
    <xf numFmtId="57" fontId="9" fillId="7" borderId="2" xfId="0" applyNumberFormat="1" applyFont="1" applyFill="1" applyBorder="1" applyAlignment="1">
      <alignment horizontal="center" vertical="center"/>
    </xf>
    <xf numFmtId="57" fontId="9" fillId="7" borderId="5" xfId="0" applyNumberFormat="1" applyFont="1" applyFill="1" applyBorder="1" applyAlignment="1">
      <alignment horizontal="center" vertical="center"/>
    </xf>
    <xf numFmtId="57" fontId="9" fillId="7" borderId="6" xfId="0" applyNumberFormat="1" applyFont="1" applyFill="1" applyBorder="1" applyAlignment="1">
      <alignment horizontal="center" vertical="center"/>
    </xf>
    <xf numFmtId="0" fontId="0" fillId="0" borderId="0" xfId="0"/>
  </cellXfs>
  <cellStyles count="103">
    <cellStyle name="Normal 2" xfId="10" xr:uid="{00000000-0005-0000-0000-000000000000}"/>
    <cellStyle name="Normal 3" xfId="11" xr:uid="{00000000-0005-0000-0000-000001000000}"/>
    <cellStyle name="Normal 4" xfId="15" xr:uid="{00000000-0005-0000-0000-000002000000}"/>
    <cellStyle name="百分比" xfId="102" builtinId="5"/>
    <cellStyle name="常规" xfId="0" builtinId="0"/>
    <cellStyle name="常规 10" xfId="14" xr:uid="{00000000-0005-0000-0000-000005000000}"/>
    <cellStyle name="常规 10 2" xfId="16" xr:uid="{00000000-0005-0000-0000-000006000000}"/>
    <cellStyle name="常规 11" xfId="17" xr:uid="{00000000-0005-0000-0000-000007000000}"/>
    <cellStyle name="常规 11 2" xfId="19" xr:uid="{00000000-0005-0000-0000-000008000000}"/>
    <cellStyle name="常规 12" xfId="6" xr:uid="{00000000-0005-0000-0000-000009000000}"/>
    <cellStyle name="常规 12 2" xfId="20" xr:uid="{00000000-0005-0000-0000-00000A000000}"/>
    <cellStyle name="常规 12 3" xfId="21" xr:uid="{00000000-0005-0000-0000-00000B000000}"/>
    <cellStyle name="常规 13" xfId="18" xr:uid="{00000000-0005-0000-0000-00000C000000}"/>
    <cellStyle name="常规 13 2" xfId="3" xr:uid="{00000000-0005-0000-0000-00000D000000}"/>
    <cellStyle name="常规 14" xfId="23" xr:uid="{00000000-0005-0000-0000-00000E000000}"/>
    <cellStyle name="常规 14 2" xfId="25" xr:uid="{00000000-0005-0000-0000-00000F000000}"/>
    <cellStyle name="常规 15" xfId="27" xr:uid="{00000000-0005-0000-0000-000010000000}"/>
    <cellStyle name="常规 15 2" xfId="29" xr:uid="{00000000-0005-0000-0000-000011000000}"/>
    <cellStyle name="常规 16" xfId="31" xr:uid="{00000000-0005-0000-0000-000012000000}"/>
    <cellStyle name="常规 16 2" xfId="13" xr:uid="{00000000-0005-0000-0000-000013000000}"/>
    <cellStyle name="常规 17" xfId="33" xr:uid="{00000000-0005-0000-0000-000014000000}"/>
    <cellStyle name="常规 17 2" xfId="36" xr:uid="{00000000-0005-0000-0000-000015000000}"/>
    <cellStyle name="常规 18" xfId="38" xr:uid="{00000000-0005-0000-0000-000016000000}"/>
    <cellStyle name="常规 18 2" xfId="40" xr:uid="{00000000-0005-0000-0000-000017000000}"/>
    <cellStyle name="常规 19" xfId="42" xr:uid="{00000000-0005-0000-0000-000018000000}"/>
    <cellStyle name="常规 19 2" xfId="44" xr:uid="{00000000-0005-0000-0000-000019000000}"/>
    <cellStyle name="常规 2" xfId="45" xr:uid="{00000000-0005-0000-0000-00001A000000}"/>
    <cellStyle name="常规 2 10 2" xfId="22" xr:uid="{00000000-0005-0000-0000-00001B000000}"/>
    <cellStyle name="常规 2 10 2 2" xfId="24" xr:uid="{00000000-0005-0000-0000-00001C000000}"/>
    <cellStyle name="常规 2 2" xfId="46" xr:uid="{00000000-0005-0000-0000-00001D000000}"/>
    <cellStyle name="常规 2 3" xfId="47" xr:uid="{00000000-0005-0000-0000-00001E000000}"/>
    <cellStyle name="常规 2 3 2 2" xfId="48" xr:uid="{00000000-0005-0000-0000-00001F000000}"/>
    <cellStyle name="常规 2 34" xfId="49" xr:uid="{00000000-0005-0000-0000-000020000000}"/>
    <cellStyle name="常规 2 4" xfId="50" xr:uid="{00000000-0005-0000-0000-000021000000}"/>
    <cellStyle name="常规 20" xfId="26" xr:uid="{00000000-0005-0000-0000-000022000000}"/>
    <cellStyle name="常规 20 2" xfId="28" xr:uid="{00000000-0005-0000-0000-000023000000}"/>
    <cellStyle name="常规 21" xfId="30" xr:uid="{00000000-0005-0000-0000-000024000000}"/>
    <cellStyle name="常规 21 2" xfId="12" xr:uid="{00000000-0005-0000-0000-000025000000}"/>
    <cellStyle name="常规 22" xfId="32" xr:uid="{00000000-0005-0000-0000-000026000000}"/>
    <cellStyle name="常规 22 2" xfId="35" xr:uid="{00000000-0005-0000-0000-000027000000}"/>
    <cellStyle name="常规 23" xfId="37" xr:uid="{00000000-0005-0000-0000-000028000000}"/>
    <cellStyle name="常规 23 2" xfId="39" xr:uid="{00000000-0005-0000-0000-000029000000}"/>
    <cellStyle name="常规 24" xfId="41" xr:uid="{00000000-0005-0000-0000-00002A000000}"/>
    <cellStyle name="常规 24 2" xfId="43" xr:uid="{00000000-0005-0000-0000-00002B000000}"/>
    <cellStyle name="常规 25" xfId="52" xr:uid="{00000000-0005-0000-0000-00002C000000}"/>
    <cellStyle name="常规 25 2" xfId="53" xr:uid="{00000000-0005-0000-0000-00002D000000}"/>
    <cellStyle name="常规 26" xfId="8" xr:uid="{00000000-0005-0000-0000-00002E000000}"/>
    <cellStyle name="常规 27" xfId="55" xr:uid="{00000000-0005-0000-0000-00002F000000}"/>
    <cellStyle name="常规 28" xfId="57" xr:uid="{00000000-0005-0000-0000-000030000000}"/>
    <cellStyle name="常规 29" xfId="59" xr:uid="{00000000-0005-0000-0000-000031000000}"/>
    <cellStyle name="常规 3" xfId="60" xr:uid="{00000000-0005-0000-0000-000032000000}"/>
    <cellStyle name="常规 3 2" xfId="61" xr:uid="{00000000-0005-0000-0000-000033000000}"/>
    <cellStyle name="常规 3 3" xfId="62" xr:uid="{00000000-0005-0000-0000-000034000000}"/>
    <cellStyle name="常规 3 4" xfId="63" xr:uid="{00000000-0005-0000-0000-000035000000}"/>
    <cellStyle name="常规 3 5" xfId="64" xr:uid="{00000000-0005-0000-0000-000036000000}"/>
    <cellStyle name="常规 30" xfId="51" xr:uid="{00000000-0005-0000-0000-000037000000}"/>
    <cellStyle name="常规 31" xfId="7" xr:uid="{00000000-0005-0000-0000-000038000000}"/>
    <cellStyle name="常规 32" xfId="54" xr:uid="{00000000-0005-0000-0000-000039000000}"/>
    <cellStyle name="常规 33" xfId="56" xr:uid="{00000000-0005-0000-0000-00003A000000}"/>
    <cellStyle name="常规 34" xfId="58" xr:uid="{00000000-0005-0000-0000-00003B000000}"/>
    <cellStyle name="常规 35" xfId="66" xr:uid="{00000000-0005-0000-0000-00003C000000}"/>
    <cellStyle name="常规 36" xfId="68" xr:uid="{00000000-0005-0000-0000-00003D000000}"/>
    <cellStyle name="常规 37" xfId="70" xr:uid="{00000000-0005-0000-0000-00003E000000}"/>
    <cellStyle name="常规 38" xfId="72" xr:uid="{00000000-0005-0000-0000-00003F000000}"/>
    <cellStyle name="常规 39" xfId="2" xr:uid="{00000000-0005-0000-0000-000040000000}"/>
    <cellStyle name="常规 4" xfId="73" xr:uid="{00000000-0005-0000-0000-000041000000}"/>
    <cellStyle name="常规 4 2" xfId="74" xr:uid="{00000000-0005-0000-0000-000042000000}"/>
    <cellStyle name="常规 4 3" xfId="75" xr:uid="{00000000-0005-0000-0000-000043000000}"/>
    <cellStyle name="常规 40" xfId="65" xr:uid="{00000000-0005-0000-0000-000044000000}"/>
    <cellStyle name="常规 40 2" xfId="76" xr:uid="{00000000-0005-0000-0000-000045000000}"/>
    <cellStyle name="常规 41" xfId="67" xr:uid="{00000000-0005-0000-0000-000046000000}"/>
    <cellStyle name="常规 42" xfId="69" xr:uid="{00000000-0005-0000-0000-000047000000}"/>
    <cellStyle name="常规 43" xfId="71" xr:uid="{00000000-0005-0000-0000-000048000000}"/>
    <cellStyle name="常规 44" xfId="1" xr:uid="{00000000-0005-0000-0000-000049000000}"/>
    <cellStyle name="常规 45" xfId="78" xr:uid="{00000000-0005-0000-0000-00004A000000}"/>
    <cellStyle name="常规 46" xfId="80" xr:uid="{00000000-0005-0000-0000-00004B000000}"/>
    <cellStyle name="常规 47" xfId="82" xr:uid="{00000000-0005-0000-0000-00004C000000}"/>
    <cellStyle name="常规 48" xfId="84" xr:uid="{00000000-0005-0000-0000-00004D000000}"/>
    <cellStyle name="常规 49" xfId="85" xr:uid="{00000000-0005-0000-0000-00004E000000}"/>
    <cellStyle name="常规 5" xfId="86" xr:uid="{00000000-0005-0000-0000-00004F000000}"/>
    <cellStyle name="常规 5 2" xfId="5" xr:uid="{00000000-0005-0000-0000-000050000000}"/>
    <cellStyle name="常规 5 3" xfId="87" xr:uid="{00000000-0005-0000-0000-000051000000}"/>
    <cellStyle name="常规 50" xfId="77" xr:uid="{00000000-0005-0000-0000-000052000000}"/>
    <cellStyle name="常规 51" xfId="79" xr:uid="{00000000-0005-0000-0000-000053000000}"/>
    <cellStyle name="常规 51 2" xfId="88" xr:uid="{00000000-0005-0000-0000-000054000000}"/>
    <cellStyle name="常规 51 3" xfId="89" xr:uid="{00000000-0005-0000-0000-000055000000}"/>
    <cellStyle name="常规 52" xfId="81" xr:uid="{00000000-0005-0000-0000-000056000000}"/>
    <cellStyle name="常规 52 2" xfId="90" xr:uid="{00000000-0005-0000-0000-000057000000}"/>
    <cellStyle name="常规 53" xfId="83" xr:uid="{00000000-0005-0000-0000-000058000000}"/>
    <cellStyle name="常规 55" xfId="34" xr:uid="{00000000-0005-0000-0000-000059000000}"/>
    <cellStyle name="常规 59" xfId="91" xr:uid="{00000000-0005-0000-0000-00005A000000}"/>
    <cellStyle name="常规 6" xfId="4" xr:uid="{00000000-0005-0000-0000-00005B000000}"/>
    <cellStyle name="常规 6 2" xfId="92" xr:uid="{00000000-0005-0000-0000-00005C000000}"/>
    <cellStyle name="常规 7" xfId="93" xr:uid="{00000000-0005-0000-0000-00005D000000}"/>
    <cellStyle name="常规 70" xfId="94" xr:uid="{00000000-0005-0000-0000-00005E000000}"/>
    <cellStyle name="常规 70 2" xfId="95" xr:uid="{00000000-0005-0000-0000-00005F000000}"/>
    <cellStyle name="常规 8" xfId="96" xr:uid="{00000000-0005-0000-0000-000060000000}"/>
    <cellStyle name="常规 8 2" xfId="9" xr:uid="{00000000-0005-0000-0000-000061000000}"/>
    <cellStyle name="常规 88" xfId="97" xr:uid="{00000000-0005-0000-0000-000062000000}"/>
    <cellStyle name="常规 89" xfId="98" xr:uid="{00000000-0005-0000-0000-000063000000}"/>
    <cellStyle name="常规 9" xfId="99" xr:uid="{00000000-0005-0000-0000-000064000000}"/>
    <cellStyle name="常规 9 2" xfId="100" xr:uid="{00000000-0005-0000-0000-000065000000}"/>
    <cellStyle name="千位分隔" xfId="10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首开四季怡园</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案例数据统计!$K$5</c:f>
              <c:strCache>
                <c:ptCount val="1"/>
                <c:pt idx="0">
                  <c:v>估价机构检测数据</c:v>
                </c:pt>
              </c:strCache>
            </c:strRef>
          </c:tx>
          <c:spPr>
            <a:ln w="28575" cap="rnd">
              <a:solidFill>
                <a:schemeClr val="accent1"/>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案例数据统计!$L$5:$P$5</c:f>
              <c:numCache>
                <c:formatCode>General</c:formatCode>
                <c:ptCount val="5"/>
                <c:pt idx="0">
                  <c:v>50.65</c:v>
                </c:pt>
                <c:pt idx="1">
                  <c:v>51.71</c:v>
                </c:pt>
                <c:pt idx="2">
                  <c:v>51.85</c:v>
                </c:pt>
                <c:pt idx="3">
                  <c:v>52.38</c:v>
                </c:pt>
                <c:pt idx="4">
                  <c:v>52.31</c:v>
                </c:pt>
              </c:numCache>
            </c:numRef>
          </c:val>
          <c:smooth val="0"/>
          <c:extLst>
            <c:ext xmlns:c16="http://schemas.microsoft.com/office/drawing/2014/chart" uri="{C3380CC4-5D6E-409C-BE32-E72D297353CC}">
              <c16:uniqueId val="{00000000-9A48-438F-B0B9-E7C3DD1F6C5A}"/>
            </c:ext>
          </c:extLst>
        </c:ser>
        <c:ser>
          <c:idx val="1"/>
          <c:order val="1"/>
          <c:tx>
            <c:strRef>
              <c:f>案例数据统计!$K$6</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案例数据统计!$L$6:$P$6</c:f>
              <c:numCache>
                <c:formatCode>General</c:formatCode>
                <c:ptCount val="5"/>
                <c:pt idx="0">
                  <c:v>49.62</c:v>
                </c:pt>
                <c:pt idx="1">
                  <c:v>50.85</c:v>
                </c:pt>
                <c:pt idx="2">
                  <c:v>50.41</c:v>
                </c:pt>
                <c:pt idx="3">
                  <c:v>51.1</c:v>
                </c:pt>
                <c:pt idx="4">
                  <c:v>51.4</c:v>
                </c:pt>
              </c:numCache>
            </c:numRef>
          </c:val>
          <c:smooth val="0"/>
          <c:extLst>
            <c:ext xmlns:c16="http://schemas.microsoft.com/office/drawing/2014/chart" uri="{C3380CC4-5D6E-409C-BE32-E72D297353CC}">
              <c16:uniqueId val="{00000001-9A48-438F-B0B9-E7C3DD1F6C5A}"/>
            </c:ext>
          </c:extLst>
        </c:ser>
        <c:ser>
          <c:idx val="2"/>
          <c:order val="2"/>
          <c:tx>
            <c:strRef>
              <c:f>案例数据统计!$K$7</c:f>
              <c:strCache>
                <c:ptCount val="1"/>
                <c:pt idx="0">
                  <c:v>估价机构市场调研数据</c:v>
                </c:pt>
              </c:strCache>
            </c:strRef>
          </c:tx>
          <c:spPr>
            <a:ln w="28575" cap="rnd">
              <a:solidFill>
                <a:schemeClr val="accent3"/>
              </a:solidFill>
              <a:round/>
            </a:ln>
            <a:effectLst/>
          </c:spPr>
          <c:marker>
            <c:symbol val="none"/>
          </c:marker>
          <c:cat>
            <c:strRef>
              <c:f>案例数据统计!$L$4:$P$4</c:f>
              <c:strCache>
                <c:ptCount val="5"/>
                <c:pt idx="0">
                  <c:v>2022年4季度</c:v>
                </c:pt>
                <c:pt idx="1">
                  <c:v>2023年1季度</c:v>
                </c:pt>
                <c:pt idx="2">
                  <c:v>2023年2季度</c:v>
                </c:pt>
                <c:pt idx="3">
                  <c:v>2023年3季度</c:v>
                </c:pt>
                <c:pt idx="4">
                  <c:v>2023年4季度</c:v>
                </c:pt>
              </c:strCache>
            </c:strRef>
          </c:cat>
          <c:val>
            <c:numRef>
              <c:f>案例数据统计!$L$7:$P$7</c:f>
              <c:numCache>
                <c:formatCode>General</c:formatCode>
                <c:ptCount val="5"/>
                <c:pt idx="0">
                  <c:v>48.18</c:v>
                </c:pt>
                <c:pt idx="1">
                  <c:v>48.58</c:v>
                </c:pt>
                <c:pt idx="2">
                  <c:v>49.44</c:v>
                </c:pt>
                <c:pt idx="3">
                  <c:v>51.62</c:v>
                </c:pt>
                <c:pt idx="4">
                  <c:v>52.6</c:v>
                </c:pt>
              </c:numCache>
            </c:numRef>
          </c:val>
          <c:smooth val="0"/>
          <c:extLst>
            <c:ext xmlns:c16="http://schemas.microsoft.com/office/drawing/2014/chart" uri="{C3380CC4-5D6E-409C-BE32-E72D297353CC}">
              <c16:uniqueId val="{00000002-9A48-438F-B0B9-E7C3DD1F6C5A}"/>
            </c:ext>
          </c:extLst>
        </c:ser>
        <c:dLbls>
          <c:showLegendKey val="0"/>
          <c:showVal val="0"/>
          <c:showCatName val="0"/>
          <c:showSerName val="0"/>
          <c:showPercent val="0"/>
          <c:showBubbleSize val="0"/>
        </c:dLbls>
        <c:smooth val="0"/>
        <c:axId val="189572608"/>
        <c:axId val="189574144"/>
      </c:lineChart>
      <c:catAx>
        <c:axId val="1895726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4144"/>
        <c:crosses val="autoZero"/>
        <c:auto val="1"/>
        <c:lblAlgn val="ctr"/>
        <c:lblOffset val="100"/>
        <c:noMultiLvlLbl val="0"/>
      </c:catAx>
      <c:valAx>
        <c:axId val="189574144"/>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2608"/>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永和新苑</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6707497788910778E-2"/>
          <c:y val="0.19381024860476914"/>
          <c:w val="0.91329250221108926"/>
          <c:h val="0.40518222893371203"/>
        </c:manualLayout>
      </c:layout>
      <c:lineChart>
        <c:grouping val="standard"/>
        <c:varyColors val="0"/>
        <c:ser>
          <c:idx val="0"/>
          <c:order val="0"/>
          <c:tx>
            <c:strRef>
              <c:f>案例数据统计!$K$21</c:f>
              <c:strCache>
                <c:ptCount val="1"/>
                <c:pt idx="0">
                  <c:v>估价机构监测数据</c:v>
                </c:pt>
              </c:strCache>
            </c:strRef>
          </c:tx>
          <c:spPr>
            <a:ln w="28575" cap="rnd">
              <a:solidFill>
                <a:schemeClr val="accent1"/>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案例数据统计!$L$21:$P$21</c:f>
              <c:numCache>
                <c:formatCode>General</c:formatCode>
                <c:ptCount val="5"/>
                <c:pt idx="0">
                  <c:v>47.41</c:v>
                </c:pt>
                <c:pt idx="1">
                  <c:v>45.93</c:v>
                </c:pt>
                <c:pt idx="2">
                  <c:v>49.75</c:v>
                </c:pt>
                <c:pt idx="3">
                  <c:v>49.14</c:v>
                </c:pt>
                <c:pt idx="4">
                  <c:v>49.14</c:v>
                </c:pt>
              </c:numCache>
            </c:numRef>
          </c:val>
          <c:smooth val="0"/>
          <c:extLst>
            <c:ext xmlns:c16="http://schemas.microsoft.com/office/drawing/2014/chart" uri="{C3380CC4-5D6E-409C-BE32-E72D297353CC}">
              <c16:uniqueId val="{00000000-9EF1-4A39-AB83-6BC8E51C9E9B}"/>
            </c:ext>
          </c:extLst>
        </c:ser>
        <c:ser>
          <c:idx val="1"/>
          <c:order val="1"/>
          <c:tx>
            <c:strRef>
              <c:f>案例数据统计!$K$22</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案例数据统计!$L$22:$P$22</c:f>
              <c:numCache>
                <c:formatCode>General</c:formatCode>
                <c:ptCount val="5"/>
                <c:pt idx="0">
                  <c:v>0</c:v>
                </c:pt>
                <c:pt idx="1">
                  <c:v>53.83</c:v>
                </c:pt>
                <c:pt idx="2">
                  <c:v>49.84</c:v>
                </c:pt>
                <c:pt idx="3">
                  <c:v>52.33</c:v>
                </c:pt>
                <c:pt idx="4">
                  <c:v>54.39</c:v>
                </c:pt>
              </c:numCache>
            </c:numRef>
          </c:val>
          <c:smooth val="0"/>
          <c:extLst>
            <c:ext xmlns:c16="http://schemas.microsoft.com/office/drawing/2014/chart" uri="{C3380CC4-5D6E-409C-BE32-E72D297353CC}">
              <c16:uniqueId val="{00000001-9EF1-4A39-AB83-6BC8E51C9E9B}"/>
            </c:ext>
          </c:extLst>
        </c:ser>
        <c:ser>
          <c:idx val="2"/>
          <c:order val="2"/>
          <c:tx>
            <c:strRef>
              <c:f>案例数据统计!$K$23</c:f>
              <c:strCache>
                <c:ptCount val="1"/>
                <c:pt idx="0">
                  <c:v>估价机构市场调研数据</c:v>
                </c:pt>
              </c:strCache>
            </c:strRef>
          </c:tx>
          <c:spPr>
            <a:ln w="28575" cap="rnd">
              <a:solidFill>
                <a:schemeClr val="accent3"/>
              </a:solidFill>
              <a:round/>
            </a:ln>
            <a:effectLst/>
          </c:spPr>
          <c:marker>
            <c:symbol val="none"/>
          </c:marker>
          <c:cat>
            <c:strRef>
              <c:f>案例数据统计!$L$20:$P$20</c:f>
              <c:strCache>
                <c:ptCount val="5"/>
                <c:pt idx="0">
                  <c:v>2022年4季度</c:v>
                </c:pt>
                <c:pt idx="1">
                  <c:v>2023年1季度</c:v>
                </c:pt>
                <c:pt idx="2">
                  <c:v>2023年2季度</c:v>
                </c:pt>
                <c:pt idx="3">
                  <c:v>2023年3季度</c:v>
                </c:pt>
                <c:pt idx="4">
                  <c:v>2023年4季度</c:v>
                </c:pt>
              </c:strCache>
            </c:strRef>
          </c:cat>
          <c:val>
            <c:numRef>
              <c:f>案例数据统计!$L$23:$P$23</c:f>
              <c:numCache>
                <c:formatCode>General</c:formatCode>
                <c:ptCount val="5"/>
                <c:pt idx="0">
                  <c:v>49.44</c:v>
                </c:pt>
                <c:pt idx="1">
                  <c:v>47.62</c:v>
                </c:pt>
                <c:pt idx="2">
                  <c:v>52.36</c:v>
                </c:pt>
                <c:pt idx="3">
                  <c:v>54.86</c:v>
                </c:pt>
                <c:pt idx="4">
                  <c:v>57.14</c:v>
                </c:pt>
              </c:numCache>
            </c:numRef>
          </c:val>
          <c:smooth val="0"/>
          <c:extLst>
            <c:ext xmlns:c16="http://schemas.microsoft.com/office/drawing/2014/chart" uri="{C3380CC4-5D6E-409C-BE32-E72D297353CC}">
              <c16:uniqueId val="{00000002-9EF1-4A39-AB83-6BC8E51C9E9B}"/>
            </c:ext>
          </c:extLst>
        </c:ser>
        <c:dLbls>
          <c:showLegendKey val="0"/>
          <c:showVal val="0"/>
          <c:showCatName val="0"/>
          <c:showSerName val="0"/>
          <c:showPercent val="0"/>
          <c:showBubbleSize val="0"/>
        </c:dLbls>
        <c:smooth val="0"/>
        <c:axId val="264243072"/>
        <c:axId val="264244608"/>
      </c:lineChart>
      <c:catAx>
        <c:axId val="2642430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4608"/>
        <c:crosses val="autoZero"/>
        <c:auto val="1"/>
        <c:lblAlgn val="ctr"/>
        <c:lblOffset val="100"/>
        <c:noMultiLvlLbl val="0"/>
      </c:catAx>
      <c:valAx>
        <c:axId val="26424460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3072"/>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丽景长安</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案例数据统计!$K$38</c:f>
              <c:strCache>
                <c:ptCount val="1"/>
                <c:pt idx="0">
                  <c:v>估价机构监测数据</c:v>
                </c:pt>
              </c:strCache>
            </c:strRef>
          </c:tx>
          <c:spPr>
            <a:ln w="28575" cap="rnd">
              <a:solidFill>
                <a:schemeClr val="accent1"/>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案例数据统计!$L$38:$P$38</c:f>
              <c:numCache>
                <c:formatCode>General</c:formatCode>
                <c:ptCount val="5"/>
                <c:pt idx="0">
                  <c:v>55.54</c:v>
                </c:pt>
                <c:pt idx="1">
                  <c:v>53.74</c:v>
                </c:pt>
                <c:pt idx="2">
                  <c:v>54.92</c:v>
                </c:pt>
                <c:pt idx="3">
                  <c:v>56.79</c:v>
                </c:pt>
                <c:pt idx="4">
                  <c:v>56.78</c:v>
                </c:pt>
              </c:numCache>
            </c:numRef>
          </c:val>
          <c:smooth val="0"/>
          <c:extLst>
            <c:ext xmlns:c16="http://schemas.microsoft.com/office/drawing/2014/chart" uri="{C3380CC4-5D6E-409C-BE32-E72D297353CC}">
              <c16:uniqueId val="{00000000-7D29-41AF-9ABC-E2CD28329817}"/>
            </c:ext>
          </c:extLst>
        </c:ser>
        <c:ser>
          <c:idx val="1"/>
          <c:order val="1"/>
          <c:tx>
            <c:strRef>
              <c:f>案例数据统计!$K$39</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案例数据统计!$L$39:$P$39</c:f>
              <c:numCache>
                <c:formatCode>General</c:formatCode>
                <c:ptCount val="5"/>
                <c:pt idx="0">
                  <c:v>53.42</c:v>
                </c:pt>
                <c:pt idx="1">
                  <c:v>49.5</c:v>
                </c:pt>
                <c:pt idx="2">
                  <c:v>51.44</c:v>
                </c:pt>
                <c:pt idx="3">
                  <c:v>51.91</c:v>
                </c:pt>
                <c:pt idx="4">
                  <c:v>53.27</c:v>
                </c:pt>
              </c:numCache>
            </c:numRef>
          </c:val>
          <c:smooth val="0"/>
          <c:extLst>
            <c:ext xmlns:c16="http://schemas.microsoft.com/office/drawing/2014/chart" uri="{C3380CC4-5D6E-409C-BE32-E72D297353CC}">
              <c16:uniqueId val="{00000001-7D29-41AF-9ABC-E2CD28329817}"/>
            </c:ext>
          </c:extLst>
        </c:ser>
        <c:ser>
          <c:idx val="2"/>
          <c:order val="2"/>
          <c:tx>
            <c:strRef>
              <c:f>案例数据统计!$K$40</c:f>
              <c:strCache>
                <c:ptCount val="1"/>
                <c:pt idx="0">
                  <c:v>估价机构市场调研数据</c:v>
                </c:pt>
              </c:strCache>
            </c:strRef>
          </c:tx>
          <c:spPr>
            <a:ln w="28575" cap="rnd">
              <a:solidFill>
                <a:schemeClr val="accent3"/>
              </a:solidFill>
              <a:round/>
            </a:ln>
            <a:effectLst/>
          </c:spPr>
          <c:marker>
            <c:symbol val="none"/>
          </c:marker>
          <c:cat>
            <c:strRef>
              <c:f>案例数据统计!$L$37:$P$37</c:f>
              <c:strCache>
                <c:ptCount val="5"/>
                <c:pt idx="0">
                  <c:v>2022年4季度</c:v>
                </c:pt>
                <c:pt idx="1">
                  <c:v>2023年1季度</c:v>
                </c:pt>
                <c:pt idx="2">
                  <c:v>2023年2季度</c:v>
                </c:pt>
                <c:pt idx="3">
                  <c:v>2023年3季度</c:v>
                </c:pt>
                <c:pt idx="4">
                  <c:v>2023年4季度</c:v>
                </c:pt>
              </c:strCache>
            </c:strRef>
          </c:cat>
          <c:val>
            <c:numRef>
              <c:f>案例数据统计!$L$40:$P$40</c:f>
              <c:numCache>
                <c:formatCode>General</c:formatCode>
                <c:ptCount val="5"/>
                <c:pt idx="0">
                  <c:v>54.72</c:v>
                </c:pt>
                <c:pt idx="1">
                  <c:v>52.27</c:v>
                </c:pt>
                <c:pt idx="2">
                  <c:v>54.87</c:v>
                </c:pt>
                <c:pt idx="3">
                  <c:v>54.04</c:v>
                </c:pt>
                <c:pt idx="4">
                  <c:v>57.83</c:v>
                </c:pt>
              </c:numCache>
            </c:numRef>
          </c:val>
          <c:smooth val="0"/>
          <c:extLst>
            <c:ext xmlns:c16="http://schemas.microsoft.com/office/drawing/2014/chart" uri="{C3380CC4-5D6E-409C-BE32-E72D297353CC}">
              <c16:uniqueId val="{00000002-7D29-41AF-9ABC-E2CD28329817}"/>
            </c:ext>
          </c:extLst>
        </c:ser>
        <c:dLbls>
          <c:showLegendKey val="0"/>
          <c:showVal val="0"/>
          <c:showCatName val="0"/>
          <c:showSerName val="0"/>
          <c:showPercent val="0"/>
          <c:showBubbleSize val="0"/>
        </c:dLbls>
        <c:smooth val="0"/>
        <c:axId val="264300800"/>
        <c:axId val="264306688"/>
      </c:lineChart>
      <c:catAx>
        <c:axId val="2643008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6688"/>
        <c:crosses val="autoZero"/>
        <c:auto val="1"/>
        <c:lblAlgn val="ctr"/>
        <c:lblOffset val="100"/>
        <c:noMultiLvlLbl val="0"/>
      </c:catAx>
      <c:valAx>
        <c:axId val="26430668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0800"/>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666750</xdr:colOff>
      <xdr:row>4</xdr:row>
      <xdr:rowOff>133350</xdr:rowOff>
    </xdr:from>
    <xdr:to>
      <xdr:col>14</xdr:col>
      <xdr:colOff>646186</xdr:colOff>
      <xdr:row>5</xdr:row>
      <xdr:rowOff>190435</xdr:rowOff>
    </xdr:to>
    <xdr:pic>
      <xdr:nvPicPr>
        <xdr:cNvPr id="2" name="图片 1">
          <a:extLst>
            <a:ext uri="{FF2B5EF4-FFF2-40B4-BE49-F238E27FC236}">
              <a16:creationId xmlns:a16="http://schemas.microsoft.com/office/drawing/2014/main" id="{17B58627-D77F-48A4-BF71-93CFD2F57B4C}"/>
            </a:ext>
          </a:extLst>
        </xdr:cNvPr>
        <xdr:cNvPicPr>
          <a:picLocks noChangeAspect="1"/>
        </xdr:cNvPicPr>
      </xdr:nvPicPr>
      <xdr:blipFill>
        <a:blip xmlns:r="http://schemas.openxmlformats.org/officeDocument/2006/relationships" r:embed="rId1"/>
        <a:stretch>
          <a:fillRect/>
        </a:stretch>
      </xdr:blipFill>
      <xdr:spPr>
        <a:xfrm>
          <a:off x="8058150" y="1762125"/>
          <a:ext cx="12114286" cy="523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99695</xdr:colOff>
      <xdr:row>1</xdr:row>
      <xdr:rowOff>24765</xdr:rowOff>
    </xdr:from>
    <xdr:to>
      <xdr:col>24</xdr:col>
      <xdr:colOff>421005</xdr:colOff>
      <xdr:row>14</xdr:row>
      <xdr:rowOff>175260</xdr:rowOff>
    </xdr:to>
    <xdr:graphicFrame macro="">
      <xdr:nvGraphicFramePr>
        <xdr:cNvPr id="2" name="图表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541020</xdr:colOff>
      <xdr:row>17</xdr:row>
      <xdr:rowOff>55880</xdr:rowOff>
    </xdr:from>
    <xdr:to>
      <xdr:col>24</xdr:col>
      <xdr:colOff>176530</xdr:colOff>
      <xdr:row>31</xdr:row>
      <xdr:rowOff>25400</xdr:rowOff>
    </xdr:to>
    <xdr:graphicFrame macro="">
      <xdr:nvGraphicFramePr>
        <xdr:cNvPr id="3" name="图表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548640</xdr:colOff>
      <xdr:row>32</xdr:row>
      <xdr:rowOff>154940</xdr:rowOff>
    </xdr:from>
    <xdr:to>
      <xdr:col>24</xdr:col>
      <xdr:colOff>184150</xdr:colOff>
      <xdr:row>46</xdr:row>
      <xdr:rowOff>124460</xdr:rowOff>
    </xdr:to>
    <xdr:graphicFrame macro="">
      <xdr:nvGraphicFramePr>
        <xdr:cNvPr id="4" name="图表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133350</xdr:colOff>
      <xdr:row>8</xdr:row>
      <xdr:rowOff>111302</xdr:rowOff>
    </xdr:from>
    <xdr:to>
      <xdr:col>14</xdr:col>
      <xdr:colOff>228131</xdr:colOff>
      <xdr:row>16</xdr:row>
      <xdr:rowOff>171121</xdr:rowOff>
    </xdr:to>
    <xdr:pic>
      <xdr:nvPicPr>
        <xdr:cNvPr id="5" name="图片 4">
          <a:extLst>
            <a:ext uri="{FF2B5EF4-FFF2-40B4-BE49-F238E27FC236}">
              <a16:creationId xmlns:a16="http://schemas.microsoft.com/office/drawing/2014/main" id="{0C0CCD29-E4B0-FDD6-ED17-0B37F8FD5A91}"/>
            </a:ext>
          </a:extLst>
        </xdr:cNvPr>
        <xdr:cNvPicPr>
          <a:picLocks noChangeAspect="1"/>
        </xdr:cNvPicPr>
      </xdr:nvPicPr>
      <xdr:blipFill>
        <a:blip xmlns:r="http://schemas.openxmlformats.org/officeDocument/2006/relationships" r:embed="rId4"/>
        <a:stretch>
          <a:fillRect/>
        </a:stretch>
      </xdr:blipFill>
      <xdr:spPr>
        <a:xfrm>
          <a:off x="8439150" y="1559102"/>
          <a:ext cx="2152181" cy="1507619"/>
        </a:xfrm>
        <a:prstGeom prst="rect">
          <a:avLst/>
        </a:prstGeom>
      </xdr:spPr>
    </xdr:pic>
    <xdr:clientData/>
  </xdr:twoCellAnchor>
  <xdr:twoCellAnchor editAs="oneCell">
    <xdr:from>
      <xdr:col>11</xdr:col>
      <xdr:colOff>609600</xdr:colOff>
      <xdr:row>23</xdr:row>
      <xdr:rowOff>168148</xdr:rowOff>
    </xdr:from>
    <xdr:to>
      <xdr:col>15</xdr:col>
      <xdr:colOff>199579</xdr:colOff>
      <xdr:row>34</xdr:row>
      <xdr:rowOff>37744</xdr:rowOff>
    </xdr:to>
    <xdr:pic>
      <xdr:nvPicPr>
        <xdr:cNvPr id="6" name="图片 5">
          <a:extLst>
            <a:ext uri="{FF2B5EF4-FFF2-40B4-BE49-F238E27FC236}">
              <a16:creationId xmlns:a16="http://schemas.microsoft.com/office/drawing/2014/main" id="{09BB49E3-128A-5C5D-A252-C23C7761AEA2}"/>
            </a:ext>
          </a:extLst>
        </xdr:cNvPr>
        <xdr:cNvPicPr>
          <a:picLocks noChangeAspect="1"/>
        </xdr:cNvPicPr>
      </xdr:nvPicPr>
      <xdr:blipFill>
        <a:blip xmlns:r="http://schemas.openxmlformats.org/officeDocument/2006/relationships" r:embed="rId5"/>
        <a:stretch>
          <a:fillRect/>
        </a:stretch>
      </xdr:blipFill>
      <xdr:spPr>
        <a:xfrm>
          <a:off x="8915400" y="4330573"/>
          <a:ext cx="2333179" cy="1860321"/>
        </a:xfrm>
        <a:prstGeom prst="rect">
          <a:avLst/>
        </a:prstGeom>
      </xdr:spPr>
    </xdr:pic>
    <xdr:clientData/>
  </xdr:twoCellAnchor>
  <xdr:twoCellAnchor editAs="oneCell">
    <xdr:from>
      <xdr:col>11</xdr:col>
      <xdr:colOff>657225</xdr:colOff>
      <xdr:row>40</xdr:row>
      <xdr:rowOff>104447</xdr:rowOff>
    </xdr:from>
    <xdr:to>
      <xdr:col>15</xdr:col>
      <xdr:colOff>266251</xdr:colOff>
      <xdr:row>49</xdr:row>
      <xdr:rowOff>85418</xdr:rowOff>
    </xdr:to>
    <xdr:pic>
      <xdr:nvPicPr>
        <xdr:cNvPr id="7" name="图片 6">
          <a:extLst>
            <a:ext uri="{FF2B5EF4-FFF2-40B4-BE49-F238E27FC236}">
              <a16:creationId xmlns:a16="http://schemas.microsoft.com/office/drawing/2014/main" id="{EFF31959-4045-F328-011D-7C5BE2BDD73B}"/>
            </a:ext>
          </a:extLst>
        </xdr:cNvPr>
        <xdr:cNvPicPr>
          <a:picLocks noChangeAspect="1"/>
        </xdr:cNvPicPr>
      </xdr:nvPicPr>
      <xdr:blipFill>
        <a:blip xmlns:r="http://schemas.openxmlformats.org/officeDocument/2006/relationships" r:embed="rId6"/>
        <a:stretch>
          <a:fillRect/>
        </a:stretch>
      </xdr:blipFill>
      <xdr:spPr>
        <a:xfrm>
          <a:off x="8963025" y="7343447"/>
          <a:ext cx="2352226" cy="1609746"/>
        </a:xfrm>
        <a:prstGeom prst="rect">
          <a:avLst/>
        </a:prstGeom>
      </xdr:spPr>
    </xdr:pic>
    <xdr:clientData/>
  </xdr:twoCellAnchor>
  <xdr:twoCellAnchor editAs="oneCell">
    <xdr:from>
      <xdr:col>10</xdr:col>
      <xdr:colOff>124179</xdr:colOff>
      <xdr:row>50</xdr:row>
      <xdr:rowOff>66675</xdr:rowOff>
    </xdr:from>
    <xdr:to>
      <xdr:col>13</xdr:col>
      <xdr:colOff>475761</xdr:colOff>
      <xdr:row>63</xdr:row>
      <xdr:rowOff>152017</xdr:rowOff>
    </xdr:to>
    <xdr:pic>
      <xdr:nvPicPr>
        <xdr:cNvPr id="8" name="图片 7">
          <a:extLst>
            <a:ext uri="{FF2B5EF4-FFF2-40B4-BE49-F238E27FC236}">
              <a16:creationId xmlns:a16="http://schemas.microsoft.com/office/drawing/2014/main" id="{68F2BDCE-7A53-D268-E4BA-9BD15E563613}"/>
            </a:ext>
          </a:extLst>
        </xdr:cNvPr>
        <xdr:cNvPicPr>
          <a:picLocks noChangeAspect="1"/>
        </xdr:cNvPicPr>
      </xdr:nvPicPr>
      <xdr:blipFill>
        <a:blip xmlns:r="http://schemas.openxmlformats.org/officeDocument/2006/relationships" r:embed="rId7"/>
        <a:stretch>
          <a:fillRect/>
        </a:stretch>
      </xdr:blipFill>
      <xdr:spPr>
        <a:xfrm>
          <a:off x="7048854" y="9115425"/>
          <a:ext cx="3104307" cy="2438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All%20Users\Documents\&#30005;&#23376;&#29256;&#27979;&#31639;&#34920;\&#24050;&#23457;\&#26032;&#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849;&#20139;&#25991;&#20214;&#22841;\&#30005;&#23376;&#29256;&#27979;&#31639;&#34920;\&#22823;&#20852;&#20134;&#22478;&#20134;&#31143;\&#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373.754435532406" createdVersion="8" refreshedVersion="8" minRefreshableVersion="3" recordCount="374" xr:uid="{C0FECA72-D44A-452A-AF11-6C79094023F9}">
  <cacheSource type="worksheet">
    <worksheetSource ref="A2:N376" sheet="面积表"/>
  </cacheSource>
  <cacheFields count="14">
    <cacheField name="序号" numFmtId="0">
      <sharedItems containsString="0" containsBlank="1" containsNumber="1" containsInteger="1" minValue="1" maxValue="373"/>
    </cacheField>
    <cacheField name="项目名称" numFmtId="0">
      <sharedItems containsBlank="1"/>
    </cacheField>
    <cacheField name="楼号" numFmtId="0">
      <sharedItems containsString="0" containsBlank="1" containsNumber="1" containsInteger="1" minValue="6" maxValue="6"/>
    </cacheField>
    <cacheField name="单元" numFmtId="0">
      <sharedItems containsString="0" containsBlank="1" containsNumber="1" containsInteger="1" minValue="1" maxValue="2"/>
    </cacheField>
    <cacheField name="房间号" numFmtId="0">
      <sharedItems containsBlank="1"/>
    </cacheField>
    <cacheField name="户型" numFmtId="0">
      <sharedItems containsBlank="1"/>
    </cacheField>
    <cacheField name="朝向" numFmtId="0">
      <sharedItems containsBlank="1" count="8">
        <m/>
        <s v="东西北"/>
        <s v="东"/>
        <s v="东南"/>
        <s v="南"/>
        <s v="南北"/>
        <s v="西南"/>
        <s v="西"/>
      </sharedItems>
    </cacheField>
    <cacheField name="面积_x000a_（㎡）" numFmtId="0">
      <sharedItems containsString="0" containsBlank="1" containsNumber="1" minValue="41.84" maxValue="59.72"/>
    </cacheField>
    <cacheField name="套型" numFmtId="0">
      <sharedItems containsBlank="1"/>
    </cacheField>
    <cacheField name="居室" numFmtId="0">
      <sharedItems containsBlank="1"/>
    </cacheField>
    <cacheField name="公租租金标准" numFmtId="0">
      <sharedItems containsString="0" containsBlank="1" containsNumber="1" containsInteger="1" minValue="36" maxValue="36"/>
    </cacheField>
    <cacheField name="楼层" numFmtId="0">
      <sharedItems containsBlank="1" count="4">
        <m/>
        <s v="低楼层"/>
        <s v="中楼层"/>
        <s v="高楼层"/>
      </sharedItems>
    </cacheField>
    <cacheField name="套数" numFmtId="0">
      <sharedItems containsString="0" containsBlank="1" containsNumber="1" containsInteger="1" minValue="1" maxValue="1"/>
    </cacheField>
    <cacheField name="市场租金标准" numFmtId="0">
      <sharedItems containsString="0" containsBlank="1" containsNumber="1" containsInteger="1" minValue="44" maxValue="4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4">
  <r>
    <m/>
    <m/>
    <m/>
    <m/>
    <m/>
    <m/>
    <x v="0"/>
    <m/>
    <m/>
    <m/>
    <m/>
    <x v="0"/>
    <m/>
    <m/>
  </r>
  <r>
    <n v="1"/>
    <s v="上悦嘉园"/>
    <n v="6"/>
    <n v="1"/>
    <s v="101"/>
    <s v="D反"/>
    <x v="1"/>
    <n v="59.7"/>
    <s v="大"/>
    <s v="2 "/>
    <n v="36"/>
    <x v="1"/>
    <n v="1"/>
    <n v="44"/>
  </r>
  <r>
    <n v="2"/>
    <s v="上悦嘉园"/>
    <n v="6"/>
    <n v="1"/>
    <s v="102"/>
    <s v="A反"/>
    <x v="2"/>
    <n v="41.85"/>
    <s v="小"/>
    <s v="1 "/>
    <n v="36"/>
    <x v="1"/>
    <n v="1"/>
    <n v="44"/>
  </r>
  <r>
    <n v="3"/>
    <s v="上悦嘉园"/>
    <n v="6"/>
    <n v="1"/>
    <s v="103"/>
    <s v="A反"/>
    <x v="2"/>
    <n v="41.88"/>
    <s v="小"/>
    <s v="1 "/>
    <n v="36"/>
    <x v="1"/>
    <n v="1"/>
    <n v="44"/>
  </r>
  <r>
    <n v="4"/>
    <s v="上悦嘉园"/>
    <n v="6"/>
    <n v="1"/>
    <s v="104"/>
    <s v="C反"/>
    <x v="3"/>
    <n v="59.72"/>
    <s v="大"/>
    <s v="2 "/>
    <n v="36"/>
    <x v="1"/>
    <n v="1"/>
    <n v="44"/>
  </r>
  <r>
    <n v="5"/>
    <s v="上悦嘉园"/>
    <n v="6"/>
    <n v="1"/>
    <s v="105"/>
    <s v="A反"/>
    <x v="4"/>
    <n v="41.86"/>
    <s v="小"/>
    <s v="1 "/>
    <n v="36"/>
    <x v="1"/>
    <n v="1"/>
    <n v="44"/>
  </r>
  <r>
    <n v="6"/>
    <s v="上悦嘉园"/>
    <n v="6"/>
    <n v="1"/>
    <s v="106"/>
    <s v="A"/>
    <x v="4"/>
    <n v="41.86"/>
    <s v="小"/>
    <s v="1 "/>
    <n v="36"/>
    <x v="1"/>
    <n v="1"/>
    <n v="44"/>
  </r>
  <r>
    <n v="7"/>
    <s v="上悦嘉园"/>
    <n v="6"/>
    <n v="1"/>
    <s v="107"/>
    <s v="A反"/>
    <x v="4"/>
    <n v="41.86"/>
    <s v="小"/>
    <s v="1 "/>
    <n v="36"/>
    <x v="1"/>
    <n v="1"/>
    <n v="44"/>
  </r>
  <r>
    <n v="8"/>
    <s v="上悦嘉园"/>
    <n v="6"/>
    <n v="1"/>
    <s v="108"/>
    <s v="A"/>
    <x v="4"/>
    <n v="41.84"/>
    <s v="小"/>
    <s v="1 "/>
    <n v="36"/>
    <x v="1"/>
    <n v="1"/>
    <n v="44"/>
  </r>
  <r>
    <n v="9"/>
    <s v="上悦嘉园"/>
    <n v="6"/>
    <n v="1"/>
    <s v="109"/>
    <s v="B反"/>
    <x v="5"/>
    <n v="59.19"/>
    <s v="大"/>
    <s v="2 "/>
    <n v="36"/>
    <x v="1"/>
    <n v="1"/>
    <n v="44"/>
  </r>
  <r>
    <n v="10"/>
    <s v="上悦嘉园"/>
    <n v="6"/>
    <n v="1"/>
    <s v="201"/>
    <s v="D反"/>
    <x v="1"/>
    <n v="59.7"/>
    <s v="大"/>
    <s v="2 "/>
    <n v="36"/>
    <x v="1"/>
    <n v="1"/>
    <n v="44"/>
  </r>
  <r>
    <n v="11"/>
    <s v="上悦嘉园"/>
    <n v="6"/>
    <n v="1"/>
    <s v="202"/>
    <s v="A反"/>
    <x v="2"/>
    <n v="41.85"/>
    <s v="小"/>
    <s v="1 "/>
    <n v="36"/>
    <x v="1"/>
    <n v="1"/>
    <n v="44"/>
  </r>
  <r>
    <n v="12"/>
    <s v="上悦嘉园"/>
    <n v="6"/>
    <n v="1"/>
    <s v="203"/>
    <s v="A反"/>
    <x v="2"/>
    <n v="41.88"/>
    <s v="小"/>
    <s v="1 "/>
    <n v="36"/>
    <x v="1"/>
    <n v="1"/>
    <n v="44"/>
  </r>
  <r>
    <n v="13"/>
    <s v="上悦嘉园"/>
    <n v="6"/>
    <n v="1"/>
    <s v="204"/>
    <s v="C反"/>
    <x v="3"/>
    <n v="59.72"/>
    <s v="大"/>
    <s v="2 "/>
    <n v="36"/>
    <x v="1"/>
    <n v="1"/>
    <n v="44"/>
  </r>
  <r>
    <n v="14"/>
    <s v="上悦嘉园"/>
    <n v="6"/>
    <n v="1"/>
    <s v="205"/>
    <s v="A反"/>
    <x v="4"/>
    <n v="41.86"/>
    <s v="小"/>
    <s v="1 "/>
    <n v="36"/>
    <x v="1"/>
    <n v="1"/>
    <n v="44"/>
  </r>
  <r>
    <n v="15"/>
    <s v="上悦嘉园"/>
    <n v="6"/>
    <n v="1"/>
    <s v="206"/>
    <s v="A"/>
    <x v="4"/>
    <n v="41.86"/>
    <s v="小"/>
    <s v="1 "/>
    <n v="36"/>
    <x v="1"/>
    <n v="1"/>
    <n v="44"/>
  </r>
  <r>
    <n v="16"/>
    <s v="上悦嘉园"/>
    <n v="6"/>
    <n v="1"/>
    <s v="207"/>
    <s v="A反"/>
    <x v="4"/>
    <n v="41.86"/>
    <s v="小"/>
    <s v="1 "/>
    <n v="36"/>
    <x v="1"/>
    <n v="1"/>
    <n v="44"/>
  </r>
  <r>
    <n v="17"/>
    <s v="上悦嘉园"/>
    <n v="6"/>
    <n v="1"/>
    <s v="208"/>
    <s v="A"/>
    <x v="4"/>
    <n v="41.84"/>
    <s v="小"/>
    <s v="1 "/>
    <n v="36"/>
    <x v="1"/>
    <n v="1"/>
    <n v="44"/>
  </r>
  <r>
    <n v="18"/>
    <s v="上悦嘉园"/>
    <n v="6"/>
    <n v="1"/>
    <s v="209"/>
    <s v="B反"/>
    <x v="5"/>
    <n v="59.19"/>
    <s v="大"/>
    <s v="2 "/>
    <n v="36"/>
    <x v="1"/>
    <n v="1"/>
    <n v="44"/>
  </r>
  <r>
    <n v="19"/>
    <s v="上悦嘉园"/>
    <n v="6"/>
    <n v="1"/>
    <s v="301"/>
    <s v="D反"/>
    <x v="1"/>
    <n v="59.7"/>
    <s v="大"/>
    <s v="2 "/>
    <n v="36"/>
    <x v="1"/>
    <n v="1"/>
    <n v="44"/>
  </r>
  <r>
    <n v="20"/>
    <s v="上悦嘉园"/>
    <n v="6"/>
    <n v="1"/>
    <s v="302"/>
    <s v="A反"/>
    <x v="2"/>
    <n v="41.85"/>
    <s v="小"/>
    <s v="1 "/>
    <n v="36"/>
    <x v="1"/>
    <n v="1"/>
    <n v="44"/>
  </r>
  <r>
    <n v="21"/>
    <s v="上悦嘉园"/>
    <n v="6"/>
    <n v="1"/>
    <s v="303"/>
    <s v="A反"/>
    <x v="2"/>
    <n v="41.88"/>
    <s v="小"/>
    <s v="1 "/>
    <n v="36"/>
    <x v="1"/>
    <n v="1"/>
    <n v="44"/>
  </r>
  <r>
    <n v="22"/>
    <s v="上悦嘉园"/>
    <n v="6"/>
    <n v="1"/>
    <s v="304"/>
    <s v="C反"/>
    <x v="3"/>
    <n v="59.72"/>
    <s v="大"/>
    <s v="2 "/>
    <n v="36"/>
    <x v="1"/>
    <n v="1"/>
    <n v="44"/>
  </r>
  <r>
    <n v="23"/>
    <s v="上悦嘉园"/>
    <n v="6"/>
    <n v="1"/>
    <s v="305"/>
    <s v="A反"/>
    <x v="4"/>
    <n v="41.86"/>
    <s v="小"/>
    <s v="1 "/>
    <n v="36"/>
    <x v="1"/>
    <n v="1"/>
    <n v="44"/>
  </r>
  <r>
    <n v="24"/>
    <s v="上悦嘉园"/>
    <n v="6"/>
    <n v="1"/>
    <s v="306"/>
    <s v="A"/>
    <x v="4"/>
    <n v="41.86"/>
    <s v="小"/>
    <s v="1 "/>
    <n v="36"/>
    <x v="1"/>
    <n v="1"/>
    <n v="44"/>
  </r>
  <r>
    <n v="25"/>
    <s v="上悦嘉园"/>
    <n v="6"/>
    <n v="1"/>
    <s v="307"/>
    <s v="A反"/>
    <x v="4"/>
    <n v="41.86"/>
    <s v="小"/>
    <s v="1 "/>
    <n v="36"/>
    <x v="1"/>
    <n v="1"/>
    <n v="44"/>
  </r>
  <r>
    <n v="26"/>
    <s v="上悦嘉园"/>
    <n v="6"/>
    <n v="1"/>
    <s v="308"/>
    <s v="A"/>
    <x v="4"/>
    <n v="41.84"/>
    <s v="小"/>
    <s v="1 "/>
    <n v="36"/>
    <x v="1"/>
    <n v="1"/>
    <n v="44"/>
  </r>
  <r>
    <n v="27"/>
    <s v="上悦嘉园"/>
    <n v="6"/>
    <n v="1"/>
    <s v="309"/>
    <s v="B反"/>
    <x v="5"/>
    <n v="59.19"/>
    <s v="大"/>
    <s v="2 "/>
    <n v="36"/>
    <x v="1"/>
    <n v="1"/>
    <n v="44"/>
  </r>
  <r>
    <n v="28"/>
    <s v="上悦嘉园"/>
    <n v="6"/>
    <n v="1"/>
    <s v="401"/>
    <s v="D反"/>
    <x v="1"/>
    <n v="59.7"/>
    <s v="大"/>
    <s v="2 "/>
    <n v="36"/>
    <x v="1"/>
    <n v="1"/>
    <n v="44"/>
  </r>
  <r>
    <n v="29"/>
    <s v="上悦嘉园"/>
    <n v="6"/>
    <n v="1"/>
    <s v="402"/>
    <s v="A反"/>
    <x v="2"/>
    <n v="41.85"/>
    <s v="小"/>
    <s v="1 "/>
    <n v="36"/>
    <x v="1"/>
    <n v="1"/>
    <n v="44"/>
  </r>
  <r>
    <n v="30"/>
    <s v="上悦嘉园"/>
    <n v="6"/>
    <n v="1"/>
    <s v="403"/>
    <s v="A反"/>
    <x v="2"/>
    <n v="41.88"/>
    <s v="小"/>
    <s v="1 "/>
    <n v="36"/>
    <x v="1"/>
    <n v="1"/>
    <n v="44"/>
  </r>
  <r>
    <n v="31"/>
    <s v="上悦嘉园"/>
    <n v="6"/>
    <n v="1"/>
    <s v="404"/>
    <s v="C反"/>
    <x v="3"/>
    <n v="59.72"/>
    <s v="大"/>
    <s v="2 "/>
    <n v="36"/>
    <x v="1"/>
    <n v="1"/>
    <n v="44"/>
  </r>
  <r>
    <n v="32"/>
    <s v="上悦嘉园"/>
    <n v="6"/>
    <n v="1"/>
    <s v="405"/>
    <s v="A反"/>
    <x v="4"/>
    <n v="41.86"/>
    <s v="小"/>
    <s v="1 "/>
    <n v="36"/>
    <x v="1"/>
    <n v="1"/>
    <n v="44"/>
  </r>
  <r>
    <n v="33"/>
    <s v="上悦嘉园"/>
    <n v="6"/>
    <n v="1"/>
    <s v="406"/>
    <s v="A"/>
    <x v="4"/>
    <n v="41.86"/>
    <s v="小"/>
    <s v="1 "/>
    <n v="36"/>
    <x v="1"/>
    <n v="1"/>
    <n v="44"/>
  </r>
  <r>
    <n v="34"/>
    <s v="上悦嘉园"/>
    <n v="6"/>
    <n v="1"/>
    <s v="407"/>
    <s v="A反"/>
    <x v="4"/>
    <n v="41.86"/>
    <s v="小"/>
    <s v="1 "/>
    <n v="36"/>
    <x v="1"/>
    <n v="1"/>
    <n v="44"/>
  </r>
  <r>
    <n v="35"/>
    <s v="上悦嘉园"/>
    <n v="6"/>
    <n v="1"/>
    <s v="408"/>
    <s v="A"/>
    <x v="4"/>
    <n v="41.84"/>
    <s v="小"/>
    <s v="1 "/>
    <n v="36"/>
    <x v="1"/>
    <n v="1"/>
    <n v="44"/>
  </r>
  <r>
    <n v="36"/>
    <s v="上悦嘉园"/>
    <n v="6"/>
    <n v="1"/>
    <s v="409"/>
    <s v="B反"/>
    <x v="5"/>
    <n v="59.19"/>
    <s v="大"/>
    <s v="2 "/>
    <n v="36"/>
    <x v="1"/>
    <n v="1"/>
    <n v="44"/>
  </r>
  <r>
    <n v="37"/>
    <s v="上悦嘉园"/>
    <n v="6"/>
    <n v="1"/>
    <s v="501"/>
    <s v="D反"/>
    <x v="1"/>
    <n v="59.7"/>
    <s v="大"/>
    <s v="2 "/>
    <n v="36"/>
    <x v="1"/>
    <n v="1"/>
    <n v="44"/>
  </r>
  <r>
    <n v="38"/>
    <s v="上悦嘉园"/>
    <n v="6"/>
    <n v="1"/>
    <s v="502"/>
    <s v="A反"/>
    <x v="2"/>
    <n v="41.85"/>
    <s v="小"/>
    <s v="1 "/>
    <n v="36"/>
    <x v="1"/>
    <n v="1"/>
    <n v="44"/>
  </r>
  <r>
    <n v="39"/>
    <s v="上悦嘉园"/>
    <n v="6"/>
    <n v="1"/>
    <s v="503"/>
    <s v="A反"/>
    <x v="2"/>
    <n v="41.88"/>
    <s v="小"/>
    <s v="1 "/>
    <n v="36"/>
    <x v="1"/>
    <n v="1"/>
    <n v="44"/>
  </r>
  <r>
    <n v="40"/>
    <s v="上悦嘉园"/>
    <n v="6"/>
    <n v="1"/>
    <s v="504"/>
    <s v="C反"/>
    <x v="3"/>
    <n v="59.72"/>
    <s v="大"/>
    <s v="2 "/>
    <n v="36"/>
    <x v="1"/>
    <n v="1"/>
    <n v="44"/>
  </r>
  <r>
    <n v="41"/>
    <s v="上悦嘉园"/>
    <n v="6"/>
    <n v="1"/>
    <s v="505"/>
    <s v="A反"/>
    <x v="4"/>
    <n v="41.86"/>
    <s v="小"/>
    <s v="1 "/>
    <n v="36"/>
    <x v="1"/>
    <n v="1"/>
    <n v="44"/>
  </r>
  <r>
    <n v="42"/>
    <s v="上悦嘉园"/>
    <n v="6"/>
    <n v="1"/>
    <s v="506"/>
    <s v="A"/>
    <x v="4"/>
    <n v="41.86"/>
    <s v="小"/>
    <s v="1 "/>
    <n v="36"/>
    <x v="1"/>
    <n v="1"/>
    <n v="44"/>
  </r>
  <r>
    <n v="43"/>
    <s v="上悦嘉园"/>
    <n v="6"/>
    <n v="1"/>
    <s v="507"/>
    <s v="A反"/>
    <x v="4"/>
    <n v="41.86"/>
    <s v="小"/>
    <s v="1 "/>
    <n v="36"/>
    <x v="1"/>
    <n v="1"/>
    <n v="44"/>
  </r>
  <r>
    <n v="44"/>
    <s v="上悦嘉园"/>
    <n v="6"/>
    <n v="1"/>
    <s v="508"/>
    <s v="A"/>
    <x v="4"/>
    <n v="41.84"/>
    <s v="小"/>
    <s v="1 "/>
    <n v="36"/>
    <x v="1"/>
    <n v="1"/>
    <n v="44"/>
  </r>
  <r>
    <n v="45"/>
    <s v="上悦嘉园"/>
    <n v="6"/>
    <n v="1"/>
    <s v="509"/>
    <s v="B反"/>
    <x v="5"/>
    <n v="59.19"/>
    <s v="大"/>
    <s v="2 "/>
    <n v="36"/>
    <x v="1"/>
    <n v="1"/>
    <n v="44"/>
  </r>
  <r>
    <n v="46"/>
    <s v="上悦嘉园"/>
    <n v="6"/>
    <n v="1"/>
    <s v="601"/>
    <s v="D反"/>
    <x v="1"/>
    <n v="59.7"/>
    <s v="大"/>
    <s v="2 "/>
    <n v="36"/>
    <x v="1"/>
    <n v="1"/>
    <n v="44"/>
  </r>
  <r>
    <n v="47"/>
    <s v="上悦嘉园"/>
    <n v="6"/>
    <n v="1"/>
    <s v="602"/>
    <s v="A反"/>
    <x v="2"/>
    <n v="41.85"/>
    <s v="小"/>
    <s v="1 "/>
    <n v="36"/>
    <x v="1"/>
    <n v="1"/>
    <n v="44"/>
  </r>
  <r>
    <n v="48"/>
    <s v="上悦嘉园"/>
    <n v="6"/>
    <n v="1"/>
    <s v="603"/>
    <s v="A反"/>
    <x v="2"/>
    <n v="41.88"/>
    <s v="小"/>
    <s v="1 "/>
    <n v="36"/>
    <x v="1"/>
    <n v="1"/>
    <n v="44"/>
  </r>
  <r>
    <n v="49"/>
    <s v="上悦嘉园"/>
    <n v="6"/>
    <n v="1"/>
    <s v="604"/>
    <s v="C反"/>
    <x v="3"/>
    <n v="59.72"/>
    <s v="大"/>
    <s v="2 "/>
    <n v="36"/>
    <x v="1"/>
    <n v="1"/>
    <n v="44"/>
  </r>
  <r>
    <n v="50"/>
    <s v="上悦嘉园"/>
    <n v="6"/>
    <n v="1"/>
    <s v="605"/>
    <s v="A反"/>
    <x v="4"/>
    <n v="41.86"/>
    <s v="小"/>
    <s v="1 "/>
    <n v="36"/>
    <x v="1"/>
    <n v="1"/>
    <n v="44"/>
  </r>
  <r>
    <n v="51"/>
    <s v="上悦嘉园"/>
    <n v="6"/>
    <n v="1"/>
    <s v="606"/>
    <s v="A"/>
    <x v="4"/>
    <n v="41.86"/>
    <s v="小"/>
    <s v="1 "/>
    <n v="36"/>
    <x v="1"/>
    <n v="1"/>
    <n v="44"/>
  </r>
  <r>
    <n v="52"/>
    <s v="上悦嘉园"/>
    <n v="6"/>
    <n v="1"/>
    <s v="607"/>
    <s v="A反"/>
    <x v="4"/>
    <n v="41.86"/>
    <s v="小"/>
    <s v="1 "/>
    <n v="36"/>
    <x v="1"/>
    <n v="1"/>
    <n v="44"/>
  </r>
  <r>
    <n v="53"/>
    <s v="上悦嘉园"/>
    <n v="6"/>
    <n v="1"/>
    <s v="608"/>
    <s v="A"/>
    <x v="4"/>
    <n v="41.84"/>
    <s v="小"/>
    <s v="1 "/>
    <n v="36"/>
    <x v="1"/>
    <n v="1"/>
    <n v="44"/>
  </r>
  <r>
    <n v="54"/>
    <s v="上悦嘉园"/>
    <n v="6"/>
    <n v="1"/>
    <s v="609"/>
    <s v="B反"/>
    <x v="5"/>
    <n v="59.19"/>
    <s v="大"/>
    <s v="2 "/>
    <n v="36"/>
    <x v="1"/>
    <n v="1"/>
    <n v="44"/>
  </r>
  <r>
    <n v="55"/>
    <s v="上悦嘉园"/>
    <n v="6"/>
    <n v="1"/>
    <s v="701"/>
    <s v="D反"/>
    <x v="1"/>
    <n v="59.7"/>
    <s v="大"/>
    <s v="2 "/>
    <n v="36"/>
    <x v="1"/>
    <n v="1"/>
    <n v="44"/>
  </r>
  <r>
    <n v="56"/>
    <s v="上悦嘉园"/>
    <n v="6"/>
    <n v="1"/>
    <s v="702"/>
    <s v="A反"/>
    <x v="2"/>
    <n v="41.85"/>
    <s v="小"/>
    <s v="1 "/>
    <n v="36"/>
    <x v="1"/>
    <n v="1"/>
    <n v="44"/>
  </r>
  <r>
    <n v="57"/>
    <s v="上悦嘉园"/>
    <n v="6"/>
    <n v="1"/>
    <s v="703"/>
    <s v="A反"/>
    <x v="2"/>
    <n v="41.88"/>
    <s v="小"/>
    <s v="1 "/>
    <n v="36"/>
    <x v="1"/>
    <n v="1"/>
    <n v="44"/>
  </r>
  <r>
    <n v="58"/>
    <s v="上悦嘉园"/>
    <n v="6"/>
    <n v="1"/>
    <s v="704"/>
    <s v="C反"/>
    <x v="3"/>
    <n v="59.72"/>
    <s v="大"/>
    <s v="2 "/>
    <n v="36"/>
    <x v="1"/>
    <n v="1"/>
    <n v="44"/>
  </r>
  <r>
    <n v="59"/>
    <s v="上悦嘉园"/>
    <n v="6"/>
    <n v="1"/>
    <s v="705"/>
    <s v="A反"/>
    <x v="4"/>
    <n v="41.86"/>
    <s v="小"/>
    <s v="1 "/>
    <n v="36"/>
    <x v="1"/>
    <n v="1"/>
    <n v="44"/>
  </r>
  <r>
    <n v="60"/>
    <s v="上悦嘉园"/>
    <n v="6"/>
    <n v="1"/>
    <s v="706"/>
    <s v="A"/>
    <x v="4"/>
    <n v="41.86"/>
    <s v="小"/>
    <s v="1 "/>
    <n v="36"/>
    <x v="1"/>
    <n v="1"/>
    <n v="44"/>
  </r>
  <r>
    <n v="61"/>
    <s v="上悦嘉园"/>
    <n v="6"/>
    <n v="1"/>
    <s v="707"/>
    <s v="A反"/>
    <x v="4"/>
    <n v="41.86"/>
    <s v="小"/>
    <s v="1 "/>
    <n v="36"/>
    <x v="1"/>
    <n v="1"/>
    <n v="44"/>
  </r>
  <r>
    <n v="62"/>
    <s v="上悦嘉园"/>
    <n v="6"/>
    <n v="1"/>
    <s v="708"/>
    <s v="A"/>
    <x v="4"/>
    <n v="41.84"/>
    <s v="小"/>
    <s v="1 "/>
    <n v="36"/>
    <x v="1"/>
    <n v="1"/>
    <n v="44"/>
  </r>
  <r>
    <n v="63"/>
    <s v="上悦嘉园"/>
    <n v="6"/>
    <n v="1"/>
    <s v="709"/>
    <s v="B反"/>
    <x v="5"/>
    <n v="59.19"/>
    <s v="大"/>
    <s v="2 "/>
    <n v="36"/>
    <x v="1"/>
    <n v="1"/>
    <n v="44"/>
  </r>
  <r>
    <n v="64"/>
    <s v="上悦嘉园"/>
    <n v="6"/>
    <n v="1"/>
    <s v="801"/>
    <s v="D反"/>
    <x v="1"/>
    <n v="59.7"/>
    <s v="大"/>
    <s v="2 "/>
    <n v="36"/>
    <x v="2"/>
    <n v="1"/>
    <n v="44"/>
  </r>
  <r>
    <n v="65"/>
    <s v="上悦嘉园"/>
    <n v="6"/>
    <n v="1"/>
    <s v="802"/>
    <s v="A反"/>
    <x v="2"/>
    <n v="41.85"/>
    <s v="小"/>
    <s v="1 "/>
    <n v="36"/>
    <x v="2"/>
    <n v="1"/>
    <n v="44"/>
  </r>
  <r>
    <n v="66"/>
    <s v="上悦嘉园"/>
    <n v="6"/>
    <n v="1"/>
    <s v="803"/>
    <s v="A反"/>
    <x v="2"/>
    <n v="41.88"/>
    <s v="小"/>
    <s v="1 "/>
    <n v="36"/>
    <x v="2"/>
    <n v="1"/>
    <n v="44"/>
  </r>
  <r>
    <n v="67"/>
    <s v="上悦嘉园"/>
    <n v="6"/>
    <n v="1"/>
    <s v="804"/>
    <s v="C反"/>
    <x v="3"/>
    <n v="59.72"/>
    <s v="大"/>
    <s v="2 "/>
    <n v="36"/>
    <x v="2"/>
    <n v="1"/>
    <n v="44"/>
  </r>
  <r>
    <n v="68"/>
    <s v="上悦嘉园"/>
    <n v="6"/>
    <n v="1"/>
    <s v="805"/>
    <s v="A反"/>
    <x v="4"/>
    <n v="41.86"/>
    <s v="小"/>
    <s v="1 "/>
    <n v="36"/>
    <x v="2"/>
    <n v="1"/>
    <n v="44"/>
  </r>
  <r>
    <n v="69"/>
    <s v="上悦嘉园"/>
    <n v="6"/>
    <n v="1"/>
    <s v="806"/>
    <s v="A"/>
    <x v="4"/>
    <n v="41.86"/>
    <s v="小"/>
    <s v="1 "/>
    <n v="36"/>
    <x v="2"/>
    <n v="1"/>
    <n v="44"/>
  </r>
  <r>
    <n v="70"/>
    <s v="上悦嘉园"/>
    <n v="6"/>
    <n v="1"/>
    <s v="807"/>
    <s v="A反"/>
    <x v="4"/>
    <n v="41.86"/>
    <s v="小"/>
    <s v="1 "/>
    <n v="36"/>
    <x v="2"/>
    <n v="1"/>
    <n v="44"/>
  </r>
  <r>
    <n v="71"/>
    <s v="上悦嘉园"/>
    <n v="6"/>
    <n v="1"/>
    <s v="808"/>
    <s v="A"/>
    <x v="4"/>
    <n v="41.84"/>
    <s v="小"/>
    <s v="1 "/>
    <n v="36"/>
    <x v="2"/>
    <n v="1"/>
    <n v="44"/>
  </r>
  <r>
    <n v="72"/>
    <s v="上悦嘉园"/>
    <n v="6"/>
    <n v="1"/>
    <s v="809"/>
    <s v="B反"/>
    <x v="5"/>
    <n v="59.19"/>
    <s v="大"/>
    <s v="2 "/>
    <n v="36"/>
    <x v="2"/>
    <n v="1"/>
    <n v="44"/>
  </r>
  <r>
    <n v="73"/>
    <s v="上悦嘉园"/>
    <n v="6"/>
    <n v="1"/>
    <s v="901"/>
    <s v="D反"/>
    <x v="1"/>
    <n v="59.7"/>
    <s v="大"/>
    <s v="2 "/>
    <n v="36"/>
    <x v="2"/>
    <n v="1"/>
    <n v="44"/>
  </r>
  <r>
    <n v="74"/>
    <s v="上悦嘉园"/>
    <n v="6"/>
    <n v="1"/>
    <s v="902"/>
    <s v="A反"/>
    <x v="2"/>
    <n v="41.85"/>
    <s v="小"/>
    <s v="1 "/>
    <n v="36"/>
    <x v="2"/>
    <n v="1"/>
    <n v="44"/>
  </r>
  <r>
    <n v="75"/>
    <s v="上悦嘉园"/>
    <n v="6"/>
    <n v="1"/>
    <s v="903"/>
    <s v="A反"/>
    <x v="2"/>
    <n v="41.88"/>
    <s v="小"/>
    <s v="1 "/>
    <n v="36"/>
    <x v="2"/>
    <n v="1"/>
    <n v="44"/>
  </r>
  <r>
    <n v="76"/>
    <s v="上悦嘉园"/>
    <n v="6"/>
    <n v="1"/>
    <s v="904"/>
    <s v="C反"/>
    <x v="3"/>
    <n v="59.72"/>
    <s v="大"/>
    <s v="2 "/>
    <n v="36"/>
    <x v="2"/>
    <n v="1"/>
    <n v="44"/>
  </r>
  <r>
    <n v="77"/>
    <s v="上悦嘉园"/>
    <n v="6"/>
    <n v="1"/>
    <s v="905"/>
    <s v="A反"/>
    <x v="4"/>
    <n v="41.86"/>
    <s v="小"/>
    <s v="1 "/>
    <n v="36"/>
    <x v="2"/>
    <n v="1"/>
    <n v="44"/>
  </r>
  <r>
    <n v="78"/>
    <s v="上悦嘉园"/>
    <n v="6"/>
    <n v="1"/>
    <s v="906"/>
    <s v="A"/>
    <x v="4"/>
    <n v="41.86"/>
    <s v="小"/>
    <s v="1 "/>
    <n v="36"/>
    <x v="2"/>
    <n v="1"/>
    <n v="44"/>
  </r>
  <r>
    <n v="79"/>
    <s v="上悦嘉园"/>
    <n v="6"/>
    <n v="1"/>
    <s v="907"/>
    <s v="A反"/>
    <x v="4"/>
    <n v="41.86"/>
    <s v="小"/>
    <s v="1 "/>
    <n v="36"/>
    <x v="2"/>
    <n v="1"/>
    <n v="44"/>
  </r>
  <r>
    <n v="80"/>
    <s v="上悦嘉园"/>
    <n v="6"/>
    <n v="1"/>
    <s v="908"/>
    <s v="A"/>
    <x v="4"/>
    <n v="41.84"/>
    <s v="小"/>
    <s v="1 "/>
    <n v="36"/>
    <x v="2"/>
    <n v="1"/>
    <n v="44"/>
  </r>
  <r>
    <n v="81"/>
    <s v="上悦嘉园"/>
    <n v="6"/>
    <n v="1"/>
    <s v="909"/>
    <s v="B反"/>
    <x v="5"/>
    <n v="59.19"/>
    <s v="大"/>
    <s v="2 "/>
    <n v="36"/>
    <x v="2"/>
    <n v="1"/>
    <n v="44"/>
  </r>
  <r>
    <n v="82"/>
    <s v="上悦嘉园"/>
    <n v="6"/>
    <n v="1"/>
    <s v="1001"/>
    <s v="D反"/>
    <x v="1"/>
    <n v="59.7"/>
    <s v="大"/>
    <s v="2 "/>
    <n v="36"/>
    <x v="2"/>
    <n v="1"/>
    <n v="44"/>
  </r>
  <r>
    <n v="83"/>
    <s v="上悦嘉园"/>
    <n v="6"/>
    <n v="1"/>
    <s v="1002"/>
    <s v="A反"/>
    <x v="2"/>
    <n v="41.85"/>
    <s v="小"/>
    <s v="1 "/>
    <n v="36"/>
    <x v="2"/>
    <n v="1"/>
    <n v="44"/>
  </r>
  <r>
    <n v="84"/>
    <s v="上悦嘉园"/>
    <n v="6"/>
    <n v="1"/>
    <s v="1003"/>
    <s v="A反"/>
    <x v="2"/>
    <n v="41.88"/>
    <s v="小"/>
    <s v="1 "/>
    <n v="36"/>
    <x v="2"/>
    <n v="1"/>
    <n v="44"/>
  </r>
  <r>
    <n v="85"/>
    <s v="上悦嘉园"/>
    <n v="6"/>
    <n v="1"/>
    <s v="1004"/>
    <s v="C反"/>
    <x v="3"/>
    <n v="59.72"/>
    <s v="大"/>
    <s v="2 "/>
    <n v="36"/>
    <x v="2"/>
    <n v="1"/>
    <n v="44"/>
  </r>
  <r>
    <n v="86"/>
    <s v="上悦嘉园"/>
    <n v="6"/>
    <n v="1"/>
    <s v="1005"/>
    <s v="A反"/>
    <x v="4"/>
    <n v="41.86"/>
    <s v="小"/>
    <s v="1 "/>
    <n v="36"/>
    <x v="2"/>
    <n v="1"/>
    <n v="44"/>
  </r>
  <r>
    <n v="87"/>
    <s v="上悦嘉园"/>
    <n v="6"/>
    <n v="1"/>
    <s v="1006"/>
    <s v="A"/>
    <x v="4"/>
    <n v="41.86"/>
    <s v="小"/>
    <s v="1 "/>
    <n v="36"/>
    <x v="2"/>
    <n v="1"/>
    <n v="44"/>
  </r>
  <r>
    <n v="88"/>
    <s v="上悦嘉园"/>
    <n v="6"/>
    <n v="1"/>
    <s v="1007"/>
    <s v="A反"/>
    <x v="4"/>
    <n v="41.86"/>
    <s v="小"/>
    <s v="1 "/>
    <n v="36"/>
    <x v="2"/>
    <n v="1"/>
    <n v="44"/>
  </r>
  <r>
    <n v="89"/>
    <s v="上悦嘉园"/>
    <n v="6"/>
    <n v="1"/>
    <s v="1008"/>
    <s v="A"/>
    <x v="4"/>
    <n v="41.84"/>
    <s v="小"/>
    <s v="1 "/>
    <n v="36"/>
    <x v="2"/>
    <n v="1"/>
    <n v="44"/>
  </r>
  <r>
    <n v="90"/>
    <s v="上悦嘉园"/>
    <n v="6"/>
    <n v="1"/>
    <s v="1009"/>
    <s v="B反"/>
    <x v="5"/>
    <n v="59.19"/>
    <s v="大"/>
    <s v="2 "/>
    <n v="36"/>
    <x v="2"/>
    <n v="1"/>
    <n v="44"/>
  </r>
  <r>
    <n v="91"/>
    <s v="上悦嘉园"/>
    <n v="6"/>
    <n v="1"/>
    <s v="1101"/>
    <s v="D反"/>
    <x v="1"/>
    <n v="59.7"/>
    <s v="大"/>
    <s v="2 "/>
    <n v="36"/>
    <x v="2"/>
    <n v="1"/>
    <n v="44"/>
  </r>
  <r>
    <n v="92"/>
    <s v="上悦嘉园"/>
    <n v="6"/>
    <n v="1"/>
    <s v="1102"/>
    <s v="A反"/>
    <x v="2"/>
    <n v="41.85"/>
    <s v="小"/>
    <s v="1 "/>
    <n v="36"/>
    <x v="2"/>
    <n v="1"/>
    <n v="44"/>
  </r>
  <r>
    <n v="93"/>
    <s v="上悦嘉园"/>
    <n v="6"/>
    <n v="1"/>
    <s v="1103"/>
    <s v="A反"/>
    <x v="2"/>
    <n v="41.88"/>
    <s v="小"/>
    <s v="1 "/>
    <n v="36"/>
    <x v="2"/>
    <n v="1"/>
    <n v="44"/>
  </r>
  <r>
    <n v="94"/>
    <s v="上悦嘉园"/>
    <n v="6"/>
    <n v="1"/>
    <s v="1104"/>
    <s v="C反"/>
    <x v="3"/>
    <n v="59.72"/>
    <s v="大"/>
    <s v="2 "/>
    <n v="36"/>
    <x v="2"/>
    <n v="1"/>
    <n v="44"/>
  </r>
  <r>
    <n v="95"/>
    <s v="上悦嘉园"/>
    <n v="6"/>
    <n v="1"/>
    <s v="1105"/>
    <s v="A反"/>
    <x v="4"/>
    <n v="41.86"/>
    <s v="小"/>
    <s v="1 "/>
    <n v="36"/>
    <x v="2"/>
    <n v="1"/>
    <n v="44"/>
  </r>
  <r>
    <n v="96"/>
    <s v="上悦嘉园"/>
    <n v="6"/>
    <n v="1"/>
    <s v="1106"/>
    <s v="A"/>
    <x v="4"/>
    <n v="41.86"/>
    <s v="小"/>
    <s v="1 "/>
    <n v="36"/>
    <x v="2"/>
    <n v="1"/>
    <n v="44"/>
  </r>
  <r>
    <n v="97"/>
    <s v="上悦嘉园"/>
    <n v="6"/>
    <n v="1"/>
    <s v="1107"/>
    <s v="A反"/>
    <x v="4"/>
    <n v="41.86"/>
    <s v="小"/>
    <s v="1 "/>
    <n v="36"/>
    <x v="2"/>
    <n v="1"/>
    <n v="44"/>
  </r>
  <r>
    <n v="98"/>
    <s v="上悦嘉园"/>
    <n v="6"/>
    <n v="1"/>
    <s v="1108"/>
    <s v="A"/>
    <x v="4"/>
    <n v="41.84"/>
    <s v="小"/>
    <s v="1 "/>
    <n v="36"/>
    <x v="2"/>
    <n v="1"/>
    <n v="44"/>
  </r>
  <r>
    <n v="99"/>
    <s v="上悦嘉园"/>
    <n v="6"/>
    <n v="1"/>
    <s v="1109"/>
    <s v="B反"/>
    <x v="5"/>
    <n v="59.19"/>
    <s v="大"/>
    <s v="2 "/>
    <n v="36"/>
    <x v="2"/>
    <n v="1"/>
    <n v="44"/>
  </r>
  <r>
    <n v="100"/>
    <s v="上悦嘉园"/>
    <n v="6"/>
    <n v="1"/>
    <s v="1201"/>
    <s v="D反"/>
    <x v="1"/>
    <n v="59.7"/>
    <s v="大"/>
    <s v="2 "/>
    <n v="36"/>
    <x v="2"/>
    <n v="1"/>
    <n v="44"/>
  </r>
  <r>
    <n v="101"/>
    <s v="上悦嘉园"/>
    <n v="6"/>
    <n v="1"/>
    <s v="1202"/>
    <s v="A反"/>
    <x v="2"/>
    <n v="41.85"/>
    <s v="小"/>
    <s v="1 "/>
    <n v="36"/>
    <x v="2"/>
    <n v="1"/>
    <n v="44"/>
  </r>
  <r>
    <n v="102"/>
    <s v="上悦嘉园"/>
    <n v="6"/>
    <n v="1"/>
    <s v="1203"/>
    <s v="A反"/>
    <x v="2"/>
    <n v="41.88"/>
    <s v="小"/>
    <s v="1 "/>
    <n v="36"/>
    <x v="2"/>
    <n v="1"/>
    <n v="44"/>
  </r>
  <r>
    <n v="103"/>
    <s v="上悦嘉园"/>
    <n v="6"/>
    <n v="1"/>
    <s v="1204"/>
    <s v="C反"/>
    <x v="3"/>
    <n v="59.72"/>
    <s v="大"/>
    <s v="2 "/>
    <n v="36"/>
    <x v="2"/>
    <n v="1"/>
    <n v="44"/>
  </r>
  <r>
    <n v="104"/>
    <s v="上悦嘉园"/>
    <n v="6"/>
    <n v="1"/>
    <s v="1205"/>
    <s v="A反"/>
    <x v="4"/>
    <n v="41.86"/>
    <s v="小"/>
    <s v="1 "/>
    <n v="36"/>
    <x v="2"/>
    <n v="1"/>
    <n v="44"/>
  </r>
  <r>
    <n v="105"/>
    <s v="上悦嘉园"/>
    <n v="6"/>
    <n v="1"/>
    <s v="1206"/>
    <s v="A"/>
    <x v="4"/>
    <n v="41.86"/>
    <s v="小"/>
    <s v="1 "/>
    <n v="36"/>
    <x v="2"/>
    <n v="1"/>
    <n v="44"/>
  </r>
  <r>
    <n v="106"/>
    <s v="上悦嘉园"/>
    <n v="6"/>
    <n v="1"/>
    <s v="1207"/>
    <s v="A反"/>
    <x v="4"/>
    <n v="41.86"/>
    <s v="小"/>
    <s v="1 "/>
    <n v="36"/>
    <x v="2"/>
    <n v="1"/>
    <n v="44"/>
  </r>
  <r>
    <n v="107"/>
    <s v="上悦嘉园"/>
    <n v="6"/>
    <n v="1"/>
    <s v="1208"/>
    <s v="A"/>
    <x v="4"/>
    <n v="41.84"/>
    <s v="小"/>
    <s v="1 "/>
    <n v="36"/>
    <x v="2"/>
    <n v="1"/>
    <n v="44"/>
  </r>
  <r>
    <n v="108"/>
    <s v="上悦嘉园"/>
    <n v="6"/>
    <n v="1"/>
    <s v="1209"/>
    <s v="B反"/>
    <x v="5"/>
    <n v="59.19"/>
    <s v="大"/>
    <s v="2 "/>
    <n v="36"/>
    <x v="2"/>
    <n v="1"/>
    <n v="44"/>
  </r>
  <r>
    <n v="109"/>
    <s v="上悦嘉园"/>
    <n v="6"/>
    <n v="1"/>
    <s v="1301"/>
    <s v="D反"/>
    <x v="1"/>
    <n v="59.7"/>
    <s v="大"/>
    <s v="2 "/>
    <n v="36"/>
    <x v="2"/>
    <n v="1"/>
    <n v="44"/>
  </r>
  <r>
    <n v="110"/>
    <s v="上悦嘉园"/>
    <n v="6"/>
    <n v="1"/>
    <s v="1302"/>
    <s v="A反"/>
    <x v="2"/>
    <n v="41.85"/>
    <s v="小"/>
    <s v="1 "/>
    <n v="36"/>
    <x v="2"/>
    <n v="1"/>
    <n v="44"/>
  </r>
  <r>
    <n v="111"/>
    <s v="上悦嘉园"/>
    <n v="6"/>
    <n v="1"/>
    <s v="1303"/>
    <s v="A反"/>
    <x v="2"/>
    <n v="41.88"/>
    <s v="小"/>
    <s v="1 "/>
    <n v="36"/>
    <x v="2"/>
    <n v="1"/>
    <n v="44"/>
  </r>
  <r>
    <n v="112"/>
    <s v="上悦嘉园"/>
    <n v="6"/>
    <n v="1"/>
    <s v="1304"/>
    <s v="C反"/>
    <x v="3"/>
    <n v="59.72"/>
    <s v="大"/>
    <s v="2 "/>
    <n v="36"/>
    <x v="2"/>
    <n v="1"/>
    <n v="44"/>
  </r>
  <r>
    <n v="113"/>
    <s v="上悦嘉园"/>
    <n v="6"/>
    <n v="1"/>
    <s v="1305"/>
    <s v="A反"/>
    <x v="4"/>
    <n v="41.86"/>
    <s v="小"/>
    <s v="1 "/>
    <n v="36"/>
    <x v="2"/>
    <n v="1"/>
    <n v="44"/>
  </r>
  <r>
    <n v="114"/>
    <s v="上悦嘉园"/>
    <n v="6"/>
    <n v="1"/>
    <s v="1306"/>
    <s v="A"/>
    <x v="4"/>
    <n v="41.86"/>
    <s v="小"/>
    <s v="1 "/>
    <n v="36"/>
    <x v="2"/>
    <n v="1"/>
    <n v="44"/>
  </r>
  <r>
    <n v="115"/>
    <s v="上悦嘉园"/>
    <n v="6"/>
    <n v="1"/>
    <s v="1307"/>
    <s v="A反"/>
    <x v="4"/>
    <n v="41.86"/>
    <s v="小"/>
    <s v="1 "/>
    <n v="36"/>
    <x v="2"/>
    <n v="1"/>
    <n v="44"/>
  </r>
  <r>
    <n v="116"/>
    <s v="上悦嘉园"/>
    <n v="6"/>
    <n v="1"/>
    <s v="1308"/>
    <s v="A"/>
    <x v="4"/>
    <n v="41.84"/>
    <s v="小"/>
    <s v="1 "/>
    <n v="36"/>
    <x v="2"/>
    <n v="1"/>
    <n v="44"/>
  </r>
  <r>
    <n v="117"/>
    <s v="上悦嘉园"/>
    <n v="6"/>
    <n v="1"/>
    <s v="1309"/>
    <s v="B反"/>
    <x v="5"/>
    <n v="59.19"/>
    <s v="大"/>
    <s v="2 "/>
    <n v="36"/>
    <x v="2"/>
    <n v="1"/>
    <n v="44"/>
  </r>
  <r>
    <n v="118"/>
    <s v="上悦嘉园"/>
    <n v="6"/>
    <n v="1"/>
    <s v="1401"/>
    <s v="D反"/>
    <x v="1"/>
    <n v="59.7"/>
    <s v="大"/>
    <s v="2 "/>
    <n v="36"/>
    <x v="2"/>
    <n v="1"/>
    <n v="44"/>
  </r>
  <r>
    <n v="119"/>
    <s v="上悦嘉园"/>
    <n v="6"/>
    <n v="1"/>
    <s v="1402"/>
    <s v="A反"/>
    <x v="2"/>
    <n v="41.85"/>
    <s v="小"/>
    <s v="1 "/>
    <n v="36"/>
    <x v="2"/>
    <n v="1"/>
    <n v="44"/>
  </r>
  <r>
    <n v="120"/>
    <s v="上悦嘉园"/>
    <n v="6"/>
    <n v="1"/>
    <s v="1403"/>
    <s v="A反"/>
    <x v="2"/>
    <n v="41.88"/>
    <s v="小"/>
    <s v="1 "/>
    <n v="36"/>
    <x v="2"/>
    <n v="1"/>
    <n v="44"/>
  </r>
  <r>
    <n v="121"/>
    <s v="上悦嘉园"/>
    <n v="6"/>
    <n v="1"/>
    <s v="1404"/>
    <s v="C反"/>
    <x v="3"/>
    <n v="59.72"/>
    <s v="大"/>
    <s v="2 "/>
    <n v="36"/>
    <x v="2"/>
    <n v="1"/>
    <n v="44"/>
  </r>
  <r>
    <n v="122"/>
    <s v="上悦嘉园"/>
    <n v="6"/>
    <n v="1"/>
    <s v="1405"/>
    <s v="A反"/>
    <x v="4"/>
    <n v="41.86"/>
    <s v="小"/>
    <s v="1 "/>
    <n v="36"/>
    <x v="2"/>
    <n v="1"/>
    <n v="44"/>
  </r>
  <r>
    <n v="123"/>
    <s v="上悦嘉园"/>
    <n v="6"/>
    <n v="1"/>
    <s v="1406"/>
    <s v="A"/>
    <x v="4"/>
    <n v="41.86"/>
    <s v="小"/>
    <s v="1 "/>
    <n v="36"/>
    <x v="2"/>
    <n v="1"/>
    <n v="44"/>
  </r>
  <r>
    <n v="124"/>
    <s v="上悦嘉园"/>
    <n v="6"/>
    <n v="1"/>
    <s v="1407"/>
    <s v="A反"/>
    <x v="4"/>
    <n v="41.86"/>
    <s v="小"/>
    <s v="1 "/>
    <n v="36"/>
    <x v="2"/>
    <n v="1"/>
    <n v="44"/>
  </r>
  <r>
    <n v="125"/>
    <s v="上悦嘉园"/>
    <n v="6"/>
    <n v="1"/>
    <s v="1408"/>
    <s v="A"/>
    <x v="4"/>
    <n v="41.84"/>
    <s v="小"/>
    <s v="1 "/>
    <n v="36"/>
    <x v="2"/>
    <n v="1"/>
    <n v="44"/>
  </r>
  <r>
    <n v="126"/>
    <s v="上悦嘉园"/>
    <n v="6"/>
    <n v="1"/>
    <s v="1409"/>
    <s v="B反"/>
    <x v="5"/>
    <n v="59.19"/>
    <s v="大"/>
    <s v="2 "/>
    <n v="36"/>
    <x v="2"/>
    <n v="1"/>
    <n v="44"/>
  </r>
  <r>
    <n v="127"/>
    <s v="上悦嘉园"/>
    <n v="6"/>
    <n v="1"/>
    <s v="1501"/>
    <s v="D反"/>
    <x v="1"/>
    <n v="59.7"/>
    <s v="大"/>
    <s v="2 "/>
    <n v="36"/>
    <x v="2"/>
    <n v="1"/>
    <n v="44"/>
  </r>
  <r>
    <n v="128"/>
    <s v="上悦嘉园"/>
    <n v="6"/>
    <n v="1"/>
    <s v="1502"/>
    <s v="A反"/>
    <x v="2"/>
    <n v="41.85"/>
    <s v="小"/>
    <s v="1 "/>
    <n v="36"/>
    <x v="2"/>
    <n v="1"/>
    <n v="44"/>
  </r>
  <r>
    <n v="129"/>
    <s v="上悦嘉园"/>
    <n v="6"/>
    <n v="1"/>
    <s v="1503"/>
    <s v="A反"/>
    <x v="2"/>
    <n v="41.88"/>
    <s v="小"/>
    <s v="1 "/>
    <n v="36"/>
    <x v="2"/>
    <n v="1"/>
    <n v="44"/>
  </r>
  <r>
    <n v="130"/>
    <s v="上悦嘉园"/>
    <n v="6"/>
    <n v="1"/>
    <s v="1504"/>
    <s v="C反"/>
    <x v="3"/>
    <n v="59.72"/>
    <s v="大"/>
    <s v="2 "/>
    <n v="36"/>
    <x v="2"/>
    <n v="1"/>
    <n v="44"/>
  </r>
  <r>
    <n v="131"/>
    <s v="上悦嘉园"/>
    <n v="6"/>
    <n v="1"/>
    <s v="1505"/>
    <s v="A反"/>
    <x v="4"/>
    <n v="41.86"/>
    <s v="小"/>
    <s v="1 "/>
    <n v="36"/>
    <x v="2"/>
    <n v="1"/>
    <n v="44"/>
  </r>
  <r>
    <n v="132"/>
    <s v="上悦嘉园"/>
    <n v="6"/>
    <n v="1"/>
    <s v="1506"/>
    <s v="A"/>
    <x v="4"/>
    <n v="41.86"/>
    <s v="小"/>
    <s v="1 "/>
    <n v="36"/>
    <x v="2"/>
    <n v="1"/>
    <n v="44"/>
  </r>
  <r>
    <n v="133"/>
    <s v="上悦嘉园"/>
    <n v="6"/>
    <n v="1"/>
    <s v="1507"/>
    <s v="A反"/>
    <x v="4"/>
    <n v="41.86"/>
    <s v="小"/>
    <s v="1 "/>
    <n v="36"/>
    <x v="2"/>
    <n v="1"/>
    <n v="44"/>
  </r>
  <r>
    <n v="134"/>
    <s v="上悦嘉园"/>
    <n v="6"/>
    <n v="1"/>
    <s v="1508"/>
    <s v="A"/>
    <x v="4"/>
    <n v="41.84"/>
    <s v="小"/>
    <s v="1 "/>
    <n v="36"/>
    <x v="2"/>
    <n v="1"/>
    <n v="44"/>
  </r>
  <r>
    <n v="135"/>
    <s v="上悦嘉园"/>
    <n v="6"/>
    <n v="1"/>
    <s v="1509"/>
    <s v="B反"/>
    <x v="5"/>
    <n v="59.19"/>
    <s v="大"/>
    <s v="2 "/>
    <n v="36"/>
    <x v="2"/>
    <n v="1"/>
    <n v="44"/>
  </r>
  <r>
    <n v="136"/>
    <s v="上悦嘉园"/>
    <n v="6"/>
    <n v="1"/>
    <s v="1601"/>
    <s v="D反"/>
    <x v="1"/>
    <n v="59.7"/>
    <s v="大"/>
    <s v="2 "/>
    <n v="36"/>
    <x v="3"/>
    <n v="1"/>
    <n v="44"/>
  </r>
  <r>
    <n v="137"/>
    <s v="上悦嘉园"/>
    <n v="6"/>
    <n v="1"/>
    <s v="1602"/>
    <s v="A反"/>
    <x v="2"/>
    <n v="41.85"/>
    <s v="小"/>
    <s v="1 "/>
    <n v="36"/>
    <x v="3"/>
    <n v="1"/>
    <n v="44"/>
  </r>
  <r>
    <n v="138"/>
    <s v="上悦嘉园"/>
    <n v="6"/>
    <n v="1"/>
    <s v="1603"/>
    <s v="A反"/>
    <x v="2"/>
    <n v="41.88"/>
    <s v="小"/>
    <s v="1 "/>
    <n v="36"/>
    <x v="3"/>
    <n v="1"/>
    <n v="44"/>
  </r>
  <r>
    <n v="139"/>
    <s v="上悦嘉园"/>
    <n v="6"/>
    <n v="1"/>
    <s v="1604"/>
    <s v="C反"/>
    <x v="3"/>
    <n v="59.72"/>
    <s v="大"/>
    <s v="2 "/>
    <n v="36"/>
    <x v="3"/>
    <n v="1"/>
    <n v="44"/>
  </r>
  <r>
    <n v="140"/>
    <s v="上悦嘉园"/>
    <n v="6"/>
    <n v="1"/>
    <s v="1605"/>
    <s v="A反"/>
    <x v="4"/>
    <n v="41.86"/>
    <s v="小"/>
    <s v="1 "/>
    <n v="36"/>
    <x v="3"/>
    <n v="1"/>
    <n v="44"/>
  </r>
  <r>
    <n v="141"/>
    <s v="上悦嘉园"/>
    <n v="6"/>
    <n v="1"/>
    <s v="1606"/>
    <s v="A"/>
    <x v="4"/>
    <n v="41.86"/>
    <s v="小"/>
    <s v="1 "/>
    <n v="36"/>
    <x v="3"/>
    <n v="1"/>
    <n v="44"/>
  </r>
  <r>
    <n v="142"/>
    <s v="上悦嘉园"/>
    <n v="6"/>
    <n v="1"/>
    <s v="1607"/>
    <s v="A反"/>
    <x v="4"/>
    <n v="41.86"/>
    <s v="小"/>
    <s v="1 "/>
    <n v="36"/>
    <x v="3"/>
    <n v="1"/>
    <n v="44"/>
  </r>
  <r>
    <n v="143"/>
    <s v="上悦嘉园"/>
    <n v="6"/>
    <n v="1"/>
    <s v="1608"/>
    <s v="A"/>
    <x v="4"/>
    <n v="41.84"/>
    <s v="小"/>
    <s v="1 "/>
    <n v="36"/>
    <x v="3"/>
    <n v="1"/>
    <n v="44"/>
  </r>
  <r>
    <n v="144"/>
    <s v="上悦嘉园"/>
    <n v="6"/>
    <n v="1"/>
    <s v="1609"/>
    <s v="B反"/>
    <x v="5"/>
    <n v="59.19"/>
    <s v="大"/>
    <s v="2 "/>
    <n v="36"/>
    <x v="3"/>
    <n v="1"/>
    <n v="44"/>
  </r>
  <r>
    <n v="145"/>
    <s v="上悦嘉园"/>
    <n v="6"/>
    <n v="1"/>
    <s v="1701"/>
    <s v="D反"/>
    <x v="1"/>
    <n v="59.7"/>
    <s v="大"/>
    <s v="2 "/>
    <n v="36"/>
    <x v="3"/>
    <n v="1"/>
    <n v="44"/>
  </r>
  <r>
    <n v="146"/>
    <s v="上悦嘉园"/>
    <n v="6"/>
    <n v="1"/>
    <s v="1702"/>
    <s v="A反"/>
    <x v="2"/>
    <n v="41.85"/>
    <s v="小"/>
    <s v="1 "/>
    <n v="36"/>
    <x v="3"/>
    <n v="1"/>
    <n v="44"/>
  </r>
  <r>
    <n v="147"/>
    <s v="上悦嘉园"/>
    <n v="6"/>
    <n v="1"/>
    <s v="1703"/>
    <s v="A反"/>
    <x v="2"/>
    <n v="41.88"/>
    <s v="小"/>
    <s v="1 "/>
    <n v="36"/>
    <x v="3"/>
    <n v="1"/>
    <n v="44"/>
  </r>
  <r>
    <n v="148"/>
    <s v="上悦嘉园"/>
    <n v="6"/>
    <n v="1"/>
    <s v="1704"/>
    <s v="C反"/>
    <x v="3"/>
    <n v="59.72"/>
    <s v="大"/>
    <s v="2 "/>
    <n v="36"/>
    <x v="3"/>
    <n v="1"/>
    <n v="44"/>
  </r>
  <r>
    <n v="149"/>
    <s v="上悦嘉园"/>
    <n v="6"/>
    <n v="1"/>
    <s v="1705"/>
    <s v="A反"/>
    <x v="4"/>
    <n v="41.86"/>
    <s v="小"/>
    <s v="1 "/>
    <n v="36"/>
    <x v="3"/>
    <n v="1"/>
    <n v="44"/>
  </r>
  <r>
    <n v="150"/>
    <s v="上悦嘉园"/>
    <n v="6"/>
    <n v="1"/>
    <s v="1706"/>
    <s v="A"/>
    <x v="4"/>
    <n v="41.86"/>
    <s v="小"/>
    <s v="1 "/>
    <n v="36"/>
    <x v="3"/>
    <n v="1"/>
    <n v="44"/>
  </r>
  <r>
    <n v="151"/>
    <s v="上悦嘉园"/>
    <n v="6"/>
    <n v="1"/>
    <s v="1707"/>
    <s v="A反"/>
    <x v="4"/>
    <n v="41.86"/>
    <s v="小"/>
    <s v="1 "/>
    <n v="36"/>
    <x v="3"/>
    <n v="1"/>
    <n v="44"/>
  </r>
  <r>
    <n v="152"/>
    <s v="上悦嘉园"/>
    <n v="6"/>
    <n v="1"/>
    <s v="1708"/>
    <s v="A"/>
    <x v="4"/>
    <n v="41.84"/>
    <s v="小"/>
    <s v="1 "/>
    <n v="36"/>
    <x v="3"/>
    <n v="1"/>
    <n v="44"/>
  </r>
  <r>
    <n v="153"/>
    <s v="上悦嘉园"/>
    <n v="6"/>
    <n v="1"/>
    <s v="1709"/>
    <s v="B反"/>
    <x v="5"/>
    <n v="59.19"/>
    <s v="大"/>
    <s v="2 "/>
    <n v="36"/>
    <x v="3"/>
    <n v="1"/>
    <n v="44"/>
  </r>
  <r>
    <n v="154"/>
    <s v="上悦嘉园"/>
    <n v="6"/>
    <n v="1"/>
    <s v="1801"/>
    <s v="D反"/>
    <x v="1"/>
    <n v="59.7"/>
    <s v="大"/>
    <s v="2 "/>
    <n v="36"/>
    <x v="3"/>
    <n v="1"/>
    <n v="44"/>
  </r>
  <r>
    <n v="155"/>
    <s v="上悦嘉园"/>
    <n v="6"/>
    <n v="1"/>
    <s v="1802"/>
    <s v="A反"/>
    <x v="2"/>
    <n v="41.85"/>
    <s v="小"/>
    <s v="1 "/>
    <n v="36"/>
    <x v="3"/>
    <n v="1"/>
    <n v="44"/>
  </r>
  <r>
    <n v="156"/>
    <s v="上悦嘉园"/>
    <n v="6"/>
    <n v="1"/>
    <s v="1803"/>
    <s v="A反"/>
    <x v="2"/>
    <n v="41.88"/>
    <s v="小"/>
    <s v="1 "/>
    <n v="36"/>
    <x v="3"/>
    <n v="1"/>
    <n v="44"/>
  </r>
  <r>
    <n v="157"/>
    <s v="上悦嘉园"/>
    <n v="6"/>
    <n v="1"/>
    <s v="1804"/>
    <s v="C反"/>
    <x v="3"/>
    <n v="59.72"/>
    <s v="大"/>
    <s v="2 "/>
    <n v="36"/>
    <x v="3"/>
    <n v="1"/>
    <n v="44"/>
  </r>
  <r>
    <n v="158"/>
    <s v="上悦嘉园"/>
    <n v="6"/>
    <n v="1"/>
    <s v="1805"/>
    <s v="A反"/>
    <x v="4"/>
    <n v="41.86"/>
    <s v="小"/>
    <s v="1 "/>
    <n v="36"/>
    <x v="3"/>
    <n v="1"/>
    <n v="44"/>
  </r>
  <r>
    <n v="159"/>
    <s v="上悦嘉园"/>
    <n v="6"/>
    <n v="1"/>
    <s v="1806"/>
    <s v="A"/>
    <x v="4"/>
    <n v="41.86"/>
    <s v="小"/>
    <s v="1 "/>
    <n v="36"/>
    <x v="3"/>
    <n v="1"/>
    <n v="44"/>
  </r>
  <r>
    <n v="160"/>
    <s v="上悦嘉园"/>
    <n v="6"/>
    <n v="1"/>
    <s v="1807"/>
    <s v="A反"/>
    <x v="4"/>
    <n v="41.86"/>
    <s v="小"/>
    <s v="1 "/>
    <n v="36"/>
    <x v="3"/>
    <n v="1"/>
    <n v="44"/>
  </r>
  <r>
    <n v="161"/>
    <s v="上悦嘉园"/>
    <n v="6"/>
    <n v="1"/>
    <s v="1808"/>
    <s v="A"/>
    <x v="4"/>
    <n v="41.84"/>
    <s v="小"/>
    <s v="1 "/>
    <n v="36"/>
    <x v="3"/>
    <n v="1"/>
    <n v="44"/>
  </r>
  <r>
    <n v="162"/>
    <s v="上悦嘉园"/>
    <n v="6"/>
    <n v="1"/>
    <s v="1809"/>
    <s v="B反"/>
    <x v="5"/>
    <n v="59.19"/>
    <s v="大"/>
    <s v="2 "/>
    <n v="36"/>
    <x v="3"/>
    <n v="1"/>
    <n v="44"/>
  </r>
  <r>
    <n v="163"/>
    <s v="上悦嘉园"/>
    <n v="6"/>
    <n v="1"/>
    <s v="1901"/>
    <s v="D反"/>
    <x v="1"/>
    <n v="59.7"/>
    <s v="大"/>
    <s v="2 "/>
    <n v="36"/>
    <x v="3"/>
    <n v="1"/>
    <n v="44"/>
  </r>
  <r>
    <n v="164"/>
    <s v="上悦嘉园"/>
    <n v="6"/>
    <n v="1"/>
    <s v="1902"/>
    <s v="A反"/>
    <x v="2"/>
    <n v="41.85"/>
    <s v="小"/>
    <s v="1 "/>
    <n v="36"/>
    <x v="3"/>
    <n v="1"/>
    <n v="44"/>
  </r>
  <r>
    <n v="165"/>
    <s v="上悦嘉园"/>
    <n v="6"/>
    <n v="1"/>
    <s v="1903"/>
    <s v="A反"/>
    <x v="2"/>
    <n v="41.88"/>
    <s v="小"/>
    <s v="1 "/>
    <n v="36"/>
    <x v="3"/>
    <n v="1"/>
    <n v="44"/>
  </r>
  <r>
    <n v="166"/>
    <s v="上悦嘉园"/>
    <n v="6"/>
    <n v="1"/>
    <s v="1904"/>
    <s v="C反"/>
    <x v="3"/>
    <n v="59.72"/>
    <s v="大"/>
    <s v="2 "/>
    <n v="36"/>
    <x v="3"/>
    <n v="1"/>
    <n v="44"/>
  </r>
  <r>
    <n v="167"/>
    <s v="上悦嘉园"/>
    <n v="6"/>
    <n v="1"/>
    <s v="1905"/>
    <s v="A反"/>
    <x v="4"/>
    <n v="41.86"/>
    <s v="小"/>
    <s v="1 "/>
    <n v="36"/>
    <x v="3"/>
    <n v="1"/>
    <n v="44"/>
  </r>
  <r>
    <n v="168"/>
    <s v="上悦嘉园"/>
    <n v="6"/>
    <n v="1"/>
    <s v="1906"/>
    <s v="A"/>
    <x v="4"/>
    <n v="41.86"/>
    <s v="小"/>
    <s v="1 "/>
    <n v="36"/>
    <x v="3"/>
    <n v="1"/>
    <n v="44"/>
  </r>
  <r>
    <n v="169"/>
    <s v="上悦嘉园"/>
    <n v="6"/>
    <n v="1"/>
    <s v="1907"/>
    <s v="A反"/>
    <x v="4"/>
    <n v="41.86"/>
    <s v="小"/>
    <s v="1 "/>
    <n v="36"/>
    <x v="3"/>
    <n v="1"/>
    <n v="44"/>
  </r>
  <r>
    <n v="170"/>
    <s v="上悦嘉园"/>
    <n v="6"/>
    <n v="1"/>
    <s v="1908"/>
    <s v="A"/>
    <x v="4"/>
    <n v="41.84"/>
    <s v="小"/>
    <s v="1 "/>
    <n v="36"/>
    <x v="3"/>
    <n v="1"/>
    <n v="44"/>
  </r>
  <r>
    <n v="171"/>
    <s v="上悦嘉园"/>
    <n v="6"/>
    <n v="1"/>
    <s v="1909"/>
    <s v="B反"/>
    <x v="5"/>
    <n v="59.19"/>
    <s v="大"/>
    <s v="2 "/>
    <n v="36"/>
    <x v="3"/>
    <n v="1"/>
    <n v="44"/>
  </r>
  <r>
    <n v="172"/>
    <s v="上悦嘉园"/>
    <n v="6"/>
    <n v="1"/>
    <s v="2001"/>
    <s v="D反"/>
    <x v="1"/>
    <n v="59.7"/>
    <s v="大"/>
    <s v="2 "/>
    <n v="36"/>
    <x v="3"/>
    <n v="1"/>
    <n v="44"/>
  </r>
  <r>
    <n v="173"/>
    <s v="上悦嘉园"/>
    <n v="6"/>
    <n v="1"/>
    <s v="2002"/>
    <s v="A反"/>
    <x v="2"/>
    <n v="41.85"/>
    <s v="小"/>
    <s v="1 "/>
    <n v="36"/>
    <x v="3"/>
    <n v="1"/>
    <n v="44"/>
  </r>
  <r>
    <n v="174"/>
    <s v="上悦嘉园"/>
    <n v="6"/>
    <n v="1"/>
    <s v="2003"/>
    <s v="A反"/>
    <x v="2"/>
    <n v="41.88"/>
    <s v="小"/>
    <s v="1 "/>
    <n v="36"/>
    <x v="3"/>
    <n v="1"/>
    <n v="44"/>
  </r>
  <r>
    <n v="175"/>
    <s v="上悦嘉园"/>
    <n v="6"/>
    <n v="1"/>
    <s v="2004"/>
    <s v="C反"/>
    <x v="3"/>
    <n v="59.72"/>
    <s v="大"/>
    <s v="2 "/>
    <n v="36"/>
    <x v="3"/>
    <n v="1"/>
    <n v="44"/>
  </r>
  <r>
    <n v="176"/>
    <s v="上悦嘉园"/>
    <n v="6"/>
    <n v="1"/>
    <s v="2005"/>
    <s v="A反"/>
    <x v="4"/>
    <n v="41.86"/>
    <s v="小"/>
    <s v="1 "/>
    <n v="36"/>
    <x v="3"/>
    <n v="1"/>
    <n v="44"/>
  </r>
  <r>
    <n v="177"/>
    <s v="上悦嘉园"/>
    <n v="6"/>
    <n v="1"/>
    <s v="2006"/>
    <s v="A"/>
    <x v="4"/>
    <n v="41.86"/>
    <s v="小"/>
    <s v="1 "/>
    <n v="36"/>
    <x v="3"/>
    <n v="1"/>
    <n v="44"/>
  </r>
  <r>
    <n v="178"/>
    <s v="上悦嘉园"/>
    <n v="6"/>
    <n v="1"/>
    <s v="2007"/>
    <s v="A反"/>
    <x v="4"/>
    <n v="41.86"/>
    <s v="小"/>
    <s v="1 "/>
    <n v="36"/>
    <x v="3"/>
    <n v="1"/>
    <n v="44"/>
  </r>
  <r>
    <n v="179"/>
    <s v="上悦嘉园"/>
    <n v="6"/>
    <n v="1"/>
    <s v="2008"/>
    <s v="A"/>
    <x v="4"/>
    <n v="41.84"/>
    <s v="小"/>
    <s v="1 "/>
    <n v="36"/>
    <x v="3"/>
    <n v="1"/>
    <n v="44"/>
  </r>
  <r>
    <n v="180"/>
    <s v="上悦嘉园"/>
    <n v="6"/>
    <n v="1"/>
    <s v="2009"/>
    <s v="B反"/>
    <x v="5"/>
    <n v="59.19"/>
    <s v="大"/>
    <s v="2 "/>
    <n v="36"/>
    <x v="3"/>
    <n v="1"/>
    <n v="44"/>
  </r>
  <r>
    <n v="181"/>
    <s v="上悦嘉园"/>
    <n v="6"/>
    <n v="1"/>
    <s v="2101"/>
    <s v="D反"/>
    <x v="1"/>
    <n v="59.7"/>
    <s v="大"/>
    <s v="2 "/>
    <n v="36"/>
    <x v="3"/>
    <n v="1"/>
    <n v="44"/>
  </r>
  <r>
    <n v="182"/>
    <s v="上悦嘉园"/>
    <n v="6"/>
    <n v="1"/>
    <s v="2102"/>
    <s v="A反"/>
    <x v="2"/>
    <n v="41.85"/>
    <s v="小"/>
    <s v="1 "/>
    <n v="36"/>
    <x v="3"/>
    <n v="1"/>
    <n v="44"/>
  </r>
  <r>
    <n v="183"/>
    <s v="上悦嘉园"/>
    <n v="6"/>
    <n v="1"/>
    <s v="2103"/>
    <s v="A反"/>
    <x v="2"/>
    <n v="41.88"/>
    <s v="小"/>
    <s v="1 "/>
    <n v="36"/>
    <x v="3"/>
    <n v="1"/>
    <n v="44"/>
  </r>
  <r>
    <n v="184"/>
    <s v="上悦嘉园"/>
    <n v="6"/>
    <n v="1"/>
    <s v="2104"/>
    <s v="C反"/>
    <x v="3"/>
    <n v="59.72"/>
    <s v="大"/>
    <s v="2 "/>
    <n v="36"/>
    <x v="3"/>
    <n v="1"/>
    <n v="44"/>
  </r>
  <r>
    <n v="185"/>
    <s v="上悦嘉园"/>
    <n v="6"/>
    <n v="1"/>
    <s v="2105"/>
    <s v="A反"/>
    <x v="4"/>
    <n v="41.86"/>
    <s v="小"/>
    <s v="1 "/>
    <n v="36"/>
    <x v="3"/>
    <n v="1"/>
    <n v="44"/>
  </r>
  <r>
    <n v="186"/>
    <s v="上悦嘉园"/>
    <n v="6"/>
    <n v="1"/>
    <s v="2106"/>
    <s v="A"/>
    <x v="4"/>
    <n v="41.86"/>
    <s v="小"/>
    <s v="1 "/>
    <n v="36"/>
    <x v="3"/>
    <n v="1"/>
    <n v="44"/>
  </r>
  <r>
    <n v="187"/>
    <s v="上悦嘉园"/>
    <n v="6"/>
    <n v="1"/>
    <s v="2107"/>
    <s v="A反"/>
    <x v="4"/>
    <n v="41.86"/>
    <s v="小"/>
    <s v="1 "/>
    <n v="36"/>
    <x v="3"/>
    <n v="1"/>
    <n v="44"/>
  </r>
  <r>
    <n v="188"/>
    <s v="上悦嘉园"/>
    <n v="6"/>
    <n v="1"/>
    <s v="2108"/>
    <s v="A"/>
    <x v="4"/>
    <n v="41.84"/>
    <s v="小"/>
    <s v="1 "/>
    <n v="36"/>
    <x v="3"/>
    <n v="1"/>
    <n v="44"/>
  </r>
  <r>
    <n v="189"/>
    <s v="上悦嘉园"/>
    <n v="6"/>
    <n v="1"/>
    <s v="2109"/>
    <s v="B反"/>
    <x v="5"/>
    <n v="59.19"/>
    <s v="大"/>
    <s v="2 "/>
    <n v="36"/>
    <x v="3"/>
    <n v="1"/>
    <n v="44"/>
  </r>
  <r>
    <n v="190"/>
    <s v="上悦嘉园"/>
    <n v="6"/>
    <n v="1"/>
    <s v="2201"/>
    <s v="D反"/>
    <x v="1"/>
    <n v="59.7"/>
    <s v="大"/>
    <s v="2 "/>
    <n v="36"/>
    <x v="3"/>
    <n v="1"/>
    <n v="44"/>
  </r>
  <r>
    <n v="191"/>
    <s v="上悦嘉园"/>
    <n v="6"/>
    <n v="1"/>
    <s v="2202"/>
    <s v="A反"/>
    <x v="2"/>
    <n v="41.85"/>
    <s v="小"/>
    <s v="1 "/>
    <n v="36"/>
    <x v="3"/>
    <n v="1"/>
    <n v="44"/>
  </r>
  <r>
    <n v="192"/>
    <s v="上悦嘉园"/>
    <n v="6"/>
    <n v="1"/>
    <s v="2203"/>
    <s v="A反"/>
    <x v="2"/>
    <n v="41.88"/>
    <s v="小"/>
    <s v="1 "/>
    <n v="36"/>
    <x v="3"/>
    <n v="1"/>
    <n v="44"/>
  </r>
  <r>
    <n v="193"/>
    <s v="上悦嘉园"/>
    <n v="6"/>
    <n v="1"/>
    <s v="2204"/>
    <s v="C反"/>
    <x v="3"/>
    <n v="59.72"/>
    <s v="大"/>
    <s v="2 "/>
    <n v="36"/>
    <x v="3"/>
    <n v="1"/>
    <n v="44"/>
  </r>
  <r>
    <n v="194"/>
    <s v="上悦嘉园"/>
    <n v="6"/>
    <n v="1"/>
    <s v="2205"/>
    <s v="A反"/>
    <x v="4"/>
    <n v="41.86"/>
    <s v="小"/>
    <s v="1 "/>
    <n v="36"/>
    <x v="3"/>
    <n v="1"/>
    <n v="44"/>
  </r>
  <r>
    <n v="195"/>
    <s v="上悦嘉园"/>
    <n v="6"/>
    <n v="1"/>
    <s v="2206"/>
    <s v="A"/>
    <x v="4"/>
    <n v="41.86"/>
    <s v="小"/>
    <s v="1 "/>
    <n v="36"/>
    <x v="3"/>
    <n v="1"/>
    <n v="44"/>
  </r>
  <r>
    <n v="196"/>
    <s v="上悦嘉园"/>
    <n v="6"/>
    <n v="1"/>
    <s v="2207"/>
    <s v="A反"/>
    <x v="4"/>
    <n v="41.86"/>
    <s v="小"/>
    <s v="1 "/>
    <n v="36"/>
    <x v="3"/>
    <n v="1"/>
    <n v="44"/>
  </r>
  <r>
    <n v="197"/>
    <s v="上悦嘉园"/>
    <n v="6"/>
    <n v="1"/>
    <s v="2208"/>
    <s v="A"/>
    <x v="4"/>
    <n v="41.84"/>
    <s v="小"/>
    <s v="1 "/>
    <n v="36"/>
    <x v="3"/>
    <n v="1"/>
    <n v="44"/>
  </r>
  <r>
    <n v="198"/>
    <s v="上悦嘉园"/>
    <n v="6"/>
    <n v="1"/>
    <s v="2209"/>
    <s v="B反"/>
    <x v="5"/>
    <n v="59.19"/>
    <s v="大"/>
    <s v="2 "/>
    <n v="36"/>
    <x v="3"/>
    <n v="1"/>
    <n v="44"/>
  </r>
  <r>
    <n v="199"/>
    <s v="上悦嘉园"/>
    <n v="6"/>
    <n v="2"/>
    <s v="101"/>
    <s v="B"/>
    <x v="5"/>
    <n v="59.04"/>
    <s v="大"/>
    <s v="2 "/>
    <n v="36"/>
    <x v="3"/>
    <n v="1"/>
    <n v="44"/>
  </r>
  <r>
    <n v="200"/>
    <s v="上悦嘉园"/>
    <n v="6"/>
    <n v="2"/>
    <s v="102"/>
    <s v="A反"/>
    <x v="4"/>
    <n v="41.84"/>
    <s v="小"/>
    <s v="1 "/>
    <n v="36"/>
    <x v="3"/>
    <n v="1"/>
    <n v="44"/>
  </r>
  <r>
    <n v="201"/>
    <s v="上悦嘉园"/>
    <n v="6"/>
    <n v="2"/>
    <s v="103"/>
    <s v="A"/>
    <x v="4"/>
    <n v="41.86"/>
    <s v="小"/>
    <s v="1 "/>
    <n v="36"/>
    <x v="3"/>
    <n v="1"/>
    <n v="44"/>
  </r>
  <r>
    <n v="202"/>
    <s v="上悦嘉园"/>
    <n v="6"/>
    <n v="2"/>
    <s v="104"/>
    <s v="A反"/>
    <x v="4"/>
    <n v="41.86"/>
    <s v="小"/>
    <s v="1 "/>
    <n v="36"/>
    <x v="3"/>
    <n v="1"/>
    <n v="44"/>
  </r>
  <r>
    <n v="203"/>
    <s v="上悦嘉园"/>
    <n v="6"/>
    <n v="2"/>
    <s v="105"/>
    <s v="C"/>
    <x v="6"/>
    <n v="59.71"/>
    <s v="大"/>
    <s v="2 "/>
    <n v="36"/>
    <x v="3"/>
    <n v="1"/>
    <n v="44"/>
  </r>
  <r>
    <n v="204"/>
    <s v="上悦嘉园"/>
    <n v="6"/>
    <n v="2"/>
    <s v="106"/>
    <s v="A"/>
    <x v="7"/>
    <n v="41.88"/>
    <s v="小"/>
    <s v="1 "/>
    <n v="36"/>
    <x v="3"/>
    <n v="1"/>
    <n v="44"/>
  </r>
  <r>
    <n v="205"/>
    <s v="上悦嘉园"/>
    <n v="6"/>
    <n v="2"/>
    <s v="107"/>
    <s v="A"/>
    <x v="7"/>
    <n v="41.84"/>
    <s v="小"/>
    <s v="1 "/>
    <n v="36"/>
    <x v="3"/>
    <n v="1"/>
    <n v="44"/>
  </r>
  <r>
    <n v="206"/>
    <s v="上悦嘉园"/>
    <n v="6"/>
    <n v="2"/>
    <s v="201"/>
    <s v="B"/>
    <x v="5"/>
    <n v="59.16"/>
    <s v="大"/>
    <s v="2 "/>
    <n v="36"/>
    <x v="3"/>
    <n v="1"/>
    <n v="44"/>
  </r>
  <r>
    <n v="207"/>
    <s v="上悦嘉园"/>
    <n v="6"/>
    <n v="2"/>
    <s v="202"/>
    <s v="A反"/>
    <x v="4"/>
    <n v="41.84"/>
    <s v="小"/>
    <s v="1 "/>
    <n v="36"/>
    <x v="3"/>
    <n v="1"/>
    <n v="44"/>
  </r>
  <r>
    <n v="208"/>
    <s v="上悦嘉园"/>
    <n v="6"/>
    <n v="2"/>
    <s v="203"/>
    <s v="A"/>
    <x v="4"/>
    <n v="41.86"/>
    <s v="小"/>
    <s v="1 "/>
    <n v="36"/>
    <x v="3"/>
    <n v="1"/>
    <n v="44"/>
  </r>
  <r>
    <n v="209"/>
    <s v="上悦嘉园"/>
    <n v="6"/>
    <n v="2"/>
    <s v="204"/>
    <s v="A反"/>
    <x v="4"/>
    <n v="41.86"/>
    <s v="小"/>
    <s v="1 "/>
    <n v="36"/>
    <x v="3"/>
    <n v="1"/>
    <n v="44"/>
  </r>
  <r>
    <n v="210"/>
    <s v="上悦嘉园"/>
    <n v="6"/>
    <n v="2"/>
    <s v="205"/>
    <s v="C"/>
    <x v="6"/>
    <n v="59.71"/>
    <s v="大"/>
    <s v="2 "/>
    <n v="36"/>
    <x v="3"/>
    <n v="1"/>
    <n v="44"/>
  </r>
  <r>
    <n v="211"/>
    <s v="上悦嘉园"/>
    <n v="6"/>
    <n v="2"/>
    <s v="206"/>
    <s v="A"/>
    <x v="7"/>
    <n v="41.88"/>
    <s v="小"/>
    <s v="1 "/>
    <n v="36"/>
    <x v="3"/>
    <n v="1"/>
    <n v="44"/>
  </r>
  <r>
    <n v="212"/>
    <s v="上悦嘉园"/>
    <n v="6"/>
    <n v="2"/>
    <s v="207"/>
    <s v="A"/>
    <x v="7"/>
    <n v="41.85"/>
    <s v="小"/>
    <s v="1 "/>
    <n v="36"/>
    <x v="3"/>
    <n v="1"/>
    <n v="44"/>
  </r>
  <r>
    <n v="213"/>
    <s v="上悦嘉园"/>
    <n v="6"/>
    <n v="2"/>
    <s v="208"/>
    <s v="D"/>
    <x v="1"/>
    <n v="59.7"/>
    <s v="大"/>
    <s v="2 "/>
    <n v="36"/>
    <x v="3"/>
    <n v="1"/>
    <n v="44"/>
  </r>
  <r>
    <n v="214"/>
    <s v="上悦嘉园"/>
    <n v="6"/>
    <n v="2"/>
    <s v="301"/>
    <s v="B"/>
    <x v="5"/>
    <n v="59.16"/>
    <s v="大"/>
    <s v="2 "/>
    <n v="36"/>
    <x v="3"/>
    <n v="1"/>
    <n v="44"/>
  </r>
  <r>
    <n v="215"/>
    <s v="上悦嘉园"/>
    <n v="6"/>
    <n v="2"/>
    <s v="302"/>
    <s v="A反"/>
    <x v="4"/>
    <n v="41.84"/>
    <s v="小"/>
    <s v="1 "/>
    <n v="36"/>
    <x v="3"/>
    <n v="1"/>
    <n v="44"/>
  </r>
  <r>
    <n v="216"/>
    <s v="上悦嘉园"/>
    <n v="6"/>
    <n v="2"/>
    <s v="303"/>
    <s v="A"/>
    <x v="4"/>
    <n v="41.86"/>
    <s v="小"/>
    <s v="1 "/>
    <n v="36"/>
    <x v="3"/>
    <n v="1"/>
    <n v="44"/>
  </r>
  <r>
    <n v="217"/>
    <s v="上悦嘉园"/>
    <n v="6"/>
    <n v="2"/>
    <s v="304"/>
    <s v="A反"/>
    <x v="4"/>
    <n v="41.86"/>
    <s v="小"/>
    <s v="1 "/>
    <n v="36"/>
    <x v="3"/>
    <n v="1"/>
    <n v="44"/>
  </r>
  <r>
    <n v="218"/>
    <s v="上悦嘉园"/>
    <n v="6"/>
    <n v="2"/>
    <s v="305"/>
    <s v="C"/>
    <x v="6"/>
    <n v="59.71"/>
    <s v="大"/>
    <s v="2 "/>
    <n v="36"/>
    <x v="3"/>
    <n v="1"/>
    <n v="44"/>
  </r>
  <r>
    <n v="219"/>
    <s v="上悦嘉园"/>
    <n v="6"/>
    <n v="2"/>
    <s v="306"/>
    <s v="A"/>
    <x v="7"/>
    <n v="41.88"/>
    <s v="小"/>
    <s v="1 "/>
    <n v="36"/>
    <x v="3"/>
    <n v="1"/>
    <n v="44"/>
  </r>
  <r>
    <n v="220"/>
    <s v="上悦嘉园"/>
    <n v="6"/>
    <n v="2"/>
    <s v="307"/>
    <s v="A"/>
    <x v="7"/>
    <n v="41.85"/>
    <s v="小"/>
    <s v="1 "/>
    <n v="36"/>
    <x v="3"/>
    <n v="1"/>
    <n v="44"/>
  </r>
  <r>
    <n v="221"/>
    <s v="上悦嘉园"/>
    <n v="6"/>
    <n v="2"/>
    <s v="308"/>
    <s v="D"/>
    <x v="1"/>
    <n v="59.7"/>
    <s v="大"/>
    <s v="2 "/>
    <n v="36"/>
    <x v="3"/>
    <n v="1"/>
    <n v="44"/>
  </r>
  <r>
    <n v="222"/>
    <s v="上悦嘉园"/>
    <n v="6"/>
    <n v="2"/>
    <s v="401"/>
    <s v="B"/>
    <x v="5"/>
    <n v="59.16"/>
    <s v="大"/>
    <s v="2 "/>
    <n v="36"/>
    <x v="3"/>
    <n v="1"/>
    <n v="44"/>
  </r>
  <r>
    <n v="223"/>
    <s v="上悦嘉园"/>
    <n v="6"/>
    <n v="2"/>
    <s v="402"/>
    <s v="A反"/>
    <x v="4"/>
    <n v="41.84"/>
    <s v="小"/>
    <s v="1 "/>
    <n v="36"/>
    <x v="3"/>
    <n v="1"/>
    <n v="44"/>
  </r>
  <r>
    <n v="224"/>
    <s v="上悦嘉园"/>
    <n v="6"/>
    <n v="2"/>
    <s v="403"/>
    <s v="A"/>
    <x v="4"/>
    <n v="41.86"/>
    <s v="小"/>
    <s v="1 "/>
    <n v="36"/>
    <x v="3"/>
    <n v="1"/>
    <n v="44"/>
  </r>
  <r>
    <n v="225"/>
    <s v="上悦嘉园"/>
    <n v="6"/>
    <n v="2"/>
    <s v="404"/>
    <s v="A反"/>
    <x v="4"/>
    <n v="41.86"/>
    <s v="小"/>
    <s v="1 "/>
    <n v="36"/>
    <x v="3"/>
    <n v="1"/>
    <n v="44"/>
  </r>
  <r>
    <n v="226"/>
    <s v="上悦嘉园"/>
    <n v="6"/>
    <n v="2"/>
    <s v="405"/>
    <s v="C"/>
    <x v="6"/>
    <n v="59.71"/>
    <s v="大"/>
    <s v="2 "/>
    <n v="36"/>
    <x v="3"/>
    <n v="1"/>
    <n v="44"/>
  </r>
  <r>
    <n v="227"/>
    <s v="上悦嘉园"/>
    <n v="6"/>
    <n v="2"/>
    <s v="406"/>
    <s v="A"/>
    <x v="7"/>
    <n v="41.88"/>
    <s v="小"/>
    <s v="1 "/>
    <n v="36"/>
    <x v="3"/>
    <n v="1"/>
    <n v="44"/>
  </r>
  <r>
    <n v="228"/>
    <s v="上悦嘉园"/>
    <n v="6"/>
    <n v="2"/>
    <s v="407"/>
    <s v="A"/>
    <x v="7"/>
    <n v="41.85"/>
    <s v="小"/>
    <s v="1 "/>
    <n v="36"/>
    <x v="3"/>
    <n v="1"/>
    <n v="44"/>
  </r>
  <r>
    <n v="229"/>
    <s v="上悦嘉园"/>
    <n v="6"/>
    <n v="2"/>
    <s v="408"/>
    <s v="D"/>
    <x v="1"/>
    <n v="59.7"/>
    <s v="大"/>
    <s v="2 "/>
    <n v="36"/>
    <x v="3"/>
    <n v="1"/>
    <n v="44"/>
  </r>
  <r>
    <n v="230"/>
    <s v="上悦嘉园"/>
    <n v="6"/>
    <n v="2"/>
    <s v="501"/>
    <s v="B"/>
    <x v="5"/>
    <n v="59.16"/>
    <s v="大"/>
    <s v="2 "/>
    <n v="36"/>
    <x v="3"/>
    <n v="1"/>
    <n v="44"/>
  </r>
  <r>
    <n v="231"/>
    <s v="上悦嘉园"/>
    <n v="6"/>
    <n v="2"/>
    <s v="502"/>
    <s v="A反"/>
    <x v="4"/>
    <n v="41.84"/>
    <s v="小"/>
    <s v="1 "/>
    <n v="36"/>
    <x v="3"/>
    <n v="1"/>
    <n v="44"/>
  </r>
  <r>
    <n v="232"/>
    <s v="上悦嘉园"/>
    <n v="6"/>
    <n v="2"/>
    <s v="503"/>
    <s v="A"/>
    <x v="4"/>
    <n v="41.86"/>
    <s v="小"/>
    <s v="1 "/>
    <n v="36"/>
    <x v="3"/>
    <n v="1"/>
    <n v="44"/>
  </r>
  <r>
    <n v="233"/>
    <s v="上悦嘉园"/>
    <n v="6"/>
    <n v="2"/>
    <s v="504"/>
    <s v="A反"/>
    <x v="4"/>
    <n v="41.86"/>
    <s v="小"/>
    <s v="1 "/>
    <n v="36"/>
    <x v="3"/>
    <n v="1"/>
    <n v="44"/>
  </r>
  <r>
    <n v="234"/>
    <s v="上悦嘉园"/>
    <n v="6"/>
    <n v="2"/>
    <s v="505"/>
    <s v="C"/>
    <x v="6"/>
    <n v="59.71"/>
    <s v="大"/>
    <s v="2 "/>
    <n v="36"/>
    <x v="3"/>
    <n v="1"/>
    <n v="44"/>
  </r>
  <r>
    <n v="235"/>
    <s v="上悦嘉园"/>
    <n v="6"/>
    <n v="2"/>
    <s v="506"/>
    <s v="A"/>
    <x v="7"/>
    <n v="41.88"/>
    <s v="小"/>
    <s v="1 "/>
    <n v="36"/>
    <x v="3"/>
    <n v="1"/>
    <n v="44"/>
  </r>
  <r>
    <n v="236"/>
    <s v="上悦嘉园"/>
    <n v="6"/>
    <n v="2"/>
    <s v="507"/>
    <s v="A"/>
    <x v="7"/>
    <n v="41.85"/>
    <s v="小"/>
    <s v="1 "/>
    <n v="36"/>
    <x v="3"/>
    <n v="1"/>
    <n v="44"/>
  </r>
  <r>
    <n v="237"/>
    <s v="上悦嘉园"/>
    <n v="6"/>
    <n v="2"/>
    <s v="508"/>
    <s v="D"/>
    <x v="1"/>
    <n v="59.7"/>
    <s v="大"/>
    <s v="2 "/>
    <n v="36"/>
    <x v="3"/>
    <n v="1"/>
    <n v="44"/>
  </r>
  <r>
    <n v="238"/>
    <s v="上悦嘉园"/>
    <n v="6"/>
    <n v="2"/>
    <s v="601"/>
    <s v="B"/>
    <x v="5"/>
    <n v="59.16"/>
    <s v="大"/>
    <s v="2 "/>
    <n v="36"/>
    <x v="3"/>
    <n v="1"/>
    <n v="44"/>
  </r>
  <r>
    <n v="239"/>
    <s v="上悦嘉园"/>
    <n v="6"/>
    <n v="2"/>
    <s v="602"/>
    <s v="A反"/>
    <x v="4"/>
    <n v="41.84"/>
    <s v="小"/>
    <s v="1 "/>
    <n v="36"/>
    <x v="3"/>
    <n v="1"/>
    <n v="44"/>
  </r>
  <r>
    <n v="240"/>
    <s v="上悦嘉园"/>
    <n v="6"/>
    <n v="2"/>
    <s v="603"/>
    <s v="A"/>
    <x v="4"/>
    <n v="41.86"/>
    <s v="小"/>
    <s v="1 "/>
    <n v="36"/>
    <x v="3"/>
    <n v="1"/>
    <n v="44"/>
  </r>
  <r>
    <n v="241"/>
    <s v="上悦嘉园"/>
    <n v="6"/>
    <n v="2"/>
    <s v="604"/>
    <s v="A反"/>
    <x v="4"/>
    <n v="41.86"/>
    <s v="小"/>
    <s v="1 "/>
    <n v="36"/>
    <x v="3"/>
    <n v="1"/>
    <n v="44"/>
  </r>
  <r>
    <n v="242"/>
    <s v="上悦嘉园"/>
    <n v="6"/>
    <n v="2"/>
    <s v="605"/>
    <s v="C"/>
    <x v="6"/>
    <n v="59.71"/>
    <s v="大"/>
    <s v="2 "/>
    <n v="36"/>
    <x v="3"/>
    <n v="1"/>
    <n v="44"/>
  </r>
  <r>
    <n v="243"/>
    <s v="上悦嘉园"/>
    <n v="6"/>
    <n v="2"/>
    <s v="606"/>
    <s v="A"/>
    <x v="7"/>
    <n v="41.88"/>
    <s v="小"/>
    <s v="1 "/>
    <n v="36"/>
    <x v="3"/>
    <n v="1"/>
    <n v="44"/>
  </r>
  <r>
    <n v="244"/>
    <s v="上悦嘉园"/>
    <n v="6"/>
    <n v="2"/>
    <s v="607"/>
    <s v="A"/>
    <x v="7"/>
    <n v="41.85"/>
    <s v="小"/>
    <s v="1 "/>
    <n v="36"/>
    <x v="3"/>
    <n v="1"/>
    <n v="44"/>
  </r>
  <r>
    <n v="245"/>
    <s v="上悦嘉园"/>
    <n v="6"/>
    <n v="2"/>
    <s v="608"/>
    <s v="D"/>
    <x v="1"/>
    <n v="59.7"/>
    <s v="大"/>
    <s v="2 "/>
    <n v="36"/>
    <x v="3"/>
    <n v="1"/>
    <n v="44"/>
  </r>
  <r>
    <n v="246"/>
    <s v="上悦嘉园"/>
    <n v="6"/>
    <n v="2"/>
    <s v="701"/>
    <s v="B"/>
    <x v="5"/>
    <n v="59.16"/>
    <s v="大"/>
    <s v="2 "/>
    <n v="36"/>
    <x v="3"/>
    <n v="1"/>
    <n v="44"/>
  </r>
  <r>
    <n v="247"/>
    <s v="上悦嘉园"/>
    <n v="6"/>
    <n v="2"/>
    <s v="702"/>
    <s v="A反"/>
    <x v="4"/>
    <n v="41.84"/>
    <s v="小"/>
    <s v="1 "/>
    <n v="36"/>
    <x v="3"/>
    <n v="1"/>
    <n v="44"/>
  </r>
  <r>
    <n v="248"/>
    <s v="上悦嘉园"/>
    <n v="6"/>
    <n v="2"/>
    <s v="703"/>
    <s v="A"/>
    <x v="4"/>
    <n v="41.86"/>
    <s v="小"/>
    <s v="1 "/>
    <n v="36"/>
    <x v="3"/>
    <n v="1"/>
    <n v="44"/>
  </r>
  <r>
    <n v="249"/>
    <s v="上悦嘉园"/>
    <n v="6"/>
    <n v="2"/>
    <s v="704"/>
    <s v="A反"/>
    <x v="4"/>
    <n v="41.86"/>
    <s v="小"/>
    <s v="1 "/>
    <n v="36"/>
    <x v="3"/>
    <n v="1"/>
    <n v="44"/>
  </r>
  <r>
    <n v="250"/>
    <s v="上悦嘉园"/>
    <n v="6"/>
    <n v="2"/>
    <s v="705"/>
    <s v="C"/>
    <x v="6"/>
    <n v="59.71"/>
    <s v="大"/>
    <s v="2 "/>
    <n v="36"/>
    <x v="3"/>
    <n v="1"/>
    <n v="44"/>
  </r>
  <r>
    <n v="251"/>
    <s v="上悦嘉园"/>
    <n v="6"/>
    <n v="2"/>
    <s v="706"/>
    <s v="A"/>
    <x v="7"/>
    <n v="41.88"/>
    <s v="小"/>
    <s v="1 "/>
    <n v="36"/>
    <x v="3"/>
    <n v="1"/>
    <n v="44"/>
  </r>
  <r>
    <n v="252"/>
    <s v="上悦嘉园"/>
    <n v="6"/>
    <n v="2"/>
    <s v="707"/>
    <s v="A"/>
    <x v="7"/>
    <n v="41.85"/>
    <s v="小"/>
    <s v="1 "/>
    <n v="36"/>
    <x v="3"/>
    <n v="1"/>
    <n v="44"/>
  </r>
  <r>
    <n v="253"/>
    <s v="上悦嘉园"/>
    <n v="6"/>
    <n v="2"/>
    <s v="708"/>
    <s v="D"/>
    <x v="1"/>
    <n v="59.7"/>
    <s v="大"/>
    <s v="2 "/>
    <n v="36"/>
    <x v="3"/>
    <n v="1"/>
    <n v="44"/>
  </r>
  <r>
    <n v="254"/>
    <s v="上悦嘉园"/>
    <n v="6"/>
    <n v="2"/>
    <s v="801"/>
    <s v="B"/>
    <x v="5"/>
    <n v="59.16"/>
    <s v="大"/>
    <s v="2 "/>
    <n v="36"/>
    <x v="3"/>
    <n v="1"/>
    <n v="44"/>
  </r>
  <r>
    <n v="255"/>
    <s v="上悦嘉园"/>
    <n v="6"/>
    <n v="2"/>
    <s v="802"/>
    <s v="A反"/>
    <x v="4"/>
    <n v="41.84"/>
    <s v="小"/>
    <s v="1 "/>
    <n v="36"/>
    <x v="3"/>
    <n v="1"/>
    <n v="44"/>
  </r>
  <r>
    <n v="256"/>
    <s v="上悦嘉园"/>
    <n v="6"/>
    <n v="2"/>
    <s v="803"/>
    <s v="A"/>
    <x v="4"/>
    <n v="41.86"/>
    <s v="小"/>
    <s v="1 "/>
    <n v="36"/>
    <x v="3"/>
    <n v="1"/>
    <n v="44"/>
  </r>
  <r>
    <n v="257"/>
    <s v="上悦嘉园"/>
    <n v="6"/>
    <n v="2"/>
    <s v="804"/>
    <s v="A反"/>
    <x v="4"/>
    <n v="41.86"/>
    <s v="小"/>
    <s v="1 "/>
    <n v="36"/>
    <x v="3"/>
    <n v="1"/>
    <n v="44"/>
  </r>
  <r>
    <n v="258"/>
    <s v="上悦嘉园"/>
    <n v="6"/>
    <n v="2"/>
    <s v="805"/>
    <s v="C"/>
    <x v="6"/>
    <n v="59.71"/>
    <s v="大"/>
    <s v="2 "/>
    <n v="36"/>
    <x v="3"/>
    <n v="1"/>
    <n v="44"/>
  </r>
  <r>
    <n v="259"/>
    <s v="上悦嘉园"/>
    <n v="6"/>
    <n v="2"/>
    <s v="806"/>
    <s v="A"/>
    <x v="7"/>
    <n v="41.88"/>
    <s v="小"/>
    <s v="1 "/>
    <n v="36"/>
    <x v="3"/>
    <n v="1"/>
    <n v="44"/>
  </r>
  <r>
    <n v="260"/>
    <s v="上悦嘉园"/>
    <n v="6"/>
    <n v="2"/>
    <s v="807"/>
    <s v="A"/>
    <x v="7"/>
    <n v="41.85"/>
    <s v="小"/>
    <s v="1 "/>
    <n v="36"/>
    <x v="3"/>
    <n v="1"/>
    <n v="44"/>
  </r>
  <r>
    <n v="261"/>
    <s v="上悦嘉园"/>
    <n v="6"/>
    <n v="2"/>
    <s v="808"/>
    <s v="D"/>
    <x v="1"/>
    <n v="59.7"/>
    <s v="大"/>
    <s v="2 "/>
    <n v="36"/>
    <x v="3"/>
    <n v="1"/>
    <n v="44"/>
  </r>
  <r>
    <n v="262"/>
    <s v="上悦嘉园"/>
    <n v="6"/>
    <n v="2"/>
    <s v="901"/>
    <s v="B"/>
    <x v="5"/>
    <n v="59.16"/>
    <s v="大"/>
    <s v="2 "/>
    <n v="36"/>
    <x v="3"/>
    <n v="1"/>
    <n v="44"/>
  </r>
  <r>
    <n v="263"/>
    <s v="上悦嘉园"/>
    <n v="6"/>
    <n v="2"/>
    <s v="902"/>
    <s v="A反"/>
    <x v="4"/>
    <n v="41.84"/>
    <s v="小"/>
    <s v="1 "/>
    <n v="36"/>
    <x v="3"/>
    <n v="1"/>
    <n v="44"/>
  </r>
  <r>
    <n v="264"/>
    <s v="上悦嘉园"/>
    <n v="6"/>
    <n v="2"/>
    <s v="903"/>
    <s v="A"/>
    <x v="4"/>
    <n v="41.86"/>
    <s v="小"/>
    <s v="1 "/>
    <n v="36"/>
    <x v="3"/>
    <n v="1"/>
    <n v="44"/>
  </r>
  <r>
    <n v="265"/>
    <s v="上悦嘉园"/>
    <n v="6"/>
    <n v="2"/>
    <s v="904"/>
    <s v="A反"/>
    <x v="4"/>
    <n v="41.86"/>
    <s v="小"/>
    <s v="1 "/>
    <n v="36"/>
    <x v="3"/>
    <n v="1"/>
    <n v="44"/>
  </r>
  <r>
    <n v="266"/>
    <s v="上悦嘉园"/>
    <n v="6"/>
    <n v="2"/>
    <s v="905"/>
    <s v="C"/>
    <x v="6"/>
    <n v="59.71"/>
    <s v="大"/>
    <s v="2 "/>
    <n v="36"/>
    <x v="3"/>
    <n v="1"/>
    <n v="44"/>
  </r>
  <r>
    <n v="267"/>
    <s v="上悦嘉园"/>
    <n v="6"/>
    <n v="2"/>
    <s v="906"/>
    <s v="A"/>
    <x v="7"/>
    <n v="41.88"/>
    <s v="小"/>
    <s v="1 "/>
    <n v="36"/>
    <x v="3"/>
    <n v="1"/>
    <n v="44"/>
  </r>
  <r>
    <n v="268"/>
    <s v="上悦嘉园"/>
    <n v="6"/>
    <n v="2"/>
    <s v="907"/>
    <s v="A"/>
    <x v="7"/>
    <n v="41.85"/>
    <s v="小"/>
    <s v="1 "/>
    <n v="36"/>
    <x v="3"/>
    <n v="1"/>
    <n v="44"/>
  </r>
  <r>
    <n v="269"/>
    <s v="上悦嘉园"/>
    <n v="6"/>
    <n v="2"/>
    <s v="908"/>
    <s v="D"/>
    <x v="1"/>
    <n v="59.7"/>
    <s v="大"/>
    <s v="2 "/>
    <n v="36"/>
    <x v="3"/>
    <n v="1"/>
    <n v="44"/>
  </r>
  <r>
    <n v="270"/>
    <s v="上悦嘉园"/>
    <n v="6"/>
    <n v="2"/>
    <s v="1001"/>
    <s v="B"/>
    <x v="5"/>
    <n v="59.16"/>
    <s v="大"/>
    <s v="2 "/>
    <n v="36"/>
    <x v="3"/>
    <n v="1"/>
    <n v="44"/>
  </r>
  <r>
    <n v="271"/>
    <s v="上悦嘉园"/>
    <n v="6"/>
    <n v="2"/>
    <s v="1002"/>
    <s v="A反"/>
    <x v="4"/>
    <n v="41.84"/>
    <s v="小"/>
    <s v="1 "/>
    <n v="36"/>
    <x v="3"/>
    <n v="1"/>
    <n v="44"/>
  </r>
  <r>
    <n v="272"/>
    <s v="上悦嘉园"/>
    <n v="6"/>
    <n v="2"/>
    <s v="1003"/>
    <s v="A"/>
    <x v="4"/>
    <n v="41.86"/>
    <s v="小"/>
    <s v="1 "/>
    <n v="36"/>
    <x v="3"/>
    <n v="1"/>
    <n v="44"/>
  </r>
  <r>
    <n v="273"/>
    <s v="上悦嘉园"/>
    <n v="6"/>
    <n v="2"/>
    <s v="1004"/>
    <s v="A反"/>
    <x v="4"/>
    <n v="41.86"/>
    <s v="小"/>
    <s v="1 "/>
    <n v="36"/>
    <x v="3"/>
    <n v="1"/>
    <n v="44"/>
  </r>
  <r>
    <n v="274"/>
    <s v="上悦嘉园"/>
    <n v="6"/>
    <n v="2"/>
    <s v="1005"/>
    <s v="C"/>
    <x v="6"/>
    <n v="59.71"/>
    <s v="大"/>
    <s v="2 "/>
    <n v="36"/>
    <x v="3"/>
    <n v="1"/>
    <n v="44"/>
  </r>
  <r>
    <n v="275"/>
    <s v="上悦嘉园"/>
    <n v="6"/>
    <n v="2"/>
    <s v="1006"/>
    <s v="A"/>
    <x v="7"/>
    <n v="41.88"/>
    <s v="小"/>
    <s v="1 "/>
    <n v="36"/>
    <x v="3"/>
    <n v="1"/>
    <n v="44"/>
  </r>
  <r>
    <n v="276"/>
    <s v="上悦嘉园"/>
    <n v="6"/>
    <n v="2"/>
    <s v="1007"/>
    <s v="A"/>
    <x v="7"/>
    <n v="41.85"/>
    <s v="小"/>
    <s v="1 "/>
    <n v="36"/>
    <x v="3"/>
    <n v="1"/>
    <n v="44"/>
  </r>
  <r>
    <n v="277"/>
    <s v="上悦嘉园"/>
    <n v="6"/>
    <n v="2"/>
    <s v="1008"/>
    <s v="D"/>
    <x v="1"/>
    <n v="59.7"/>
    <s v="大"/>
    <s v="2 "/>
    <n v="36"/>
    <x v="3"/>
    <n v="1"/>
    <n v="44"/>
  </r>
  <r>
    <n v="278"/>
    <s v="上悦嘉园"/>
    <n v="6"/>
    <n v="2"/>
    <s v="1101"/>
    <s v="B"/>
    <x v="5"/>
    <n v="59.16"/>
    <s v="大"/>
    <s v="2 "/>
    <n v="36"/>
    <x v="3"/>
    <n v="1"/>
    <n v="44"/>
  </r>
  <r>
    <n v="279"/>
    <s v="上悦嘉园"/>
    <n v="6"/>
    <n v="2"/>
    <s v="1102"/>
    <s v="A反"/>
    <x v="4"/>
    <n v="41.84"/>
    <s v="小"/>
    <s v="1 "/>
    <n v="36"/>
    <x v="3"/>
    <n v="1"/>
    <n v="44"/>
  </r>
  <r>
    <n v="280"/>
    <s v="上悦嘉园"/>
    <n v="6"/>
    <n v="2"/>
    <s v="1103"/>
    <s v="A"/>
    <x v="4"/>
    <n v="41.86"/>
    <s v="小"/>
    <s v="1 "/>
    <n v="36"/>
    <x v="3"/>
    <n v="1"/>
    <n v="44"/>
  </r>
  <r>
    <n v="281"/>
    <s v="上悦嘉园"/>
    <n v="6"/>
    <n v="2"/>
    <s v="1104"/>
    <s v="A反"/>
    <x v="4"/>
    <n v="41.86"/>
    <s v="小"/>
    <s v="1 "/>
    <n v="36"/>
    <x v="3"/>
    <n v="1"/>
    <n v="44"/>
  </r>
  <r>
    <n v="282"/>
    <s v="上悦嘉园"/>
    <n v="6"/>
    <n v="2"/>
    <s v="1105"/>
    <s v="C"/>
    <x v="6"/>
    <n v="59.71"/>
    <s v="大"/>
    <s v="2 "/>
    <n v="36"/>
    <x v="3"/>
    <n v="1"/>
    <n v="44"/>
  </r>
  <r>
    <n v="283"/>
    <s v="上悦嘉园"/>
    <n v="6"/>
    <n v="2"/>
    <s v="1106"/>
    <s v="A"/>
    <x v="7"/>
    <n v="41.88"/>
    <s v="小"/>
    <s v="1 "/>
    <n v="36"/>
    <x v="3"/>
    <n v="1"/>
    <n v="44"/>
  </r>
  <r>
    <n v="284"/>
    <s v="上悦嘉园"/>
    <n v="6"/>
    <n v="2"/>
    <s v="1107"/>
    <s v="A"/>
    <x v="7"/>
    <n v="41.85"/>
    <s v="小"/>
    <s v="1 "/>
    <n v="36"/>
    <x v="3"/>
    <n v="1"/>
    <n v="44"/>
  </r>
  <r>
    <n v="285"/>
    <s v="上悦嘉园"/>
    <n v="6"/>
    <n v="2"/>
    <s v="1108"/>
    <s v="D"/>
    <x v="1"/>
    <n v="59.7"/>
    <s v="大"/>
    <s v="2 "/>
    <n v="36"/>
    <x v="3"/>
    <n v="1"/>
    <n v="44"/>
  </r>
  <r>
    <n v="286"/>
    <s v="上悦嘉园"/>
    <n v="6"/>
    <n v="2"/>
    <s v="1201"/>
    <s v="B"/>
    <x v="5"/>
    <n v="59.16"/>
    <s v="大"/>
    <s v="2 "/>
    <n v="36"/>
    <x v="3"/>
    <n v="1"/>
    <n v="44"/>
  </r>
  <r>
    <n v="287"/>
    <s v="上悦嘉园"/>
    <n v="6"/>
    <n v="2"/>
    <s v="1202"/>
    <s v="A反"/>
    <x v="4"/>
    <n v="41.84"/>
    <s v="小"/>
    <s v="1 "/>
    <n v="36"/>
    <x v="3"/>
    <n v="1"/>
    <n v="44"/>
  </r>
  <r>
    <n v="288"/>
    <s v="上悦嘉园"/>
    <n v="6"/>
    <n v="2"/>
    <s v="1203"/>
    <s v="A"/>
    <x v="4"/>
    <n v="41.86"/>
    <s v="小"/>
    <s v="1 "/>
    <n v="36"/>
    <x v="3"/>
    <n v="1"/>
    <n v="44"/>
  </r>
  <r>
    <n v="289"/>
    <s v="上悦嘉园"/>
    <n v="6"/>
    <n v="2"/>
    <s v="1204"/>
    <s v="A反"/>
    <x v="4"/>
    <n v="41.86"/>
    <s v="小"/>
    <s v="1 "/>
    <n v="36"/>
    <x v="3"/>
    <n v="1"/>
    <n v="44"/>
  </r>
  <r>
    <n v="290"/>
    <s v="上悦嘉园"/>
    <n v="6"/>
    <n v="2"/>
    <s v="1205"/>
    <s v="C"/>
    <x v="6"/>
    <n v="59.71"/>
    <s v="大"/>
    <s v="2 "/>
    <n v="36"/>
    <x v="3"/>
    <n v="1"/>
    <n v="44"/>
  </r>
  <r>
    <n v="291"/>
    <s v="上悦嘉园"/>
    <n v="6"/>
    <n v="2"/>
    <s v="1206"/>
    <s v="A"/>
    <x v="7"/>
    <n v="41.88"/>
    <s v="小"/>
    <s v="1 "/>
    <n v="36"/>
    <x v="3"/>
    <n v="1"/>
    <n v="44"/>
  </r>
  <r>
    <n v="292"/>
    <s v="上悦嘉园"/>
    <n v="6"/>
    <n v="2"/>
    <s v="1207"/>
    <s v="A"/>
    <x v="7"/>
    <n v="41.85"/>
    <s v="小"/>
    <s v="1 "/>
    <n v="36"/>
    <x v="3"/>
    <n v="1"/>
    <n v="44"/>
  </r>
  <r>
    <n v="293"/>
    <s v="上悦嘉园"/>
    <n v="6"/>
    <n v="2"/>
    <s v="1208"/>
    <s v="D"/>
    <x v="1"/>
    <n v="59.7"/>
    <s v="大"/>
    <s v="2 "/>
    <n v="36"/>
    <x v="3"/>
    <n v="1"/>
    <n v="44"/>
  </r>
  <r>
    <n v="294"/>
    <s v="上悦嘉园"/>
    <n v="6"/>
    <n v="2"/>
    <s v="1301"/>
    <s v="B"/>
    <x v="5"/>
    <n v="59.16"/>
    <s v="大"/>
    <s v="2 "/>
    <n v="36"/>
    <x v="3"/>
    <n v="1"/>
    <n v="44"/>
  </r>
  <r>
    <n v="295"/>
    <s v="上悦嘉园"/>
    <n v="6"/>
    <n v="2"/>
    <s v="1302"/>
    <s v="A反"/>
    <x v="4"/>
    <n v="41.84"/>
    <s v="小"/>
    <s v="1 "/>
    <n v="36"/>
    <x v="3"/>
    <n v="1"/>
    <n v="44"/>
  </r>
  <r>
    <n v="296"/>
    <s v="上悦嘉园"/>
    <n v="6"/>
    <n v="2"/>
    <s v="1303"/>
    <s v="A"/>
    <x v="4"/>
    <n v="41.86"/>
    <s v="小"/>
    <s v="1 "/>
    <n v="36"/>
    <x v="3"/>
    <n v="1"/>
    <n v="44"/>
  </r>
  <r>
    <n v="297"/>
    <s v="上悦嘉园"/>
    <n v="6"/>
    <n v="2"/>
    <s v="1304"/>
    <s v="A反"/>
    <x v="4"/>
    <n v="41.86"/>
    <s v="小"/>
    <s v="1 "/>
    <n v="36"/>
    <x v="3"/>
    <n v="1"/>
    <n v="44"/>
  </r>
  <r>
    <n v="298"/>
    <s v="上悦嘉园"/>
    <n v="6"/>
    <n v="2"/>
    <s v="1305"/>
    <s v="C"/>
    <x v="6"/>
    <n v="59.71"/>
    <s v="大"/>
    <s v="2 "/>
    <n v="36"/>
    <x v="3"/>
    <n v="1"/>
    <n v="44"/>
  </r>
  <r>
    <n v="299"/>
    <s v="上悦嘉园"/>
    <n v="6"/>
    <n v="2"/>
    <s v="1306"/>
    <s v="A"/>
    <x v="7"/>
    <n v="41.88"/>
    <s v="小"/>
    <s v="1 "/>
    <n v="36"/>
    <x v="3"/>
    <n v="1"/>
    <n v="44"/>
  </r>
  <r>
    <n v="300"/>
    <s v="上悦嘉园"/>
    <n v="6"/>
    <n v="2"/>
    <s v="1307"/>
    <s v="A"/>
    <x v="7"/>
    <n v="41.85"/>
    <s v="小"/>
    <s v="1 "/>
    <n v="36"/>
    <x v="3"/>
    <n v="1"/>
    <n v="44"/>
  </r>
  <r>
    <n v="301"/>
    <s v="上悦嘉园"/>
    <n v="6"/>
    <n v="2"/>
    <s v="1308"/>
    <s v="D"/>
    <x v="1"/>
    <n v="59.7"/>
    <s v="大"/>
    <s v="2 "/>
    <n v="36"/>
    <x v="3"/>
    <n v="1"/>
    <n v="44"/>
  </r>
  <r>
    <n v="302"/>
    <s v="上悦嘉园"/>
    <n v="6"/>
    <n v="2"/>
    <s v="1401"/>
    <s v="B"/>
    <x v="5"/>
    <n v="59.16"/>
    <s v="大"/>
    <s v="2 "/>
    <n v="36"/>
    <x v="3"/>
    <n v="1"/>
    <n v="44"/>
  </r>
  <r>
    <n v="303"/>
    <s v="上悦嘉园"/>
    <n v="6"/>
    <n v="2"/>
    <s v="1402"/>
    <s v="A反"/>
    <x v="4"/>
    <n v="41.84"/>
    <s v="小"/>
    <s v="1 "/>
    <n v="36"/>
    <x v="3"/>
    <n v="1"/>
    <n v="44"/>
  </r>
  <r>
    <n v="304"/>
    <s v="上悦嘉园"/>
    <n v="6"/>
    <n v="2"/>
    <s v="1403"/>
    <s v="A"/>
    <x v="4"/>
    <n v="41.86"/>
    <s v="小"/>
    <s v="1 "/>
    <n v="36"/>
    <x v="3"/>
    <n v="1"/>
    <n v="44"/>
  </r>
  <r>
    <n v="305"/>
    <s v="上悦嘉园"/>
    <n v="6"/>
    <n v="2"/>
    <s v="1404"/>
    <s v="A反"/>
    <x v="4"/>
    <n v="41.86"/>
    <s v="小"/>
    <s v="1 "/>
    <n v="36"/>
    <x v="3"/>
    <n v="1"/>
    <n v="44"/>
  </r>
  <r>
    <n v="306"/>
    <s v="上悦嘉园"/>
    <n v="6"/>
    <n v="2"/>
    <s v="1405"/>
    <s v="C"/>
    <x v="6"/>
    <n v="59.71"/>
    <s v="大"/>
    <s v="2 "/>
    <n v="36"/>
    <x v="3"/>
    <n v="1"/>
    <n v="44"/>
  </r>
  <r>
    <n v="307"/>
    <s v="上悦嘉园"/>
    <n v="6"/>
    <n v="2"/>
    <s v="1406"/>
    <s v="A"/>
    <x v="7"/>
    <n v="41.88"/>
    <s v="小"/>
    <s v="1 "/>
    <n v="36"/>
    <x v="3"/>
    <n v="1"/>
    <n v="44"/>
  </r>
  <r>
    <n v="308"/>
    <s v="上悦嘉园"/>
    <n v="6"/>
    <n v="2"/>
    <s v="1407"/>
    <s v="A"/>
    <x v="7"/>
    <n v="41.85"/>
    <s v="小"/>
    <s v="1 "/>
    <n v="36"/>
    <x v="3"/>
    <n v="1"/>
    <n v="44"/>
  </r>
  <r>
    <n v="309"/>
    <s v="上悦嘉园"/>
    <n v="6"/>
    <n v="2"/>
    <s v="1408"/>
    <s v="D"/>
    <x v="1"/>
    <n v="59.7"/>
    <s v="大"/>
    <s v="2 "/>
    <n v="36"/>
    <x v="3"/>
    <n v="1"/>
    <n v="44"/>
  </r>
  <r>
    <n v="310"/>
    <s v="上悦嘉园"/>
    <n v="6"/>
    <n v="2"/>
    <s v="1501"/>
    <s v="B"/>
    <x v="5"/>
    <n v="59.16"/>
    <s v="大"/>
    <s v="2 "/>
    <n v="36"/>
    <x v="3"/>
    <n v="1"/>
    <n v="44"/>
  </r>
  <r>
    <n v="311"/>
    <s v="上悦嘉园"/>
    <n v="6"/>
    <n v="2"/>
    <s v="1502"/>
    <s v="A反"/>
    <x v="4"/>
    <n v="41.84"/>
    <s v="小"/>
    <s v="1 "/>
    <n v="36"/>
    <x v="3"/>
    <n v="1"/>
    <n v="44"/>
  </r>
  <r>
    <n v="312"/>
    <s v="上悦嘉园"/>
    <n v="6"/>
    <n v="2"/>
    <s v="1503"/>
    <s v="A"/>
    <x v="4"/>
    <n v="41.86"/>
    <s v="小"/>
    <s v="1 "/>
    <n v="36"/>
    <x v="3"/>
    <n v="1"/>
    <n v="44"/>
  </r>
  <r>
    <n v="313"/>
    <s v="上悦嘉园"/>
    <n v="6"/>
    <n v="2"/>
    <s v="1504"/>
    <s v="A反"/>
    <x v="4"/>
    <n v="41.86"/>
    <s v="小"/>
    <s v="1 "/>
    <n v="36"/>
    <x v="3"/>
    <n v="1"/>
    <n v="44"/>
  </r>
  <r>
    <n v="314"/>
    <s v="上悦嘉园"/>
    <n v="6"/>
    <n v="2"/>
    <s v="1505"/>
    <s v="C"/>
    <x v="6"/>
    <n v="59.71"/>
    <s v="大"/>
    <s v="2 "/>
    <n v="36"/>
    <x v="3"/>
    <n v="1"/>
    <n v="44"/>
  </r>
  <r>
    <n v="315"/>
    <s v="上悦嘉园"/>
    <n v="6"/>
    <n v="2"/>
    <s v="1506"/>
    <s v="A"/>
    <x v="7"/>
    <n v="41.88"/>
    <s v="小"/>
    <s v="1 "/>
    <n v="36"/>
    <x v="3"/>
    <n v="1"/>
    <n v="44"/>
  </r>
  <r>
    <n v="316"/>
    <s v="上悦嘉园"/>
    <n v="6"/>
    <n v="2"/>
    <s v="1507"/>
    <s v="A"/>
    <x v="7"/>
    <n v="41.85"/>
    <s v="小"/>
    <s v="1 "/>
    <n v="36"/>
    <x v="3"/>
    <n v="1"/>
    <n v="44"/>
  </r>
  <r>
    <n v="317"/>
    <s v="上悦嘉园"/>
    <n v="6"/>
    <n v="2"/>
    <s v="1508"/>
    <s v="D"/>
    <x v="1"/>
    <n v="59.7"/>
    <s v="大"/>
    <s v="2 "/>
    <n v="36"/>
    <x v="3"/>
    <n v="1"/>
    <n v="44"/>
  </r>
  <r>
    <n v="318"/>
    <s v="上悦嘉园"/>
    <n v="6"/>
    <n v="2"/>
    <s v="1601"/>
    <s v="B"/>
    <x v="5"/>
    <n v="59.16"/>
    <s v="大"/>
    <s v="2 "/>
    <n v="36"/>
    <x v="3"/>
    <n v="1"/>
    <n v="44"/>
  </r>
  <r>
    <n v="319"/>
    <s v="上悦嘉园"/>
    <n v="6"/>
    <n v="2"/>
    <s v="1602"/>
    <s v="A反"/>
    <x v="4"/>
    <n v="41.84"/>
    <s v="小"/>
    <s v="1 "/>
    <n v="36"/>
    <x v="3"/>
    <n v="1"/>
    <n v="44"/>
  </r>
  <r>
    <n v="320"/>
    <s v="上悦嘉园"/>
    <n v="6"/>
    <n v="2"/>
    <s v="1603"/>
    <s v="A"/>
    <x v="4"/>
    <n v="41.86"/>
    <s v="小"/>
    <s v="1 "/>
    <n v="36"/>
    <x v="3"/>
    <n v="1"/>
    <n v="44"/>
  </r>
  <r>
    <n v="321"/>
    <s v="上悦嘉园"/>
    <n v="6"/>
    <n v="2"/>
    <s v="1604"/>
    <s v="A反"/>
    <x v="4"/>
    <n v="41.86"/>
    <s v="小"/>
    <s v="1 "/>
    <n v="36"/>
    <x v="3"/>
    <n v="1"/>
    <n v="44"/>
  </r>
  <r>
    <n v="322"/>
    <s v="上悦嘉园"/>
    <n v="6"/>
    <n v="2"/>
    <s v="1605"/>
    <s v="C"/>
    <x v="6"/>
    <n v="59.71"/>
    <s v="大"/>
    <s v="2 "/>
    <n v="36"/>
    <x v="3"/>
    <n v="1"/>
    <n v="44"/>
  </r>
  <r>
    <n v="323"/>
    <s v="上悦嘉园"/>
    <n v="6"/>
    <n v="2"/>
    <s v="1606"/>
    <s v="A"/>
    <x v="7"/>
    <n v="41.88"/>
    <s v="小"/>
    <s v="1 "/>
    <n v="36"/>
    <x v="3"/>
    <n v="1"/>
    <n v="44"/>
  </r>
  <r>
    <n v="324"/>
    <s v="上悦嘉园"/>
    <n v="6"/>
    <n v="2"/>
    <s v="1607"/>
    <s v="A"/>
    <x v="7"/>
    <n v="41.85"/>
    <s v="小"/>
    <s v="1 "/>
    <n v="36"/>
    <x v="3"/>
    <n v="1"/>
    <n v="44"/>
  </r>
  <r>
    <n v="325"/>
    <s v="上悦嘉园"/>
    <n v="6"/>
    <n v="2"/>
    <s v="1608"/>
    <s v="D"/>
    <x v="1"/>
    <n v="59.7"/>
    <s v="大"/>
    <s v="2 "/>
    <n v="36"/>
    <x v="3"/>
    <n v="1"/>
    <n v="44"/>
  </r>
  <r>
    <n v="326"/>
    <s v="上悦嘉园"/>
    <n v="6"/>
    <n v="2"/>
    <s v="1701"/>
    <s v="B"/>
    <x v="5"/>
    <n v="59.16"/>
    <s v="大"/>
    <s v="2 "/>
    <n v="36"/>
    <x v="3"/>
    <n v="1"/>
    <n v="44"/>
  </r>
  <r>
    <n v="327"/>
    <s v="上悦嘉园"/>
    <n v="6"/>
    <n v="2"/>
    <s v="1702"/>
    <s v="A反"/>
    <x v="4"/>
    <n v="41.84"/>
    <s v="小"/>
    <s v="1 "/>
    <n v="36"/>
    <x v="3"/>
    <n v="1"/>
    <n v="44"/>
  </r>
  <r>
    <n v="328"/>
    <s v="上悦嘉园"/>
    <n v="6"/>
    <n v="2"/>
    <s v="1703"/>
    <s v="A"/>
    <x v="4"/>
    <n v="41.86"/>
    <s v="小"/>
    <s v="1 "/>
    <n v="36"/>
    <x v="3"/>
    <n v="1"/>
    <n v="44"/>
  </r>
  <r>
    <n v="329"/>
    <s v="上悦嘉园"/>
    <n v="6"/>
    <n v="2"/>
    <s v="1704"/>
    <s v="A反"/>
    <x v="4"/>
    <n v="41.86"/>
    <s v="小"/>
    <s v="1 "/>
    <n v="36"/>
    <x v="3"/>
    <n v="1"/>
    <n v="44"/>
  </r>
  <r>
    <n v="330"/>
    <s v="上悦嘉园"/>
    <n v="6"/>
    <n v="2"/>
    <s v="1705"/>
    <s v="C"/>
    <x v="6"/>
    <n v="59.71"/>
    <s v="大"/>
    <s v="2 "/>
    <n v="36"/>
    <x v="3"/>
    <n v="1"/>
    <n v="44"/>
  </r>
  <r>
    <n v="331"/>
    <s v="上悦嘉园"/>
    <n v="6"/>
    <n v="2"/>
    <s v="1706"/>
    <s v="A"/>
    <x v="7"/>
    <n v="41.88"/>
    <s v="小"/>
    <s v="1 "/>
    <n v="36"/>
    <x v="3"/>
    <n v="1"/>
    <n v="44"/>
  </r>
  <r>
    <n v="332"/>
    <s v="上悦嘉园"/>
    <n v="6"/>
    <n v="2"/>
    <s v="1707"/>
    <s v="A"/>
    <x v="7"/>
    <n v="41.85"/>
    <s v="小"/>
    <s v="1 "/>
    <n v="36"/>
    <x v="3"/>
    <n v="1"/>
    <n v="44"/>
  </r>
  <r>
    <n v="333"/>
    <s v="上悦嘉园"/>
    <n v="6"/>
    <n v="2"/>
    <s v="1708"/>
    <s v="D"/>
    <x v="1"/>
    <n v="59.7"/>
    <s v="大"/>
    <s v="2 "/>
    <n v="36"/>
    <x v="3"/>
    <n v="1"/>
    <n v="44"/>
  </r>
  <r>
    <n v="334"/>
    <s v="上悦嘉园"/>
    <n v="6"/>
    <n v="2"/>
    <s v="1801"/>
    <s v="B"/>
    <x v="5"/>
    <n v="59.16"/>
    <s v="大"/>
    <s v="2 "/>
    <n v="36"/>
    <x v="3"/>
    <n v="1"/>
    <n v="44"/>
  </r>
  <r>
    <n v="335"/>
    <s v="上悦嘉园"/>
    <n v="6"/>
    <n v="2"/>
    <s v="1802"/>
    <s v="A反"/>
    <x v="4"/>
    <n v="41.84"/>
    <s v="小"/>
    <s v="1 "/>
    <n v="36"/>
    <x v="3"/>
    <n v="1"/>
    <n v="44"/>
  </r>
  <r>
    <n v="336"/>
    <s v="上悦嘉园"/>
    <n v="6"/>
    <n v="2"/>
    <s v="1803"/>
    <s v="A"/>
    <x v="4"/>
    <n v="41.86"/>
    <s v="小"/>
    <s v="1 "/>
    <n v="36"/>
    <x v="3"/>
    <n v="1"/>
    <n v="44"/>
  </r>
  <r>
    <n v="337"/>
    <s v="上悦嘉园"/>
    <n v="6"/>
    <n v="2"/>
    <s v="1804"/>
    <s v="A反"/>
    <x v="4"/>
    <n v="41.86"/>
    <s v="小"/>
    <s v="1 "/>
    <n v="36"/>
    <x v="3"/>
    <n v="1"/>
    <n v="44"/>
  </r>
  <r>
    <n v="338"/>
    <s v="上悦嘉园"/>
    <n v="6"/>
    <n v="2"/>
    <s v="1805"/>
    <s v="C"/>
    <x v="6"/>
    <n v="59.71"/>
    <s v="大"/>
    <s v="2 "/>
    <n v="36"/>
    <x v="3"/>
    <n v="1"/>
    <n v="44"/>
  </r>
  <r>
    <n v="339"/>
    <s v="上悦嘉园"/>
    <n v="6"/>
    <n v="2"/>
    <s v="1806"/>
    <s v="A"/>
    <x v="7"/>
    <n v="41.88"/>
    <s v="小"/>
    <s v="1 "/>
    <n v="36"/>
    <x v="3"/>
    <n v="1"/>
    <n v="44"/>
  </r>
  <r>
    <n v="340"/>
    <s v="上悦嘉园"/>
    <n v="6"/>
    <n v="2"/>
    <s v="1807"/>
    <s v="A"/>
    <x v="7"/>
    <n v="41.85"/>
    <s v="小"/>
    <s v="1 "/>
    <n v="36"/>
    <x v="3"/>
    <n v="1"/>
    <n v="44"/>
  </r>
  <r>
    <n v="341"/>
    <s v="上悦嘉园"/>
    <n v="6"/>
    <n v="2"/>
    <s v="1808"/>
    <s v="D"/>
    <x v="1"/>
    <n v="59.7"/>
    <s v="大"/>
    <s v="2 "/>
    <n v="36"/>
    <x v="3"/>
    <n v="1"/>
    <n v="44"/>
  </r>
  <r>
    <n v="342"/>
    <s v="上悦嘉园"/>
    <n v="6"/>
    <n v="2"/>
    <s v="1901"/>
    <s v="B"/>
    <x v="5"/>
    <n v="59.16"/>
    <s v="大"/>
    <s v="2 "/>
    <n v="36"/>
    <x v="3"/>
    <n v="1"/>
    <n v="44"/>
  </r>
  <r>
    <n v="343"/>
    <s v="上悦嘉园"/>
    <n v="6"/>
    <n v="2"/>
    <s v="1902"/>
    <s v="A反"/>
    <x v="4"/>
    <n v="41.84"/>
    <s v="小"/>
    <s v="1 "/>
    <n v="36"/>
    <x v="3"/>
    <n v="1"/>
    <n v="44"/>
  </r>
  <r>
    <n v="344"/>
    <s v="上悦嘉园"/>
    <n v="6"/>
    <n v="2"/>
    <s v="1903"/>
    <s v="A"/>
    <x v="4"/>
    <n v="41.86"/>
    <s v="小"/>
    <s v="1 "/>
    <n v="36"/>
    <x v="3"/>
    <n v="1"/>
    <n v="44"/>
  </r>
  <r>
    <n v="345"/>
    <s v="上悦嘉园"/>
    <n v="6"/>
    <n v="2"/>
    <s v="1904"/>
    <s v="A反"/>
    <x v="4"/>
    <n v="41.86"/>
    <s v="小"/>
    <s v="1 "/>
    <n v="36"/>
    <x v="3"/>
    <n v="1"/>
    <n v="44"/>
  </r>
  <r>
    <n v="346"/>
    <s v="上悦嘉园"/>
    <n v="6"/>
    <n v="2"/>
    <s v="1905"/>
    <s v="C"/>
    <x v="6"/>
    <n v="59.71"/>
    <s v="大"/>
    <s v="2 "/>
    <n v="36"/>
    <x v="3"/>
    <n v="1"/>
    <n v="44"/>
  </r>
  <r>
    <n v="347"/>
    <s v="上悦嘉园"/>
    <n v="6"/>
    <n v="2"/>
    <s v="1906"/>
    <s v="A"/>
    <x v="7"/>
    <n v="41.88"/>
    <s v="小"/>
    <s v="1 "/>
    <n v="36"/>
    <x v="3"/>
    <n v="1"/>
    <n v="44"/>
  </r>
  <r>
    <n v="348"/>
    <s v="上悦嘉园"/>
    <n v="6"/>
    <n v="2"/>
    <s v="1907"/>
    <s v="A"/>
    <x v="7"/>
    <n v="41.85"/>
    <s v="小"/>
    <s v="1 "/>
    <n v="36"/>
    <x v="3"/>
    <n v="1"/>
    <n v="44"/>
  </r>
  <r>
    <n v="349"/>
    <s v="上悦嘉园"/>
    <n v="6"/>
    <n v="2"/>
    <s v="1908"/>
    <s v="D"/>
    <x v="1"/>
    <n v="59.7"/>
    <s v="大"/>
    <s v="2 "/>
    <n v="36"/>
    <x v="3"/>
    <n v="1"/>
    <n v="44"/>
  </r>
  <r>
    <n v="350"/>
    <s v="上悦嘉园"/>
    <n v="6"/>
    <n v="2"/>
    <s v="2001"/>
    <s v="B"/>
    <x v="5"/>
    <n v="59.16"/>
    <s v="大"/>
    <s v="2 "/>
    <n v="36"/>
    <x v="3"/>
    <n v="1"/>
    <n v="44"/>
  </r>
  <r>
    <n v="351"/>
    <s v="上悦嘉园"/>
    <n v="6"/>
    <n v="2"/>
    <s v="2002"/>
    <s v="A反"/>
    <x v="4"/>
    <n v="41.84"/>
    <s v="小"/>
    <s v="1 "/>
    <n v="36"/>
    <x v="3"/>
    <n v="1"/>
    <n v="44"/>
  </r>
  <r>
    <n v="352"/>
    <s v="上悦嘉园"/>
    <n v="6"/>
    <n v="2"/>
    <s v="2003"/>
    <s v="A"/>
    <x v="4"/>
    <n v="41.86"/>
    <s v="小"/>
    <s v="1 "/>
    <n v="36"/>
    <x v="3"/>
    <n v="1"/>
    <n v="44"/>
  </r>
  <r>
    <n v="353"/>
    <s v="上悦嘉园"/>
    <n v="6"/>
    <n v="2"/>
    <s v="2004"/>
    <s v="A反"/>
    <x v="4"/>
    <n v="41.86"/>
    <s v="小"/>
    <s v="1 "/>
    <n v="36"/>
    <x v="3"/>
    <n v="1"/>
    <n v="44"/>
  </r>
  <r>
    <n v="354"/>
    <s v="上悦嘉园"/>
    <n v="6"/>
    <n v="2"/>
    <s v="2005"/>
    <s v="C"/>
    <x v="6"/>
    <n v="59.71"/>
    <s v="大"/>
    <s v="2 "/>
    <n v="36"/>
    <x v="3"/>
    <n v="1"/>
    <n v="44"/>
  </r>
  <r>
    <n v="355"/>
    <s v="上悦嘉园"/>
    <n v="6"/>
    <n v="2"/>
    <s v="2006"/>
    <s v="A"/>
    <x v="7"/>
    <n v="41.88"/>
    <s v="小"/>
    <s v="1 "/>
    <n v="36"/>
    <x v="3"/>
    <n v="1"/>
    <n v="44"/>
  </r>
  <r>
    <n v="356"/>
    <s v="上悦嘉园"/>
    <n v="6"/>
    <n v="2"/>
    <s v="2007"/>
    <s v="A"/>
    <x v="7"/>
    <n v="41.85"/>
    <s v="小"/>
    <s v="1 "/>
    <n v="36"/>
    <x v="3"/>
    <n v="1"/>
    <n v="44"/>
  </r>
  <r>
    <n v="357"/>
    <s v="上悦嘉园"/>
    <n v="6"/>
    <n v="2"/>
    <s v="2008"/>
    <s v="D"/>
    <x v="1"/>
    <n v="59.7"/>
    <s v="大"/>
    <s v="2 "/>
    <n v="36"/>
    <x v="3"/>
    <n v="1"/>
    <n v="44"/>
  </r>
  <r>
    <n v="358"/>
    <s v="上悦嘉园"/>
    <n v="6"/>
    <n v="2"/>
    <s v="2101"/>
    <s v="B"/>
    <x v="5"/>
    <n v="59.16"/>
    <s v="大"/>
    <s v="2 "/>
    <n v="36"/>
    <x v="3"/>
    <n v="1"/>
    <n v="44"/>
  </r>
  <r>
    <n v="359"/>
    <s v="上悦嘉园"/>
    <n v="6"/>
    <n v="2"/>
    <s v="2102"/>
    <s v="A反"/>
    <x v="4"/>
    <n v="41.84"/>
    <s v="小"/>
    <s v="1 "/>
    <n v="36"/>
    <x v="3"/>
    <n v="1"/>
    <n v="44"/>
  </r>
  <r>
    <n v="360"/>
    <s v="上悦嘉园"/>
    <n v="6"/>
    <n v="2"/>
    <s v="2103"/>
    <s v="A"/>
    <x v="4"/>
    <n v="41.86"/>
    <s v="小"/>
    <s v="1 "/>
    <n v="36"/>
    <x v="3"/>
    <n v="1"/>
    <n v="44"/>
  </r>
  <r>
    <n v="361"/>
    <s v="上悦嘉园"/>
    <n v="6"/>
    <n v="2"/>
    <s v="2104"/>
    <s v="A反"/>
    <x v="4"/>
    <n v="41.86"/>
    <s v="小"/>
    <s v="1 "/>
    <n v="36"/>
    <x v="3"/>
    <n v="1"/>
    <n v="44"/>
  </r>
  <r>
    <n v="362"/>
    <s v="上悦嘉园"/>
    <n v="6"/>
    <n v="2"/>
    <s v="2105"/>
    <s v="C"/>
    <x v="6"/>
    <n v="59.71"/>
    <s v="大"/>
    <s v="2 "/>
    <n v="36"/>
    <x v="3"/>
    <n v="1"/>
    <n v="44"/>
  </r>
  <r>
    <n v="363"/>
    <s v="上悦嘉园"/>
    <n v="6"/>
    <n v="2"/>
    <s v="2106"/>
    <s v="A"/>
    <x v="7"/>
    <n v="41.88"/>
    <s v="小"/>
    <s v="1 "/>
    <n v="36"/>
    <x v="3"/>
    <n v="1"/>
    <n v="44"/>
  </r>
  <r>
    <n v="364"/>
    <s v="上悦嘉园"/>
    <n v="6"/>
    <n v="2"/>
    <s v="2107"/>
    <s v="A"/>
    <x v="7"/>
    <n v="41.85"/>
    <s v="小"/>
    <s v="1 "/>
    <n v="36"/>
    <x v="3"/>
    <n v="1"/>
    <n v="44"/>
  </r>
  <r>
    <n v="365"/>
    <s v="上悦嘉园"/>
    <n v="6"/>
    <n v="2"/>
    <s v="2108"/>
    <s v="D"/>
    <x v="1"/>
    <n v="59.7"/>
    <s v="大"/>
    <s v="2 "/>
    <n v="36"/>
    <x v="3"/>
    <n v="1"/>
    <n v="44"/>
  </r>
  <r>
    <n v="366"/>
    <s v="上悦嘉园"/>
    <n v="6"/>
    <n v="2"/>
    <s v="2201"/>
    <s v="B"/>
    <x v="5"/>
    <n v="59.16"/>
    <s v="大"/>
    <s v="2 "/>
    <n v="36"/>
    <x v="3"/>
    <n v="1"/>
    <n v="44"/>
  </r>
  <r>
    <n v="367"/>
    <s v="上悦嘉园"/>
    <n v="6"/>
    <n v="2"/>
    <s v="2202"/>
    <s v="A反"/>
    <x v="4"/>
    <n v="41.84"/>
    <s v="小"/>
    <s v="1 "/>
    <n v="36"/>
    <x v="3"/>
    <n v="1"/>
    <n v="44"/>
  </r>
  <r>
    <n v="368"/>
    <s v="上悦嘉园"/>
    <n v="6"/>
    <n v="2"/>
    <s v="2203"/>
    <s v="A"/>
    <x v="4"/>
    <n v="41.86"/>
    <s v="小"/>
    <s v="1 "/>
    <n v="36"/>
    <x v="3"/>
    <n v="1"/>
    <n v="44"/>
  </r>
  <r>
    <n v="369"/>
    <s v="上悦嘉园"/>
    <n v="6"/>
    <n v="2"/>
    <s v="2204"/>
    <s v="A反"/>
    <x v="4"/>
    <n v="41.86"/>
    <s v="小"/>
    <s v="1 "/>
    <n v="36"/>
    <x v="3"/>
    <n v="1"/>
    <n v="44"/>
  </r>
  <r>
    <n v="370"/>
    <s v="上悦嘉园"/>
    <n v="6"/>
    <n v="2"/>
    <s v="2205"/>
    <s v="C"/>
    <x v="6"/>
    <n v="59.71"/>
    <s v="大"/>
    <s v="2 "/>
    <n v="36"/>
    <x v="3"/>
    <n v="1"/>
    <n v="44"/>
  </r>
  <r>
    <n v="371"/>
    <s v="上悦嘉园"/>
    <n v="6"/>
    <n v="2"/>
    <s v="2206"/>
    <s v="A"/>
    <x v="7"/>
    <n v="41.88"/>
    <s v="小"/>
    <s v="1 "/>
    <n v="36"/>
    <x v="3"/>
    <n v="1"/>
    <n v="44"/>
  </r>
  <r>
    <n v="372"/>
    <s v="上悦嘉园"/>
    <n v="6"/>
    <n v="2"/>
    <s v="2207"/>
    <s v="A"/>
    <x v="7"/>
    <n v="41.85"/>
    <s v="小"/>
    <s v="1 "/>
    <n v="36"/>
    <x v="3"/>
    <n v="1"/>
    <n v="44"/>
  </r>
  <r>
    <n v="373"/>
    <s v="上悦嘉园"/>
    <n v="6"/>
    <n v="2"/>
    <s v="2208"/>
    <s v="D"/>
    <x v="1"/>
    <n v="59.7"/>
    <s v="大"/>
    <s v="2 "/>
    <n v="36"/>
    <x v="3"/>
    <n v="1"/>
    <n v="4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782B00F-7C23-4EF8-9489-0FF960281CB6}" name="数据透视表1" cacheId="0"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Q40:R63" firstHeaderRow="1" firstDataRow="1" firstDataCol="1"/>
  <pivotFields count="14">
    <pivotField showAll="0"/>
    <pivotField showAll="0"/>
    <pivotField showAll="0"/>
    <pivotField showAll="0"/>
    <pivotField showAll="0"/>
    <pivotField showAll="0"/>
    <pivotField axis="axisRow" showAll="0">
      <items count="9">
        <item x="2"/>
        <item x="3"/>
        <item x="1"/>
        <item x="4"/>
        <item x="5"/>
        <item x="7"/>
        <item x="6"/>
        <item x="0"/>
        <item t="default"/>
      </items>
    </pivotField>
    <pivotField showAll="0"/>
    <pivotField showAll="0"/>
    <pivotField showAll="0"/>
    <pivotField showAll="0"/>
    <pivotField axis="axisRow" showAll="0">
      <items count="5">
        <item x="1"/>
        <item x="3"/>
        <item x="2"/>
        <item x="0"/>
        <item t="default"/>
      </items>
    </pivotField>
    <pivotField dataField="1" showAll="0"/>
    <pivotField showAll="0"/>
  </pivotFields>
  <rowFields count="2">
    <field x="11"/>
    <field x="6"/>
  </rowFields>
  <rowItems count="23">
    <i>
      <x/>
    </i>
    <i r="1">
      <x/>
    </i>
    <i r="1">
      <x v="1"/>
    </i>
    <i r="1">
      <x v="2"/>
    </i>
    <i r="1">
      <x v="3"/>
    </i>
    <i r="1">
      <x v="4"/>
    </i>
    <i>
      <x v="1"/>
    </i>
    <i r="1">
      <x/>
    </i>
    <i r="1">
      <x v="1"/>
    </i>
    <i r="1">
      <x v="2"/>
    </i>
    <i r="1">
      <x v="3"/>
    </i>
    <i r="1">
      <x v="4"/>
    </i>
    <i r="1">
      <x v="5"/>
    </i>
    <i r="1">
      <x v="6"/>
    </i>
    <i>
      <x v="2"/>
    </i>
    <i r="1">
      <x/>
    </i>
    <i r="1">
      <x v="1"/>
    </i>
    <i r="1">
      <x v="2"/>
    </i>
    <i r="1">
      <x v="3"/>
    </i>
    <i r="1">
      <x v="4"/>
    </i>
    <i>
      <x v="3"/>
    </i>
    <i r="1">
      <x v="7"/>
    </i>
    <i t="grand">
      <x/>
    </i>
  </rowItems>
  <colItems count="1">
    <i/>
  </colItems>
  <dataFields count="1">
    <dataField name="求和项:套数" fld="12"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tabSelected="1" topLeftCell="B7" workbookViewId="0">
      <selection activeCell="F9" sqref="F9"/>
    </sheetView>
  </sheetViews>
  <sheetFormatPr defaultColWidth="22.875" defaultRowHeight="13.5"/>
  <cols>
    <col min="1" max="1" width="8" style="1" customWidth="1"/>
    <col min="2" max="2" width="14.625" style="1" customWidth="1"/>
    <col min="3" max="3" width="15.5" style="1" customWidth="1"/>
    <col min="4" max="4" width="38.375" style="1" customWidth="1"/>
    <col min="5" max="6" width="10.25" style="1" customWidth="1"/>
    <col min="7" max="7" width="10.625" style="1" customWidth="1"/>
    <col min="8" max="8" width="11.375" style="1" customWidth="1"/>
    <col min="9" max="16384" width="22.875" style="1"/>
  </cols>
  <sheetData>
    <row r="1" spans="1:13">
      <c r="A1" s="28" t="s">
        <v>68</v>
      </c>
      <c r="B1" s="28" t="s">
        <v>69</v>
      </c>
      <c r="C1" s="28" t="s">
        <v>70</v>
      </c>
      <c r="D1" s="28" t="s">
        <v>71</v>
      </c>
    </row>
    <row r="2" spans="1:13" ht="50.25">
      <c r="A2" s="29">
        <v>1</v>
      </c>
      <c r="B2" s="28" t="s">
        <v>72</v>
      </c>
      <c r="C2" s="123">
        <f>H2</f>
        <v>1839487</v>
      </c>
      <c r="D2" s="30" t="s">
        <v>672</v>
      </c>
      <c r="E2" s="134">
        <v>5600</v>
      </c>
      <c r="F2" s="135">
        <f>面积表!R17</f>
        <v>17988.180000000004</v>
      </c>
      <c r="G2" s="1">
        <v>110369231.77</v>
      </c>
      <c r="H2" s="31">
        <f>ROUND(G2/60,0)</f>
        <v>1839487</v>
      </c>
    </row>
    <row r="3" spans="1:13">
      <c r="A3" s="29">
        <v>2</v>
      </c>
      <c r="B3" s="28" t="s">
        <v>73</v>
      </c>
      <c r="C3" s="123">
        <f>C4+C5+C6</f>
        <v>805164.71</v>
      </c>
      <c r="D3" s="33" t="s">
        <v>74</v>
      </c>
    </row>
    <row r="4" spans="1:13" ht="51">
      <c r="A4" s="29">
        <v>2.1</v>
      </c>
      <c r="B4" s="28" t="s">
        <v>75</v>
      </c>
      <c r="C4" s="32">
        <f>ROUND(F4,0)</f>
        <v>323787</v>
      </c>
      <c r="D4" s="120" t="s">
        <v>667</v>
      </c>
      <c r="E4" s="31">
        <v>1.5</v>
      </c>
      <c r="F4" s="1">
        <f>ROUND(E4*F2*12,0)</f>
        <v>323787</v>
      </c>
    </row>
    <row r="5" spans="1:13" ht="36.75">
      <c r="A5" s="29">
        <v>2.2000000000000002</v>
      </c>
      <c r="B5" s="28" t="s">
        <v>76</v>
      </c>
      <c r="C5" s="29">
        <f>E5</f>
        <v>6489.71</v>
      </c>
      <c r="D5" s="120" t="s">
        <v>655</v>
      </c>
      <c r="E5" s="1">
        <v>6489.71</v>
      </c>
    </row>
    <row r="6" spans="1:13" ht="50.25">
      <c r="A6" s="29">
        <v>2.2999999999999998</v>
      </c>
      <c r="B6" s="28" t="s">
        <v>77</v>
      </c>
      <c r="C6" s="29">
        <f>ROUND(E6,0)</f>
        <v>474888</v>
      </c>
      <c r="D6" s="120" t="s">
        <v>671</v>
      </c>
      <c r="E6" s="1">
        <f>ROUND(F6*F2*12,0)</f>
        <v>474888</v>
      </c>
      <c r="F6" s="31">
        <v>2.2000000000000002</v>
      </c>
      <c r="H6" s="149"/>
      <c r="I6" s="149"/>
    </row>
    <row r="7" spans="1:13" ht="14.25">
      <c r="A7" s="29">
        <v>3</v>
      </c>
      <c r="B7" s="28" t="s">
        <v>78</v>
      </c>
      <c r="C7" s="124">
        <f>C8+C9+C10</f>
        <v>245797</v>
      </c>
      <c r="D7" s="33" t="s">
        <v>79</v>
      </c>
      <c r="H7" s="26" t="s">
        <v>469</v>
      </c>
      <c r="I7" s="26" t="s">
        <v>470</v>
      </c>
      <c r="J7" s="26" t="s">
        <v>471</v>
      </c>
      <c r="K7" s="26" t="s">
        <v>472</v>
      </c>
      <c r="L7" s="26" t="s">
        <v>473</v>
      </c>
      <c r="M7" s="26" t="s">
        <v>474</v>
      </c>
    </row>
    <row r="8" spans="1:13" ht="37.5">
      <c r="A8" s="29">
        <v>3.1</v>
      </c>
      <c r="B8" s="28" t="s">
        <v>80</v>
      </c>
      <c r="C8" s="29">
        <f>F8</f>
        <v>190689</v>
      </c>
      <c r="D8" s="30" t="s">
        <v>695</v>
      </c>
      <c r="E8" s="1">
        <f>ROUND(比较法!C33*F2*12,0)</f>
        <v>9534455</v>
      </c>
      <c r="F8" s="1">
        <f>ROUND(E8*0.02,0)</f>
        <v>190689</v>
      </c>
      <c r="H8" s="95">
        <v>110369231.77</v>
      </c>
      <c r="I8" s="96">
        <v>5.8799999999999999E-5</v>
      </c>
      <c r="J8" s="97">
        <v>45045</v>
      </c>
      <c r="K8" s="97">
        <v>45410</v>
      </c>
      <c r="L8" s="26">
        <v>366</v>
      </c>
      <c r="M8" s="26">
        <v>6489.71</v>
      </c>
    </row>
    <row r="9" spans="1:13" ht="96">
      <c r="A9" s="29">
        <v>3.2</v>
      </c>
      <c r="B9" s="28" t="s">
        <v>81</v>
      </c>
      <c r="C9" s="29">
        <f>G9</f>
        <v>55047</v>
      </c>
      <c r="D9" s="138" t="s">
        <v>668</v>
      </c>
      <c r="E9" s="1">
        <f>ROUND(C2*0.7,0)</f>
        <v>1287641</v>
      </c>
      <c r="F9" s="1">
        <f>4.75%*0.9</f>
        <v>4.2750000000000003E-2</v>
      </c>
      <c r="G9" s="1">
        <f>ROUND(E9*F9,0)</f>
        <v>55047</v>
      </c>
      <c r="H9" s="26"/>
      <c r="I9" s="26"/>
      <c r="J9" s="26"/>
      <c r="K9" s="26"/>
      <c r="L9" s="26"/>
      <c r="M9" s="26"/>
    </row>
    <row r="10" spans="1:13" ht="48">
      <c r="A10" s="29">
        <v>3.3</v>
      </c>
      <c r="B10" s="28" t="s">
        <v>82</v>
      </c>
      <c r="C10" s="136">
        <f>ROUND(F10*1%,0)</f>
        <v>61</v>
      </c>
      <c r="D10" s="137" t="s">
        <v>676</v>
      </c>
      <c r="F10" s="1">
        <f>ROUND(H8/F2,2)</f>
        <v>6135.65</v>
      </c>
      <c r="G10" s="1">
        <f>ROUND(F10*1%,0)</f>
        <v>61</v>
      </c>
    </row>
    <row r="11" spans="1:13">
      <c r="A11" s="29">
        <v>4</v>
      </c>
      <c r="B11" s="28" t="s">
        <v>83</v>
      </c>
      <c r="C11" s="123">
        <f>C2+C3+C7</f>
        <v>2890448.71</v>
      </c>
      <c r="D11" s="33" t="s">
        <v>84</v>
      </c>
    </row>
    <row r="12" spans="1:13" ht="25.5">
      <c r="A12" s="29">
        <v>5</v>
      </c>
      <c r="B12" s="28" t="s">
        <v>85</v>
      </c>
      <c r="C12" s="29">
        <f>ROUND(C11/F2/12,0)</f>
        <v>13</v>
      </c>
      <c r="D12" s="33" t="s">
        <v>86</v>
      </c>
    </row>
    <row r="15" spans="1:13">
      <c r="E15" s="34"/>
    </row>
    <row r="16" spans="1:13">
      <c r="E16" s="34"/>
    </row>
  </sheetData>
  <mergeCells count="1">
    <mergeCell ref="H6:I6"/>
  </mergeCells>
  <phoneticPr fontId="27"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1"/>
  <sheetViews>
    <sheetView topLeftCell="B22" zoomScale="90" zoomScaleNormal="90" workbookViewId="0">
      <selection activeCell="K19" sqref="K19"/>
    </sheetView>
  </sheetViews>
  <sheetFormatPr defaultColWidth="9" defaultRowHeight="13.5"/>
  <cols>
    <col min="3" max="3" width="24" customWidth="1"/>
    <col min="4" max="4" width="5" customWidth="1"/>
    <col min="5" max="5" width="25.125" customWidth="1"/>
    <col min="6" max="6" width="9" customWidth="1"/>
    <col min="7" max="7" width="23.625" customWidth="1"/>
    <col min="8" max="8" width="9" customWidth="1"/>
    <col min="9" max="10" width="9" hidden="1" customWidth="1"/>
    <col min="11" max="11" width="24" customWidth="1"/>
    <col min="15" max="15" width="12.625"/>
  </cols>
  <sheetData>
    <row r="1" spans="1:13">
      <c r="A1" s="169" t="s">
        <v>0</v>
      </c>
      <c r="B1" s="169"/>
      <c r="C1" s="169"/>
      <c r="D1" s="169"/>
      <c r="E1" s="169"/>
      <c r="F1" s="169"/>
      <c r="G1" s="169"/>
      <c r="H1" s="169"/>
      <c r="I1" s="169"/>
      <c r="J1" s="169"/>
      <c r="K1" s="169"/>
      <c r="L1" s="169"/>
    </row>
    <row r="2" spans="1:13">
      <c r="A2" s="35"/>
      <c r="B2" s="35"/>
      <c r="C2" s="35"/>
      <c r="D2" s="35"/>
      <c r="E2" s="35"/>
      <c r="F2" s="35"/>
      <c r="G2" s="35"/>
      <c r="H2" s="35"/>
      <c r="I2" s="35"/>
      <c r="J2" s="35"/>
      <c r="K2" s="35"/>
      <c r="L2" s="35"/>
    </row>
    <row r="3" spans="1:13">
      <c r="A3" s="167" t="s">
        <v>1</v>
      </c>
      <c r="B3" s="166"/>
      <c r="C3" s="161" t="s">
        <v>2</v>
      </c>
      <c r="D3" s="161"/>
      <c r="E3" s="161" t="s">
        <v>3</v>
      </c>
      <c r="F3" s="161"/>
      <c r="G3" s="161" t="s">
        <v>4</v>
      </c>
      <c r="H3" s="161"/>
      <c r="I3" s="167" t="s">
        <v>5</v>
      </c>
      <c r="J3" s="166"/>
      <c r="K3" s="167" t="s">
        <v>6</v>
      </c>
      <c r="L3" s="166"/>
      <c r="M3" s="44"/>
    </row>
    <row r="4" spans="1:13">
      <c r="A4" s="161" t="s">
        <v>7</v>
      </c>
      <c r="B4" s="161"/>
      <c r="C4" s="168" t="s">
        <v>646</v>
      </c>
      <c r="D4" s="166"/>
      <c r="E4" s="165" t="s">
        <v>459</v>
      </c>
      <c r="F4" s="166"/>
      <c r="G4" s="165" t="s">
        <v>466</v>
      </c>
      <c r="H4" s="166"/>
      <c r="I4" s="167" t="str">
        <f>[5]清枫华景园数据!C2</f>
        <v>清枫华景园</v>
      </c>
      <c r="J4" s="166"/>
      <c r="K4" s="165" t="s">
        <v>463</v>
      </c>
      <c r="L4" s="166"/>
      <c r="M4" s="44"/>
    </row>
    <row r="5" spans="1:13">
      <c r="A5" s="161" t="s">
        <v>8</v>
      </c>
      <c r="B5" s="161"/>
      <c r="C5" s="167" t="s">
        <v>9</v>
      </c>
      <c r="D5" s="166"/>
      <c r="E5" s="158">
        <f>案例数据统计!Q10</f>
        <v>43.61</v>
      </c>
      <c r="F5" s="159"/>
      <c r="G5" s="158">
        <f>案例数据统计!Q26</f>
        <v>42.51</v>
      </c>
      <c r="H5" s="159"/>
      <c r="I5" s="158">
        <f>[5]清枫华景园数据!I6</f>
        <v>97.111735724259006</v>
      </c>
      <c r="J5" s="159"/>
      <c r="K5" s="158">
        <f>案例数据统计!Q43</f>
        <v>46.75</v>
      </c>
      <c r="L5" s="159"/>
      <c r="M5" s="44"/>
    </row>
    <row r="6" spans="1:13" ht="36.75">
      <c r="A6" s="161" t="s">
        <v>10</v>
      </c>
      <c r="B6" s="161"/>
      <c r="C6" s="36" t="s">
        <v>11</v>
      </c>
      <c r="D6" s="37">
        <v>100</v>
      </c>
      <c r="E6" s="36" t="s">
        <v>11</v>
      </c>
      <c r="F6" s="37">
        <v>100</v>
      </c>
      <c r="G6" s="36" t="s">
        <v>11</v>
      </c>
      <c r="H6" s="37">
        <v>100</v>
      </c>
      <c r="I6" s="36" t="s">
        <v>11</v>
      </c>
      <c r="J6" s="37">
        <v>100</v>
      </c>
      <c r="K6" s="36" t="s">
        <v>11</v>
      </c>
      <c r="L6" s="37">
        <v>100</v>
      </c>
      <c r="M6" s="44"/>
    </row>
    <row r="7" spans="1:13">
      <c r="A7" s="161" t="s">
        <v>12</v>
      </c>
      <c r="B7" s="161"/>
      <c r="C7" s="15" t="s">
        <v>13</v>
      </c>
      <c r="D7" s="15">
        <v>100</v>
      </c>
      <c r="E7" s="15" t="s">
        <v>13</v>
      </c>
      <c r="F7" s="15">
        <v>100</v>
      </c>
      <c r="G7" s="15" t="s">
        <v>13</v>
      </c>
      <c r="H7" s="15">
        <f>IF(G7=C7,100,"请调整")</f>
        <v>100</v>
      </c>
      <c r="I7" s="15" t="s">
        <v>13</v>
      </c>
      <c r="J7" s="15">
        <f>IF(I7=C7,100,"请调整")</f>
        <v>100</v>
      </c>
      <c r="K7" s="15" t="s">
        <v>13</v>
      </c>
      <c r="L7" s="15">
        <f>IF(K7=G7,100,"请调整")</f>
        <v>100</v>
      </c>
      <c r="M7" s="44"/>
    </row>
    <row r="8" spans="1:13" ht="75.75" customHeight="1">
      <c r="A8" s="152" t="s">
        <v>14</v>
      </c>
      <c r="B8" s="14" t="s">
        <v>15</v>
      </c>
      <c r="C8" s="14" t="s">
        <v>647</v>
      </c>
      <c r="D8" s="15">
        <v>100</v>
      </c>
      <c r="E8" s="14" t="s">
        <v>648</v>
      </c>
      <c r="F8" s="15">
        <v>100</v>
      </c>
      <c r="G8" s="14" t="s">
        <v>650</v>
      </c>
      <c r="H8" s="15">
        <v>100</v>
      </c>
      <c r="I8" s="15" t="s">
        <v>16</v>
      </c>
      <c r="J8" s="15">
        <v>100</v>
      </c>
      <c r="K8" s="14" t="s">
        <v>649</v>
      </c>
      <c r="L8" s="15">
        <v>100</v>
      </c>
      <c r="M8" s="15">
        <v>5</v>
      </c>
    </row>
    <row r="9" spans="1:13" ht="77.25" customHeight="1">
      <c r="A9" s="153"/>
      <c r="B9" s="14" t="s">
        <v>17</v>
      </c>
      <c r="C9" s="14" t="s">
        <v>662</v>
      </c>
      <c r="D9" s="15">
        <v>100</v>
      </c>
      <c r="E9" s="14" t="str">
        <f>C9</f>
        <v>周边有M41路、M43路、快专213路等多条公交线路；距离地铁S1线上岸站约1500米；距火车站北京站约27公里；距北京首都国际机场约47公里。综合评价交通便捷度一般。</v>
      </c>
      <c r="F9" s="15">
        <v>100</v>
      </c>
      <c r="G9" s="14" t="str">
        <f>C9</f>
        <v>周边有M41路、M43路、快专213路等多条公交线路；距离地铁S1线上岸站约1500米；距火车站北京站约27公里；距北京首都国际机场约47公里。综合评价交通便捷度一般。</v>
      </c>
      <c r="H9" s="15">
        <v>100</v>
      </c>
      <c r="I9" s="15" t="s">
        <v>16</v>
      </c>
      <c r="J9" s="15">
        <v>100</v>
      </c>
      <c r="K9" s="14" t="str">
        <f>C9</f>
        <v>周边有M41路、M43路、快专213路等多条公交线路；距离地铁S1线上岸站约1500米；距火车站北京站约27公里；距北京首都国际机场约47公里。综合评价交通便捷度一般。</v>
      </c>
      <c r="L9" s="15">
        <v>100</v>
      </c>
      <c r="M9" s="15">
        <v>2</v>
      </c>
    </row>
    <row r="10" spans="1:13" ht="45.75" customHeight="1">
      <c r="A10" s="153"/>
      <c r="B10" s="14" t="s">
        <v>18</v>
      </c>
      <c r="C10" s="14" t="s">
        <v>19</v>
      </c>
      <c r="D10" s="15">
        <v>100</v>
      </c>
      <c r="E10" s="14" t="s">
        <v>19</v>
      </c>
      <c r="F10" s="15">
        <v>100</v>
      </c>
      <c r="G10" s="14" t="s">
        <v>19</v>
      </c>
      <c r="H10" s="15">
        <v>100</v>
      </c>
      <c r="I10" s="15" t="s">
        <v>20</v>
      </c>
      <c r="J10" s="15">
        <v>100</v>
      </c>
      <c r="K10" s="14" t="s">
        <v>19</v>
      </c>
      <c r="L10" s="15">
        <v>100</v>
      </c>
      <c r="M10" s="15">
        <v>2</v>
      </c>
    </row>
    <row r="11" spans="1:13" ht="58.5" customHeight="1">
      <c r="A11" s="153"/>
      <c r="B11" s="14" t="s">
        <v>21</v>
      </c>
      <c r="C11" s="14" t="s">
        <v>663</v>
      </c>
      <c r="D11" s="15">
        <v>100</v>
      </c>
      <c r="E11" s="14" t="str">
        <f>C11</f>
        <v>自然环境：周边有冯村公园、冯村沟等；
人文环境：石门营文化公园。
综合评价环境质量一般。</v>
      </c>
      <c r="F11" s="15">
        <v>100</v>
      </c>
      <c r="G11" s="14" t="str">
        <f>C11</f>
        <v>自然环境：周边有冯村公园、冯村沟等；
人文环境：石门营文化公园。
综合评价环境质量一般。</v>
      </c>
      <c r="H11" s="15">
        <v>100</v>
      </c>
      <c r="I11" s="15" t="s">
        <v>20</v>
      </c>
      <c r="J11" s="15">
        <v>100</v>
      </c>
      <c r="K11" s="14" t="str">
        <f>C11</f>
        <v>自然环境：周边有冯村公园、冯村沟等；
人文环境：石门营文化公园。
综合评价环境质量一般。</v>
      </c>
      <c r="L11" s="15">
        <v>100</v>
      </c>
      <c r="M11" s="15">
        <v>2</v>
      </c>
    </row>
    <row r="12" spans="1:13" ht="132.75" customHeight="1">
      <c r="A12" s="154"/>
      <c r="B12" s="14" t="s">
        <v>22</v>
      </c>
      <c r="C12" s="14" t="s">
        <v>664</v>
      </c>
      <c r="D12" s="15">
        <v>100</v>
      </c>
      <c r="E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F12" s="15">
        <v>100</v>
      </c>
      <c r="G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H12" s="15">
        <v>100</v>
      </c>
      <c r="I12" s="15" t="s">
        <v>23</v>
      </c>
      <c r="J12" s="15">
        <v>100</v>
      </c>
      <c r="K12" s="14" t="str">
        <f>C12</f>
        <v>周边2公里范围内有邻里生活超市、好又多生鲜超市、龙湖天街等商业设施；中国农业银行、门头沟珠江村镇银行、北京银行等金融邮电设施；首师大附中永定分校、北京市第八中学永定实验学校、大峪中学分校、门头沟第八幼儿园等教育机构；门头沟中医医院等医疗机构；综合评价公共配套设施齐备情况一般。</v>
      </c>
      <c r="L12" s="15">
        <v>100</v>
      </c>
      <c r="M12" s="15">
        <v>5</v>
      </c>
    </row>
    <row r="13" spans="1:13" ht="28.5" customHeight="1">
      <c r="A13" s="155" t="s">
        <v>24</v>
      </c>
      <c r="B13" s="14" t="s">
        <v>25</v>
      </c>
      <c r="C13" s="14" t="s">
        <v>26</v>
      </c>
      <c r="D13" s="15">
        <v>100</v>
      </c>
      <c r="E13" s="14" t="s">
        <v>26</v>
      </c>
      <c r="F13" s="15">
        <v>100</v>
      </c>
      <c r="G13" s="14" t="s">
        <v>26</v>
      </c>
      <c r="H13" s="15">
        <v>100</v>
      </c>
      <c r="I13" s="14" t="s">
        <v>26</v>
      </c>
      <c r="J13" s="15">
        <v>100</v>
      </c>
      <c r="K13" s="14" t="s">
        <v>26</v>
      </c>
      <c r="L13" s="15">
        <v>100</v>
      </c>
      <c r="M13" s="15">
        <v>1</v>
      </c>
    </row>
    <row r="14" spans="1:13" ht="20.25" customHeight="1">
      <c r="A14" s="156"/>
      <c r="B14" s="14" t="s">
        <v>27</v>
      </c>
      <c r="C14" s="14" t="s">
        <v>654</v>
      </c>
      <c r="D14" s="15">
        <v>100</v>
      </c>
      <c r="E14" s="14" t="s">
        <v>28</v>
      </c>
      <c r="F14" s="15">
        <v>100</v>
      </c>
      <c r="G14" s="14" t="s">
        <v>28</v>
      </c>
      <c r="H14" s="15">
        <v>100</v>
      </c>
      <c r="I14" s="15" t="s">
        <v>29</v>
      </c>
      <c r="J14" s="15">
        <v>98</v>
      </c>
      <c r="K14" s="14" t="s">
        <v>28</v>
      </c>
      <c r="L14" s="15">
        <v>100</v>
      </c>
      <c r="M14" s="15">
        <v>1</v>
      </c>
    </row>
    <row r="15" spans="1:13" ht="20.25" customHeight="1">
      <c r="A15" s="156"/>
      <c r="B15" s="15" t="s">
        <v>30</v>
      </c>
      <c r="C15" s="14" t="s">
        <v>31</v>
      </c>
      <c r="D15" s="15">
        <v>100</v>
      </c>
      <c r="E15" s="15" t="s">
        <v>32</v>
      </c>
      <c r="F15" s="15">
        <v>100</v>
      </c>
      <c r="G15" s="15" t="s">
        <v>32</v>
      </c>
      <c r="H15" s="15">
        <v>100</v>
      </c>
      <c r="I15" s="15" t="s">
        <v>33</v>
      </c>
      <c r="J15" s="15">
        <v>100</v>
      </c>
      <c r="K15" s="15" t="s">
        <v>32</v>
      </c>
      <c r="L15" s="15">
        <v>100</v>
      </c>
      <c r="M15" s="15">
        <v>2</v>
      </c>
    </row>
    <row r="16" spans="1:13" ht="28.5" customHeight="1">
      <c r="A16" s="156"/>
      <c r="B16" s="14" t="s">
        <v>34</v>
      </c>
      <c r="C16" s="16" t="s">
        <v>666</v>
      </c>
      <c r="D16" s="15">
        <v>100</v>
      </c>
      <c r="E16" s="16" t="s">
        <v>35</v>
      </c>
      <c r="F16" s="38">
        <v>98</v>
      </c>
      <c r="G16" s="16" t="s">
        <v>35</v>
      </c>
      <c r="H16" s="38">
        <f>F16</f>
        <v>98</v>
      </c>
      <c r="I16" s="45" t="s">
        <v>36</v>
      </c>
      <c r="J16" s="15">
        <v>100</v>
      </c>
      <c r="K16" s="16" t="s">
        <v>35</v>
      </c>
      <c r="L16" s="38">
        <f>F16</f>
        <v>98</v>
      </c>
      <c r="M16" s="15">
        <v>2</v>
      </c>
    </row>
    <row r="17" spans="1:21" ht="19.5" customHeight="1">
      <c r="A17" s="156"/>
      <c r="B17" s="14" t="s">
        <v>37</v>
      </c>
      <c r="C17" s="16" t="s">
        <v>38</v>
      </c>
      <c r="D17" s="15">
        <v>100</v>
      </c>
      <c r="E17" s="16" t="s">
        <v>38</v>
      </c>
      <c r="F17" s="15">
        <v>100</v>
      </c>
      <c r="G17" s="16" t="s">
        <v>38</v>
      </c>
      <c r="H17" s="15">
        <v>100</v>
      </c>
      <c r="I17" s="16" t="s">
        <v>38</v>
      </c>
      <c r="J17" s="15">
        <v>100</v>
      </c>
      <c r="K17" s="16" t="s">
        <v>38</v>
      </c>
      <c r="L17" s="15">
        <v>100</v>
      </c>
      <c r="M17" s="15">
        <v>1</v>
      </c>
    </row>
    <row r="18" spans="1:21" ht="19.5" customHeight="1">
      <c r="A18" s="156"/>
      <c r="B18" s="14" t="s">
        <v>39</v>
      </c>
      <c r="C18" s="16" t="s">
        <v>682</v>
      </c>
      <c r="D18" s="15">
        <v>100</v>
      </c>
      <c r="E18" s="16" t="s">
        <v>682</v>
      </c>
      <c r="F18" s="15">
        <v>100</v>
      </c>
      <c r="G18" s="143" t="s">
        <v>683</v>
      </c>
      <c r="H18" s="141">
        <v>98</v>
      </c>
      <c r="I18" s="142"/>
      <c r="J18" s="139"/>
      <c r="K18" s="143" t="s">
        <v>683</v>
      </c>
      <c r="L18" s="141">
        <v>98</v>
      </c>
      <c r="M18" s="15">
        <v>2</v>
      </c>
    </row>
    <row r="19" spans="1:21" ht="36">
      <c r="A19" s="156"/>
      <c r="B19" s="14" t="s">
        <v>40</v>
      </c>
      <c r="C19" s="14" t="s">
        <v>651</v>
      </c>
      <c r="D19" s="15">
        <v>100</v>
      </c>
      <c r="E19" s="140" t="s">
        <v>681</v>
      </c>
      <c r="F19" s="141">
        <v>101</v>
      </c>
      <c r="G19" s="14" t="s">
        <v>651</v>
      </c>
      <c r="H19" s="15">
        <v>100</v>
      </c>
      <c r="I19" s="45"/>
      <c r="J19" s="15"/>
      <c r="K19" s="140" t="s">
        <v>681</v>
      </c>
      <c r="L19" s="141">
        <v>101</v>
      </c>
      <c r="M19" s="15">
        <v>1</v>
      </c>
      <c r="O19" s="43" t="s">
        <v>673</v>
      </c>
      <c r="P19">
        <v>100</v>
      </c>
    </row>
    <row r="20" spans="1:21">
      <c r="A20" s="156"/>
      <c r="B20" s="14" t="s">
        <v>41</v>
      </c>
      <c r="C20" s="122">
        <f>面积表!Q23</f>
        <v>41.86</v>
      </c>
      <c r="D20" s="15">
        <v>100</v>
      </c>
      <c r="E20" s="14" t="s">
        <v>674</v>
      </c>
      <c r="F20" s="38">
        <v>99</v>
      </c>
      <c r="G20" s="140" t="s">
        <v>677</v>
      </c>
      <c r="H20" s="139">
        <v>100</v>
      </c>
      <c r="I20" s="142"/>
      <c r="J20" s="139"/>
      <c r="K20" s="14" t="s">
        <v>678</v>
      </c>
      <c r="L20" s="38">
        <v>98</v>
      </c>
      <c r="M20" s="15">
        <v>1</v>
      </c>
      <c r="O20" s="43" t="s">
        <v>674</v>
      </c>
      <c r="P20">
        <v>99</v>
      </c>
    </row>
    <row r="21" spans="1:21" ht="45.75" customHeight="1">
      <c r="A21" s="156"/>
      <c r="B21" s="14" t="s">
        <v>42</v>
      </c>
      <c r="C21" s="14" t="s">
        <v>43</v>
      </c>
      <c r="D21" s="15">
        <v>100</v>
      </c>
      <c r="E21" s="14" t="s">
        <v>43</v>
      </c>
      <c r="F21" s="15">
        <v>100</v>
      </c>
      <c r="G21" s="14" t="s">
        <v>43</v>
      </c>
      <c r="H21" s="15">
        <v>100</v>
      </c>
      <c r="I21" s="46" t="s">
        <v>45</v>
      </c>
      <c r="J21" s="47">
        <v>100</v>
      </c>
      <c r="K21" s="14" t="s">
        <v>44</v>
      </c>
      <c r="L21" s="38">
        <v>102</v>
      </c>
      <c r="M21" s="15">
        <v>2</v>
      </c>
      <c r="O21" s="43" t="s">
        <v>675</v>
      </c>
      <c r="P21">
        <v>98</v>
      </c>
    </row>
    <row r="22" spans="1:21" ht="45.75" customHeight="1">
      <c r="A22" s="156"/>
      <c r="B22" s="14" t="s">
        <v>46</v>
      </c>
      <c r="C22" s="14" t="s">
        <v>47</v>
      </c>
      <c r="D22" s="15">
        <v>100</v>
      </c>
      <c r="E22" s="14" t="s">
        <v>47</v>
      </c>
      <c r="F22" s="15">
        <v>100</v>
      </c>
      <c r="G22" s="14" t="s">
        <v>47</v>
      </c>
      <c r="H22" s="15">
        <v>100</v>
      </c>
      <c r="I22" s="46"/>
      <c r="J22" s="47"/>
      <c r="K22" s="14" t="s">
        <v>47</v>
      </c>
      <c r="L22" s="15">
        <v>100</v>
      </c>
      <c r="M22" s="15">
        <v>2</v>
      </c>
    </row>
    <row r="23" spans="1:21" ht="51.75" customHeight="1">
      <c r="A23" s="156"/>
      <c r="B23" s="14" t="s">
        <v>48</v>
      </c>
      <c r="C23" s="140" t="s">
        <v>694</v>
      </c>
      <c r="D23" s="15">
        <v>100</v>
      </c>
      <c r="E23" s="14" t="s">
        <v>693</v>
      </c>
      <c r="F23" s="38">
        <v>102</v>
      </c>
      <c r="G23" s="140" t="s">
        <v>694</v>
      </c>
      <c r="H23" s="15">
        <v>100</v>
      </c>
      <c r="I23" s="15" t="s">
        <v>49</v>
      </c>
      <c r="J23" s="15">
        <v>100</v>
      </c>
      <c r="K23" s="14" t="s">
        <v>693</v>
      </c>
      <c r="L23" s="38">
        <f>F23</f>
        <v>102</v>
      </c>
      <c r="M23" s="15">
        <v>2</v>
      </c>
    </row>
    <row r="24" spans="1:21" ht="48">
      <c r="A24" s="156"/>
      <c r="B24" s="14" t="s">
        <v>50</v>
      </c>
      <c r="C24" s="14" t="s">
        <v>670</v>
      </c>
      <c r="D24" s="15">
        <v>100</v>
      </c>
      <c r="E24" s="14" t="s">
        <v>665</v>
      </c>
      <c r="F24" s="38">
        <v>102</v>
      </c>
      <c r="G24" s="14" t="str">
        <f>E24</f>
        <v>配备家具家电，程度较新；功能正常，质量有保证，设备较好</v>
      </c>
      <c r="H24" s="38">
        <f>F24</f>
        <v>102</v>
      </c>
      <c r="I24" s="15" t="s">
        <v>51</v>
      </c>
      <c r="J24" s="15">
        <v>100</v>
      </c>
      <c r="K24" s="14" t="str">
        <f>E24</f>
        <v>配备家具家电，程度较新；功能正常，质量有保证，设备较好</v>
      </c>
      <c r="L24" s="38">
        <f>F24</f>
        <v>102</v>
      </c>
      <c r="M24" s="15">
        <v>2</v>
      </c>
      <c r="Q24" s="43" t="s">
        <v>152</v>
      </c>
      <c r="R24" s="43" t="s">
        <v>153</v>
      </c>
      <c r="S24" s="43" t="s">
        <v>154</v>
      </c>
      <c r="T24" s="43" t="s">
        <v>155</v>
      </c>
      <c r="U24" s="43" t="s">
        <v>156</v>
      </c>
    </row>
    <row r="25" spans="1:21" ht="24" hidden="1">
      <c r="A25" s="39"/>
      <c r="B25" s="15" t="s">
        <v>52</v>
      </c>
      <c r="C25" s="15" t="s">
        <v>53</v>
      </c>
      <c r="D25" s="15">
        <v>100</v>
      </c>
      <c r="E25" s="14" t="s">
        <v>54</v>
      </c>
      <c r="F25" s="15">
        <f>D25</f>
        <v>100</v>
      </c>
      <c r="G25" s="14" t="s">
        <v>54</v>
      </c>
      <c r="H25" s="15">
        <f>D25</f>
        <v>100</v>
      </c>
      <c r="I25" s="15" t="s">
        <v>53</v>
      </c>
      <c r="J25" s="15">
        <v>100</v>
      </c>
      <c r="K25" s="14" t="s">
        <v>54</v>
      </c>
      <c r="L25" s="15">
        <f>D25</f>
        <v>100</v>
      </c>
      <c r="M25" s="44"/>
    </row>
    <row r="26" spans="1:21" ht="60" hidden="1">
      <c r="A26" s="39"/>
      <c r="B26" s="15" t="s">
        <v>55</v>
      </c>
      <c r="C26" s="15" t="s">
        <v>56</v>
      </c>
      <c r="D26" s="15">
        <v>100</v>
      </c>
      <c r="E26" s="15" t="s">
        <v>57</v>
      </c>
      <c r="F26" s="40">
        <f>D26</f>
        <v>100</v>
      </c>
      <c r="G26" s="40" t="s">
        <v>57</v>
      </c>
      <c r="H26" s="40">
        <f>F26</f>
        <v>100</v>
      </c>
      <c r="I26" s="40" t="s">
        <v>57</v>
      </c>
      <c r="J26" s="40">
        <v>99</v>
      </c>
      <c r="K26" s="40" t="s">
        <v>57</v>
      </c>
      <c r="L26" s="40">
        <f>F26</f>
        <v>100</v>
      </c>
      <c r="M26" s="44"/>
    </row>
    <row r="27" spans="1:21" ht="48" hidden="1">
      <c r="A27" s="39"/>
      <c r="B27" s="15" t="s">
        <v>58</v>
      </c>
      <c r="C27" s="15" t="s">
        <v>59</v>
      </c>
      <c r="D27" s="15">
        <v>100</v>
      </c>
      <c r="E27" s="15" t="s">
        <v>59</v>
      </c>
      <c r="F27" s="40">
        <v>100</v>
      </c>
      <c r="G27" s="40" t="s">
        <v>59</v>
      </c>
      <c r="H27" s="40">
        <v>100</v>
      </c>
      <c r="I27" s="40" t="s">
        <v>59</v>
      </c>
      <c r="J27" s="40">
        <v>100</v>
      </c>
      <c r="K27" s="40" t="s">
        <v>59</v>
      </c>
      <c r="L27" s="40">
        <v>100</v>
      </c>
      <c r="M27" s="44"/>
    </row>
    <row r="28" spans="1:21">
      <c r="A28" s="160" t="s">
        <v>60</v>
      </c>
      <c r="B28" s="160"/>
      <c r="C28" s="161" t="s">
        <v>61</v>
      </c>
      <c r="D28" s="161"/>
      <c r="E28" s="157">
        <f>E5</f>
        <v>43.61</v>
      </c>
      <c r="F28" s="157"/>
      <c r="G28" s="157">
        <f>G5</f>
        <v>42.51</v>
      </c>
      <c r="H28" s="157"/>
      <c r="I28" s="158">
        <f>I5</f>
        <v>97.111735724259006</v>
      </c>
      <c r="J28" s="159"/>
      <c r="K28" s="158">
        <f>K5</f>
        <v>46.75</v>
      </c>
      <c r="L28" s="159"/>
      <c r="M28" s="44"/>
      <c r="N28">
        <f>G28/K28</f>
        <v>0.9093048128342246</v>
      </c>
      <c r="Q28">
        <v>104</v>
      </c>
      <c r="R28">
        <v>103</v>
      </c>
      <c r="S28">
        <v>102</v>
      </c>
      <c r="T28">
        <v>101</v>
      </c>
      <c r="U28">
        <v>100</v>
      </c>
    </row>
    <row r="29" spans="1:21">
      <c r="A29" s="160" t="s">
        <v>62</v>
      </c>
      <c r="B29" s="160"/>
      <c r="C29" s="161" t="s">
        <v>61</v>
      </c>
      <c r="D29" s="161"/>
      <c r="E29" s="162">
        <f>ROUND(E28*POWER(100,COUNT(F6:F27))/PRODUCT(F6:F27),2)</f>
        <v>42.78</v>
      </c>
      <c r="F29" s="162"/>
      <c r="G29" s="162">
        <f>ROUND(G28*POWER(100,COUNT(H6:H27))/PRODUCT(H6:H27),2)</f>
        <v>43.39</v>
      </c>
      <c r="H29" s="162"/>
      <c r="I29" s="163">
        <f>ROUND(I28*POWER(100,COUNT(J6:J27))/PRODUCT(J6:J27),2)</f>
        <v>100.09</v>
      </c>
      <c r="J29" s="164"/>
      <c r="K29" s="163">
        <f>ROUND(K28*POWER(100,COUNT(L6:L27))/PRODUCT(L6:L27),2)</f>
        <v>46.34</v>
      </c>
      <c r="L29" s="164"/>
      <c r="M29" s="44"/>
      <c r="N29">
        <f>G29/K29</f>
        <v>0.93634009495036685</v>
      </c>
    </row>
    <row r="30" spans="1:21" ht="14.25">
      <c r="A30" s="150" t="str">
        <f>CONCATENATE("估价对象比较价值=(",TEXT(E29,"G/通用格式"),"+",TEXT(G29,"G/通用格式"),"+",TEXT(K29,"G/通用格式"),")","/",3,"=",ROUND((E29+G29+K29)/3,2))</f>
        <v>估价对象比较价值=(42.78+43.39+46.34)/3=44.17</v>
      </c>
      <c r="B30" s="150"/>
      <c r="C30" s="150"/>
      <c r="D30" s="150"/>
      <c r="E30" s="150"/>
      <c r="F30" s="150"/>
      <c r="G30" s="150"/>
      <c r="H30" s="150"/>
      <c r="I30" s="150"/>
      <c r="J30" s="150"/>
      <c r="K30" s="48"/>
      <c r="L30" s="48"/>
    </row>
    <row r="31" spans="1:21">
      <c r="A31" s="41" t="s">
        <v>63</v>
      </c>
      <c r="B31" s="41">
        <v>2.2000000000000002</v>
      </c>
      <c r="C31" s="41" t="s">
        <v>64</v>
      </c>
      <c r="D31" s="41"/>
      <c r="E31" s="41"/>
      <c r="F31" s="41"/>
      <c r="G31" s="41"/>
      <c r="H31" s="41"/>
      <c r="I31" s="41"/>
      <c r="J31" s="41"/>
      <c r="K31" s="41"/>
      <c r="L31" s="41"/>
    </row>
    <row r="32" spans="1:21">
      <c r="A32" s="41"/>
      <c r="B32" s="41"/>
      <c r="C32" s="41"/>
      <c r="D32" s="41"/>
      <c r="E32" s="41">
        <f>100/F16*100/F19*100/F20*100/F21*100/F22*100/F23*100/F24</f>
        <v>0.98088255890689624</v>
      </c>
      <c r="F32" s="41"/>
      <c r="G32" s="41">
        <f>100/H16*100/H19*100/H20*100/H21*100/H22*100/H23*100/H24</f>
        <v>1.0004001600640258</v>
      </c>
      <c r="H32" s="41"/>
      <c r="I32" s="41"/>
      <c r="J32" s="41"/>
      <c r="K32" s="41">
        <f>100/L16*100/L19*100/L20*100/L21*100/L22*100/L23*100/L24</f>
        <v>0.97146231824512541</v>
      </c>
      <c r="L32" s="41"/>
    </row>
    <row r="33" spans="1:12">
      <c r="A33" s="41"/>
      <c r="B33" s="41"/>
      <c r="C33" s="41">
        <f>ROUND((E29+G29+K29)/3,2)</f>
        <v>44.17</v>
      </c>
      <c r="D33" s="41"/>
      <c r="E33" s="41">
        <f>ROUND(E29/E28,4)</f>
        <v>0.98099999999999998</v>
      </c>
      <c r="F33" s="41"/>
      <c r="G33" s="41">
        <f>ROUND(G29/G28,4)</f>
        <v>1.0206999999999999</v>
      </c>
      <c r="H33" s="41"/>
      <c r="I33" s="41"/>
      <c r="J33" s="41"/>
      <c r="K33" s="41">
        <f>ROUND(K29/K28,4)</f>
        <v>0.99119999999999997</v>
      </c>
      <c r="L33" s="41"/>
    </row>
    <row r="34" spans="1:12">
      <c r="A34" s="151" t="s">
        <v>65</v>
      </c>
      <c r="B34" s="151"/>
      <c r="C34" s="42">
        <f>ROUND(C33+B31,2)</f>
        <v>46.37</v>
      </c>
      <c r="D34" s="41"/>
      <c r="E34" s="41"/>
      <c r="F34" s="41"/>
      <c r="G34" s="41"/>
      <c r="H34" s="41"/>
      <c r="I34" s="41"/>
      <c r="J34" s="41"/>
      <c r="K34" s="41"/>
      <c r="L34" s="41"/>
    </row>
    <row r="35" spans="1:12">
      <c r="A35" s="41"/>
      <c r="B35" s="41"/>
      <c r="C35" s="41"/>
      <c r="D35" s="41"/>
      <c r="E35" s="41">
        <f>E28*E33</f>
        <v>42.781410000000001</v>
      </c>
      <c r="F35" s="41"/>
      <c r="G35" s="41">
        <f>G28*G33</f>
        <v>43.389956999999995</v>
      </c>
      <c r="H35" s="41"/>
      <c r="I35" s="41"/>
      <c r="J35" s="41"/>
      <c r="K35" s="41">
        <f>K28*K33</f>
        <v>46.3386</v>
      </c>
      <c r="L35" s="41"/>
    </row>
    <row r="38" spans="1:12">
      <c r="C38" s="43" t="s">
        <v>66</v>
      </c>
      <c r="E38" s="43" t="s">
        <v>66</v>
      </c>
      <c r="G38" s="43" t="s">
        <v>421</v>
      </c>
      <c r="K38" t="s">
        <v>67</v>
      </c>
    </row>
    <row r="39" spans="1:12">
      <c r="C39" s="43" t="s">
        <v>652</v>
      </c>
      <c r="E39" s="43" t="s">
        <v>653</v>
      </c>
      <c r="G39" s="43" t="s">
        <v>652</v>
      </c>
      <c r="K39" s="43" t="s">
        <v>653</v>
      </c>
    </row>
    <row r="40" spans="1:12">
      <c r="C40">
        <v>2018</v>
      </c>
      <c r="E40">
        <v>2018</v>
      </c>
      <c r="G40">
        <v>2016</v>
      </c>
      <c r="K40">
        <v>2013</v>
      </c>
    </row>
    <row r="41" spans="1:12">
      <c r="C41">
        <f>1-(2023-C40)/60</f>
        <v>0.91666666666666663</v>
      </c>
      <c r="E41">
        <f>1-(2023-E40)/60</f>
        <v>0.91666666666666663</v>
      </c>
      <c r="G41">
        <f>1-(2023-G40)/60</f>
        <v>0.8833333333333333</v>
      </c>
      <c r="K41">
        <f>1-(2023-K40)/60</f>
        <v>0.83333333333333337</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8:B28"/>
    <mergeCell ref="C28:D28"/>
    <mergeCell ref="E28:F28"/>
    <mergeCell ref="K28:L28"/>
    <mergeCell ref="A29:B29"/>
    <mergeCell ref="C29:D29"/>
    <mergeCell ref="E29:F29"/>
    <mergeCell ref="G29:H29"/>
    <mergeCell ref="I29:J29"/>
    <mergeCell ref="K29:L29"/>
    <mergeCell ref="A30:J30"/>
    <mergeCell ref="A34:B34"/>
    <mergeCell ref="A8:A12"/>
    <mergeCell ref="A13:A24"/>
    <mergeCell ref="G28:H28"/>
    <mergeCell ref="I28:J28"/>
  </mergeCells>
  <phoneticPr fontId="2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77"/>
  <sheetViews>
    <sheetView topLeftCell="H19" zoomScaleSheetLayoutView="100" workbookViewId="0">
      <selection activeCell="V36" sqref="V36:V38"/>
    </sheetView>
  </sheetViews>
  <sheetFormatPr defaultRowHeight="14.25"/>
  <cols>
    <col min="1" max="7" width="9" style="52"/>
    <col min="8" max="8" width="10.5" style="52" bestFit="1" customWidth="1"/>
    <col min="9" max="10" width="9" style="52"/>
    <col min="11" max="13" width="12.25" style="52" customWidth="1"/>
    <col min="14" max="14" width="9" style="52"/>
    <col min="15" max="15" width="6.625" style="52" customWidth="1"/>
    <col min="16" max="16" width="9" style="52"/>
    <col min="17" max="17" width="12.625" style="52" bestFit="1" customWidth="1"/>
    <col min="18" max="18" width="13.125" style="52" bestFit="1" customWidth="1"/>
    <col min="19" max="20" width="9" style="52"/>
    <col min="21" max="21" width="10.75" style="52" bestFit="1" customWidth="1"/>
    <col min="22" max="22" width="9" style="52"/>
    <col min="23" max="23" width="12.75" style="52" bestFit="1" customWidth="1"/>
    <col min="24" max="24" width="9" style="52"/>
    <col min="25" max="25" width="10.75" style="52" bestFit="1" customWidth="1"/>
    <col min="26" max="26" width="9.5" style="52" bestFit="1" customWidth="1"/>
    <col min="27" max="16384" width="9" style="52"/>
  </cols>
  <sheetData>
    <row r="1" spans="1:34" s="72" customFormat="1" ht="27" customHeight="1">
      <c r="A1" s="184" t="s">
        <v>419</v>
      </c>
      <c r="B1" s="185"/>
      <c r="C1" s="185"/>
      <c r="D1" s="185"/>
      <c r="E1" s="185"/>
      <c r="F1" s="185"/>
      <c r="G1" s="185"/>
      <c r="H1" s="185"/>
      <c r="I1" s="185"/>
      <c r="J1" s="185"/>
      <c r="K1" s="185"/>
      <c r="L1" s="185"/>
      <c r="M1" s="185"/>
      <c r="N1" s="185"/>
    </row>
    <row r="2" spans="1:34" s="70" customFormat="1" ht="21.95" customHeight="1">
      <c r="A2" s="186" t="s">
        <v>68</v>
      </c>
      <c r="B2" s="171" t="s">
        <v>136</v>
      </c>
      <c r="C2" s="171" t="s">
        <v>159</v>
      </c>
      <c r="D2" s="171" t="s">
        <v>160</v>
      </c>
      <c r="E2" s="171" t="s">
        <v>161</v>
      </c>
      <c r="F2" s="171" t="s">
        <v>40</v>
      </c>
      <c r="G2" s="171" t="s">
        <v>88</v>
      </c>
      <c r="H2" s="173" t="s">
        <v>418</v>
      </c>
      <c r="I2" s="171" t="s">
        <v>417</v>
      </c>
      <c r="J2" s="171" t="s">
        <v>87</v>
      </c>
      <c r="K2" s="171" t="s">
        <v>162</v>
      </c>
      <c r="L2" s="175" t="s">
        <v>684</v>
      </c>
      <c r="M2" s="175" t="s">
        <v>158</v>
      </c>
      <c r="N2" s="173" t="s">
        <v>163</v>
      </c>
      <c r="P2" s="71" t="s">
        <v>416</v>
      </c>
      <c r="Q2" s="71" t="s">
        <v>413</v>
      </c>
      <c r="R2" s="71" t="s">
        <v>415</v>
      </c>
      <c r="S2" s="71" t="s">
        <v>414</v>
      </c>
      <c r="T2" s="71" t="s">
        <v>413</v>
      </c>
      <c r="U2" s="71"/>
      <c r="V2" s="71"/>
      <c r="W2" s="71"/>
      <c r="Y2" s="177" t="s">
        <v>652</v>
      </c>
      <c r="Z2" s="177"/>
      <c r="AA2" s="177"/>
      <c r="AB2" s="177"/>
      <c r="AC2" s="177"/>
      <c r="AD2" s="177" t="s">
        <v>660</v>
      </c>
      <c r="AE2" s="177"/>
      <c r="AF2" s="177"/>
      <c r="AG2" s="177"/>
      <c r="AH2" s="177"/>
    </row>
    <row r="3" spans="1:34" s="64" customFormat="1" ht="13.5">
      <c r="A3" s="187"/>
      <c r="B3" s="172"/>
      <c r="C3" s="172"/>
      <c r="D3" s="172"/>
      <c r="E3" s="172"/>
      <c r="F3" s="172"/>
      <c r="G3" s="172"/>
      <c r="H3" s="174"/>
      <c r="I3" s="172"/>
      <c r="J3" s="172"/>
      <c r="K3" s="172"/>
      <c r="L3" s="176"/>
      <c r="M3" s="176"/>
      <c r="N3" s="174"/>
      <c r="P3" s="170" t="s">
        <v>412</v>
      </c>
      <c r="Q3" s="170">
        <f>COUNTIF($F$4:$F$376,P3)</f>
        <v>110</v>
      </c>
      <c r="R3" s="170">
        <f>SUMIF($F$4:$F$376,P3,$H$4:$H$376)</f>
        <v>4604.3700000000017</v>
      </c>
      <c r="S3" s="68" t="s">
        <v>411</v>
      </c>
      <c r="T3" s="68">
        <f>COUNTIFS($F$4:$F$376,$P3,$G$4:$G$376,$S3)</f>
        <v>66</v>
      </c>
      <c r="U3" s="68">
        <f>SUMIFS($H$4:$H$376,$F$4:$F$376,P3,$G$4:$G$376,S3)</f>
        <v>2762.32</v>
      </c>
      <c r="V3" s="68" t="s">
        <v>410</v>
      </c>
      <c r="W3" s="68" t="s">
        <v>403</v>
      </c>
      <c r="Y3" s="125" t="s">
        <v>657</v>
      </c>
      <c r="Z3" s="125" t="s">
        <v>151</v>
      </c>
      <c r="AA3" s="125" t="s">
        <v>658</v>
      </c>
      <c r="AB3" s="125" t="s">
        <v>158</v>
      </c>
      <c r="AC3" s="125" t="s">
        <v>659</v>
      </c>
      <c r="AD3" s="125" t="s">
        <v>657</v>
      </c>
      <c r="AE3" s="125" t="s">
        <v>151</v>
      </c>
      <c r="AF3" s="125" t="s">
        <v>658</v>
      </c>
      <c r="AG3" s="125" t="s">
        <v>158</v>
      </c>
      <c r="AH3" s="125" t="s">
        <v>659</v>
      </c>
    </row>
    <row r="4" spans="1:34" s="54" customFormat="1" ht="13.5">
      <c r="A4" s="57">
        <v>1</v>
      </c>
      <c r="B4" s="57" t="s">
        <v>239</v>
      </c>
      <c r="C4" s="60">
        <v>6</v>
      </c>
      <c r="D4" s="60">
        <v>1</v>
      </c>
      <c r="E4" s="69" t="s">
        <v>359</v>
      </c>
      <c r="F4" s="58" t="s">
        <v>363</v>
      </c>
      <c r="G4" s="57" t="s">
        <v>237</v>
      </c>
      <c r="H4" s="63">
        <v>59.7</v>
      </c>
      <c r="I4" s="57" t="s">
        <v>166</v>
      </c>
      <c r="J4" s="58" t="s">
        <v>236</v>
      </c>
      <c r="K4" s="55">
        <v>36</v>
      </c>
      <c r="L4" s="55" t="s">
        <v>680</v>
      </c>
      <c r="M4" s="55">
        <v>1</v>
      </c>
      <c r="N4" s="55">
        <v>44</v>
      </c>
      <c r="P4" s="170"/>
      <c r="Q4" s="170"/>
      <c r="R4" s="170"/>
      <c r="S4" s="68" t="s">
        <v>409</v>
      </c>
      <c r="T4" s="68">
        <f>COUNTIFS($F$4:$F$376,$P3,$G$4:$G$376,$S4)</f>
        <v>44</v>
      </c>
      <c r="U4" s="68">
        <f>SUMIFS($H$4:$H$376,$F$4:$F$376,P3,$G$4:$G$376,S4)</f>
        <v>1842.0500000000004</v>
      </c>
      <c r="V4" s="68" t="s">
        <v>408</v>
      </c>
      <c r="W4" s="68" t="s">
        <v>407</v>
      </c>
      <c r="Y4" s="125" t="s">
        <v>423</v>
      </c>
      <c r="Z4" s="127">
        <v>41.84</v>
      </c>
      <c r="AA4" s="125" t="s">
        <v>421</v>
      </c>
      <c r="AB4" s="126">
        <f>COUNTIFS($H$4:$H$376,Z4,$G$4:$G$376,AA4,$F$4:$F$376,Y4)</f>
        <v>22</v>
      </c>
      <c r="AC4" s="128">
        <f>ROUND(AB4/$AB$13,3)</f>
        <v>9.0999999999999998E-2</v>
      </c>
      <c r="AD4" s="125" t="s">
        <v>425</v>
      </c>
      <c r="AE4" s="126">
        <v>59.04</v>
      </c>
      <c r="AF4" s="125" t="s">
        <v>157</v>
      </c>
      <c r="AG4" s="126">
        <f>COUNTIFS($H$4:$H$376,AE4,$G$4:$G$376,AF4,$F$4:$F$376,AD4)</f>
        <v>1</v>
      </c>
      <c r="AH4" s="128">
        <f>ROUND(AG4/$AG$13,3)</f>
        <v>8.0000000000000002E-3</v>
      </c>
    </row>
    <row r="5" spans="1:34" s="54" customFormat="1">
      <c r="A5" s="57">
        <v>2</v>
      </c>
      <c r="B5" s="57" t="s">
        <v>239</v>
      </c>
      <c r="C5" s="60">
        <v>6</v>
      </c>
      <c r="D5" s="60">
        <v>1</v>
      </c>
      <c r="E5" s="59" t="s">
        <v>358</v>
      </c>
      <c r="F5" s="58" t="s">
        <v>244</v>
      </c>
      <c r="G5" s="58" t="s">
        <v>121</v>
      </c>
      <c r="H5" s="62">
        <v>41.85</v>
      </c>
      <c r="I5" s="57" t="s">
        <v>164</v>
      </c>
      <c r="J5" s="58" t="s">
        <v>240</v>
      </c>
      <c r="K5" s="55">
        <v>36</v>
      </c>
      <c r="L5" s="55" t="s">
        <v>680</v>
      </c>
      <c r="M5" s="55">
        <v>1</v>
      </c>
      <c r="N5" s="55">
        <v>44</v>
      </c>
      <c r="P5" s="170" t="s">
        <v>379</v>
      </c>
      <c r="Q5" s="170">
        <f>COUNTIF($F$4:$F$376,P5)</f>
        <v>132</v>
      </c>
      <c r="R5" s="170">
        <f>SUMIF($F$4:$F$376,P5,$H$4:$H$376)</f>
        <v>5525.3</v>
      </c>
      <c r="S5" s="68" t="s">
        <v>406</v>
      </c>
      <c r="T5" s="68">
        <f>COUNTIFS($F$4:$F$376,$P5,$G$4:$G$376,$S5)</f>
        <v>44</v>
      </c>
      <c r="U5" s="68">
        <f>SUMIFS($H$4:$H$376,$F$4:$F$376,P5,$G$4:$G$376,S5)</f>
        <v>1842.0600000000004</v>
      </c>
      <c r="V5" s="68" t="s">
        <v>410</v>
      </c>
      <c r="W5" s="68" t="s">
        <v>405</v>
      </c>
      <c r="Y5" s="125" t="s">
        <v>423</v>
      </c>
      <c r="Z5" s="127">
        <v>41.84</v>
      </c>
      <c r="AA5" s="125" t="s">
        <v>235</v>
      </c>
      <c r="AB5" s="126">
        <f t="shared" ref="AB5" si="0">COUNTIFS($H$4:$H$376,Z5,$G$4:$G$376,AA5,$F$4:$F$376,Y5)</f>
        <v>1</v>
      </c>
      <c r="AC5" s="128">
        <f t="shared" ref="AC5:AC12" si="1">ROUND(AB5/$AB$13,3)</f>
        <v>4.0000000000000001E-3</v>
      </c>
      <c r="AD5" s="125" t="s">
        <v>425</v>
      </c>
      <c r="AE5" s="126">
        <v>59.16</v>
      </c>
      <c r="AF5" s="125" t="s">
        <v>157</v>
      </c>
      <c r="AG5" s="126">
        <f t="shared" ref="AG5:AG10" si="2">COUNTIFS($H$4:$H$376,AE5,$G$4:$G$376,AF5,$F$4:$F$376,AD5)</f>
        <v>21</v>
      </c>
      <c r="AH5" s="128">
        <f t="shared" ref="AH5:AH10" si="3">ROUND(AG5/$AG$13,3)</f>
        <v>0.16</v>
      </c>
    </row>
    <row r="6" spans="1:34" s="54" customFormat="1" ht="13.5">
      <c r="A6" s="57">
        <v>3</v>
      </c>
      <c r="B6" s="57" t="s">
        <v>239</v>
      </c>
      <c r="C6" s="60">
        <v>6</v>
      </c>
      <c r="D6" s="60">
        <v>1</v>
      </c>
      <c r="E6" s="59" t="s">
        <v>357</v>
      </c>
      <c r="F6" s="58" t="s">
        <v>244</v>
      </c>
      <c r="G6" s="58" t="s">
        <v>121</v>
      </c>
      <c r="H6" s="63">
        <v>41.88</v>
      </c>
      <c r="I6" s="57" t="s">
        <v>164</v>
      </c>
      <c r="J6" s="58" t="s">
        <v>240</v>
      </c>
      <c r="K6" s="55">
        <v>36</v>
      </c>
      <c r="L6" s="55" t="s">
        <v>680</v>
      </c>
      <c r="M6" s="55">
        <v>1</v>
      </c>
      <c r="N6" s="55">
        <v>44</v>
      </c>
      <c r="P6" s="170"/>
      <c r="Q6" s="170"/>
      <c r="R6" s="170"/>
      <c r="S6" s="68" t="s">
        <v>404</v>
      </c>
      <c r="T6" s="68">
        <f>COUNTIFS($F$4:$F$376,$P5,$G$4:$G$376,$S6)</f>
        <v>88</v>
      </c>
      <c r="U6" s="68">
        <f>SUMIFS($H$4:$H$376,$F$4:$F$376,P5,$G$4:$G$376,S6)</f>
        <v>3683.2400000000034</v>
      </c>
      <c r="V6" s="68" t="s">
        <v>408</v>
      </c>
      <c r="W6" s="68" t="s">
        <v>403</v>
      </c>
      <c r="Y6" s="125" t="s">
        <v>423</v>
      </c>
      <c r="Z6" s="127">
        <v>41.85</v>
      </c>
      <c r="AA6" s="125" t="s">
        <v>235</v>
      </c>
      <c r="AB6" s="126">
        <f t="shared" ref="AB6:AB12" si="4">COUNTIFS($H$4:$H$376,Z6,$G$4:$G$376,AA6,$F$4:$F$376,Y6)</f>
        <v>21</v>
      </c>
      <c r="AC6" s="128">
        <f t="shared" si="1"/>
        <v>8.6999999999999994E-2</v>
      </c>
      <c r="AD6" s="125" t="s">
        <v>426</v>
      </c>
      <c r="AE6" s="126">
        <v>59.19</v>
      </c>
      <c r="AF6" s="125" t="s">
        <v>157</v>
      </c>
      <c r="AG6" s="126">
        <f t="shared" si="2"/>
        <v>22</v>
      </c>
      <c r="AH6" s="128">
        <f t="shared" si="3"/>
        <v>0.16800000000000001</v>
      </c>
    </row>
    <row r="7" spans="1:34" s="54" customFormat="1">
      <c r="A7" s="57">
        <v>4</v>
      </c>
      <c r="B7" s="57" t="s">
        <v>239</v>
      </c>
      <c r="C7" s="60">
        <v>6</v>
      </c>
      <c r="D7" s="60">
        <v>1</v>
      </c>
      <c r="E7" s="59" t="s">
        <v>356</v>
      </c>
      <c r="F7" s="58" t="s">
        <v>362</v>
      </c>
      <c r="G7" s="58" t="s">
        <v>89</v>
      </c>
      <c r="H7" s="62">
        <v>59.72</v>
      </c>
      <c r="I7" s="57" t="s">
        <v>166</v>
      </c>
      <c r="J7" s="58" t="s">
        <v>236</v>
      </c>
      <c r="K7" s="55">
        <v>36</v>
      </c>
      <c r="L7" s="55" t="s">
        <v>680</v>
      </c>
      <c r="M7" s="55">
        <v>1</v>
      </c>
      <c r="N7" s="55">
        <v>44</v>
      </c>
      <c r="P7" s="68" t="s">
        <v>402</v>
      </c>
      <c r="Q7" s="68">
        <f t="shared" ref="Q7:Q12" si="5">COUNTIF($F$4:$F$376,P7)</f>
        <v>22</v>
      </c>
      <c r="R7" s="68">
        <f t="shared" ref="R7:R12" si="6">SUMIF($F$4:$F$376,P7,$H$4:$H$376)</f>
        <v>1301.3999999999999</v>
      </c>
      <c r="S7" s="68" t="s">
        <v>401</v>
      </c>
      <c r="T7" s="68">
        <f t="shared" ref="T7:T12" si="7">COUNTIFS($F$4:$F$376,$P7,$G$4:$G$376,$S7)</f>
        <v>22</v>
      </c>
      <c r="U7" s="68">
        <f t="shared" ref="U7:U12" si="8">SUMIFS($H$4:$H$376,$F$4:$F$376,P7,$G$4:$G$376,S7)</f>
        <v>1301.3999999999999</v>
      </c>
      <c r="V7" s="68" t="s">
        <v>400</v>
      </c>
      <c r="W7" s="68" t="s">
        <v>399</v>
      </c>
      <c r="Y7" s="125" t="s">
        <v>423</v>
      </c>
      <c r="Z7" s="127">
        <v>41.86</v>
      </c>
      <c r="AA7" s="125" t="s">
        <v>421</v>
      </c>
      <c r="AB7" s="126">
        <f t="shared" si="4"/>
        <v>44</v>
      </c>
      <c r="AC7" s="128">
        <f t="shared" si="1"/>
        <v>0.182</v>
      </c>
      <c r="AD7" s="125" t="s">
        <v>427</v>
      </c>
      <c r="AE7" s="126">
        <v>59.71</v>
      </c>
      <c r="AF7" s="125" t="s">
        <v>422</v>
      </c>
      <c r="AG7" s="126">
        <f t="shared" si="2"/>
        <v>22</v>
      </c>
      <c r="AH7" s="128">
        <f t="shared" si="3"/>
        <v>0.16800000000000001</v>
      </c>
    </row>
    <row r="8" spans="1:34" s="54" customFormat="1">
      <c r="A8" s="57">
        <v>5</v>
      </c>
      <c r="B8" s="57" t="s">
        <v>239</v>
      </c>
      <c r="C8" s="60">
        <v>6</v>
      </c>
      <c r="D8" s="60">
        <v>1</v>
      </c>
      <c r="E8" s="59" t="s">
        <v>355</v>
      </c>
      <c r="F8" s="58" t="s">
        <v>244</v>
      </c>
      <c r="G8" s="58" t="s">
        <v>66</v>
      </c>
      <c r="H8" s="62">
        <v>41.86</v>
      </c>
      <c r="I8" s="57" t="s">
        <v>164</v>
      </c>
      <c r="J8" s="58" t="s">
        <v>240</v>
      </c>
      <c r="K8" s="55">
        <v>36</v>
      </c>
      <c r="L8" s="55" t="s">
        <v>680</v>
      </c>
      <c r="M8" s="55">
        <v>1</v>
      </c>
      <c r="N8" s="55">
        <v>44</v>
      </c>
      <c r="P8" s="68" t="s">
        <v>398</v>
      </c>
      <c r="Q8" s="68">
        <f t="shared" si="5"/>
        <v>22</v>
      </c>
      <c r="R8" s="68">
        <f t="shared" si="6"/>
        <v>1302.1800000000007</v>
      </c>
      <c r="S8" s="68" t="s">
        <v>397</v>
      </c>
      <c r="T8" s="68">
        <f t="shared" si="7"/>
        <v>22</v>
      </c>
      <c r="U8" s="68">
        <f t="shared" si="8"/>
        <v>1302.1800000000007</v>
      </c>
      <c r="V8" s="68" t="s">
        <v>389</v>
      </c>
      <c r="W8" s="68">
        <v>59.19</v>
      </c>
      <c r="Y8" s="125" t="s">
        <v>423</v>
      </c>
      <c r="Z8" s="127">
        <v>41.88</v>
      </c>
      <c r="AA8" s="125" t="s">
        <v>235</v>
      </c>
      <c r="AB8" s="126">
        <f t="shared" si="4"/>
        <v>22</v>
      </c>
      <c r="AC8" s="128">
        <f t="shared" si="1"/>
        <v>9.0999999999999998E-2</v>
      </c>
      <c r="AD8" s="125" t="s">
        <v>428</v>
      </c>
      <c r="AE8" s="126">
        <v>59.72</v>
      </c>
      <c r="AF8" s="125" t="s">
        <v>234</v>
      </c>
      <c r="AG8" s="126">
        <f t="shared" si="2"/>
        <v>22</v>
      </c>
      <c r="AH8" s="128">
        <f t="shared" si="3"/>
        <v>0.16800000000000001</v>
      </c>
    </row>
    <row r="9" spans="1:34" s="54" customFormat="1">
      <c r="A9" s="57">
        <v>6</v>
      </c>
      <c r="B9" s="57" t="s">
        <v>239</v>
      </c>
      <c r="C9" s="60">
        <v>6</v>
      </c>
      <c r="D9" s="60">
        <v>1</v>
      </c>
      <c r="E9" s="59" t="s">
        <v>354</v>
      </c>
      <c r="F9" s="58" t="s">
        <v>167</v>
      </c>
      <c r="G9" s="58" t="s">
        <v>66</v>
      </c>
      <c r="H9" s="62">
        <v>41.86</v>
      </c>
      <c r="I9" s="57" t="s">
        <v>164</v>
      </c>
      <c r="J9" s="58" t="s">
        <v>240</v>
      </c>
      <c r="K9" s="55">
        <v>36</v>
      </c>
      <c r="L9" s="55" t="s">
        <v>680</v>
      </c>
      <c r="M9" s="55">
        <v>1</v>
      </c>
      <c r="N9" s="55">
        <v>44</v>
      </c>
      <c r="P9" s="68" t="s">
        <v>396</v>
      </c>
      <c r="Q9" s="68">
        <f t="shared" si="5"/>
        <v>22</v>
      </c>
      <c r="R9" s="68">
        <f t="shared" si="6"/>
        <v>1313.6200000000003</v>
      </c>
      <c r="S9" s="68" t="s">
        <v>395</v>
      </c>
      <c r="T9" s="68">
        <f t="shared" si="7"/>
        <v>22</v>
      </c>
      <c r="U9" s="68">
        <f t="shared" si="8"/>
        <v>1313.6200000000003</v>
      </c>
      <c r="V9" s="68" t="s">
        <v>389</v>
      </c>
      <c r="W9" s="68">
        <v>59.71</v>
      </c>
      <c r="Y9" s="125" t="s">
        <v>424</v>
      </c>
      <c r="Z9" s="127">
        <v>41.84</v>
      </c>
      <c r="AA9" s="125" t="s">
        <v>421</v>
      </c>
      <c r="AB9" s="126">
        <f t="shared" si="4"/>
        <v>22</v>
      </c>
      <c r="AC9" s="128">
        <f t="shared" si="1"/>
        <v>9.0999999999999998E-2</v>
      </c>
      <c r="AD9" s="125" t="s">
        <v>429</v>
      </c>
      <c r="AE9" s="126">
        <v>59.7</v>
      </c>
      <c r="AF9" s="125" t="s">
        <v>420</v>
      </c>
      <c r="AG9" s="126">
        <f t="shared" si="2"/>
        <v>21</v>
      </c>
      <c r="AH9" s="128">
        <f t="shared" si="3"/>
        <v>0.16</v>
      </c>
    </row>
    <row r="10" spans="1:34" s="54" customFormat="1">
      <c r="A10" s="57">
        <v>7</v>
      </c>
      <c r="B10" s="57" t="s">
        <v>239</v>
      </c>
      <c r="C10" s="60">
        <v>6</v>
      </c>
      <c r="D10" s="60">
        <v>1</v>
      </c>
      <c r="E10" s="59" t="s">
        <v>353</v>
      </c>
      <c r="F10" s="58" t="s">
        <v>244</v>
      </c>
      <c r="G10" s="58" t="s">
        <v>66</v>
      </c>
      <c r="H10" s="62">
        <v>41.86</v>
      </c>
      <c r="I10" s="57" t="s">
        <v>164</v>
      </c>
      <c r="J10" s="58" t="s">
        <v>240</v>
      </c>
      <c r="K10" s="55">
        <v>36</v>
      </c>
      <c r="L10" s="55" t="s">
        <v>680</v>
      </c>
      <c r="M10" s="55">
        <v>1</v>
      </c>
      <c r="N10" s="55">
        <v>44</v>
      </c>
      <c r="P10" s="68" t="s">
        <v>394</v>
      </c>
      <c r="Q10" s="68">
        <f t="shared" si="5"/>
        <v>22</v>
      </c>
      <c r="R10" s="68">
        <f t="shared" si="6"/>
        <v>1313.8400000000004</v>
      </c>
      <c r="S10" s="68" t="s">
        <v>393</v>
      </c>
      <c r="T10" s="68">
        <f t="shared" si="7"/>
        <v>22</v>
      </c>
      <c r="U10" s="68">
        <f t="shared" si="8"/>
        <v>1313.8400000000004</v>
      </c>
      <c r="V10" s="68" t="s">
        <v>392</v>
      </c>
      <c r="W10" s="68">
        <v>59.72</v>
      </c>
      <c r="Y10" s="125" t="s">
        <v>424</v>
      </c>
      <c r="Z10" s="127">
        <v>41.85</v>
      </c>
      <c r="AA10" s="125" t="s">
        <v>233</v>
      </c>
      <c r="AB10" s="126">
        <f t="shared" si="4"/>
        <v>22</v>
      </c>
      <c r="AC10" s="128">
        <f t="shared" si="1"/>
        <v>9.0999999999999998E-2</v>
      </c>
      <c r="AD10" s="125" t="s">
        <v>430</v>
      </c>
      <c r="AE10" s="126">
        <v>59.7</v>
      </c>
      <c r="AF10" s="125" t="s">
        <v>420</v>
      </c>
      <c r="AG10" s="126">
        <f t="shared" si="2"/>
        <v>22</v>
      </c>
      <c r="AH10" s="128">
        <f t="shared" si="3"/>
        <v>0.16800000000000001</v>
      </c>
    </row>
    <row r="11" spans="1:34" s="54" customFormat="1">
      <c r="A11" s="57">
        <v>8</v>
      </c>
      <c r="B11" s="57" t="s">
        <v>239</v>
      </c>
      <c r="C11" s="60">
        <v>6</v>
      </c>
      <c r="D11" s="60">
        <v>1</v>
      </c>
      <c r="E11" s="59" t="s">
        <v>391</v>
      </c>
      <c r="F11" s="58" t="s">
        <v>167</v>
      </c>
      <c r="G11" s="58" t="s">
        <v>66</v>
      </c>
      <c r="H11" s="62">
        <v>41.84</v>
      </c>
      <c r="I11" s="57" t="s">
        <v>164</v>
      </c>
      <c r="J11" s="58" t="s">
        <v>240</v>
      </c>
      <c r="K11" s="55">
        <v>36</v>
      </c>
      <c r="L11" s="55" t="s">
        <v>680</v>
      </c>
      <c r="M11" s="55">
        <v>1</v>
      </c>
      <c r="N11" s="55">
        <v>44</v>
      </c>
      <c r="P11" s="68" t="s">
        <v>390</v>
      </c>
      <c r="Q11" s="68">
        <f t="shared" si="5"/>
        <v>21</v>
      </c>
      <c r="R11" s="68">
        <f t="shared" si="6"/>
        <v>1253.7000000000005</v>
      </c>
      <c r="S11" s="68" t="s">
        <v>386</v>
      </c>
      <c r="T11" s="68">
        <f t="shared" si="7"/>
        <v>21</v>
      </c>
      <c r="U11" s="68">
        <f t="shared" si="8"/>
        <v>1253.7000000000005</v>
      </c>
      <c r="V11" s="68" t="s">
        <v>389</v>
      </c>
      <c r="W11" s="68">
        <v>59.7</v>
      </c>
      <c r="Y11" s="130" t="s">
        <v>424</v>
      </c>
      <c r="Z11" s="131">
        <v>41.86</v>
      </c>
      <c r="AA11" s="130" t="s">
        <v>421</v>
      </c>
      <c r="AB11" s="130">
        <f t="shared" si="4"/>
        <v>66</v>
      </c>
      <c r="AC11" s="128">
        <f t="shared" si="1"/>
        <v>0.27300000000000002</v>
      </c>
      <c r="AD11" s="126"/>
      <c r="AE11" s="126"/>
      <c r="AF11" s="126"/>
      <c r="AG11" s="126"/>
      <c r="AH11" s="126"/>
    </row>
    <row r="12" spans="1:34" s="54" customFormat="1">
      <c r="A12" s="57">
        <v>9</v>
      </c>
      <c r="B12" s="57" t="s">
        <v>239</v>
      </c>
      <c r="C12" s="60">
        <v>6</v>
      </c>
      <c r="D12" s="60">
        <v>1</v>
      </c>
      <c r="E12" s="59" t="s">
        <v>388</v>
      </c>
      <c r="F12" s="58" t="s">
        <v>360</v>
      </c>
      <c r="G12" s="58" t="s">
        <v>67</v>
      </c>
      <c r="H12" s="62">
        <v>59.19</v>
      </c>
      <c r="I12" s="57" t="s">
        <v>166</v>
      </c>
      <c r="J12" s="58" t="s">
        <v>236</v>
      </c>
      <c r="K12" s="55">
        <v>36</v>
      </c>
      <c r="L12" s="55" t="s">
        <v>680</v>
      </c>
      <c r="M12" s="55">
        <v>1</v>
      </c>
      <c r="N12" s="55">
        <v>44</v>
      </c>
      <c r="P12" s="68" t="s">
        <v>387</v>
      </c>
      <c r="Q12" s="68">
        <f t="shared" si="5"/>
        <v>22</v>
      </c>
      <c r="R12" s="68">
        <f t="shared" si="6"/>
        <v>1313.4000000000005</v>
      </c>
      <c r="S12" s="68" t="s">
        <v>386</v>
      </c>
      <c r="T12" s="68">
        <f t="shared" si="7"/>
        <v>22</v>
      </c>
      <c r="U12" s="68">
        <f t="shared" si="8"/>
        <v>1313.4000000000005</v>
      </c>
      <c r="V12" s="68" t="s">
        <v>385</v>
      </c>
      <c r="W12" s="68">
        <v>59.7</v>
      </c>
      <c r="Y12" s="125" t="s">
        <v>424</v>
      </c>
      <c r="Z12" s="127">
        <v>41.88</v>
      </c>
      <c r="AA12" s="125" t="s">
        <v>233</v>
      </c>
      <c r="AB12" s="126">
        <f t="shared" si="4"/>
        <v>22</v>
      </c>
      <c r="AC12" s="128">
        <f t="shared" si="1"/>
        <v>9.0999999999999998E-2</v>
      </c>
      <c r="AD12" s="126"/>
      <c r="AE12" s="126"/>
      <c r="AF12" s="126"/>
      <c r="AG12" s="126"/>
      <c r="AH12" s="126"/>
    </row>
    <row r="13" spans="1:34" s="54" customFormat="1" ht="13.5">
      <c r="A13" s="57">
        <v>10</v>
      </c>
      <c r="B13" s="57" t="s">
        <v>239</v>
      </c>
      <c r="C13" s="60">
        <v>6</v>
      </c>
      <c r="D13" s="60">
        <v>1</v>
      </c>
      <c r="E13" s="59" t="s">
        <v>352</v>
      </c>
      <c r="F13" s="58" t="s">
        <v>363</v>
      </c>
      <c r="G13" s="58" t="s">
        <v>237</v>
      </c>
      <c r="H13" s="63">
        <v>59.7</v>
      </c>
      <c r="I13" s="57" t="s">
        <v>166</v>
      </c>
      <c r="J13" s="58" t="s">
        <v>236</v>
      </c>
      <c r="K13" s="55">
        <v>36</v>
      </c>
      <c r="L13" s="55" t="s">
        <v>680</v>
      </c>
      <c r="M13" s="55">
        <v>1</v>
      </c>
      <c r="N13" s="55">
        <v>44</v>
      </c>
      <c r="P13" s="66" t="s">
        <v>384</v>
      </c>
      <c r="Q13" s="67">
        <f>SUM(Q3:Q12)</f>
        <v>373</v>
      </c>
      <c r="R13" s="67">
        <f>SUM(R3:R12)</f>
        <v>17927.810000000005</v>
      </c>
      <c r="S13" s="66" t="s">
        <v>383</v>
      </c>
      <c r="T13" s="67">
        <f>SUM(T3:T12)</f>
        <v>373</v>
      </c>
      <c r="U13" s="67">
        <f>SUM(U3:U12)</f>
        <v>17927.810000000009</v>
      </c>
      <c r="V13" s="66" t="s">
        <v>382</v>
      </c>
      <c r="W13" s="66" t="s">
        <v>381</v>
      </c>
      <c r="Y13" s="178" t="s">
        <v>661</v>
      </c>
      <c r="Z13" s="179"/>
      <c r="AA13" s="180"/>
      <c r="AB13" s="126">
        <f>SUM(AB4:AB12)</f>
        <v>242</v>
      </c>
      <c r="AC13" s="129">
        <f>ROUND(SUM(AC4:AC12),2)</f>
        <v>1</v>
      </c>
      <c r="AD13" s="181"/>
      <c r="AE13" s="182"/>
      <c r="AF13" s="183"/>
      <c r="AG13" s="126">
        <f>SUM(AG4:AG12)</f>
        <v>131</v>
      </c>
      <c r="AH13" s="132">
        <f>ROUND(SUM(AH4:AH12),2)</f>
        <v>1</v>
      </c>
    </row>
    <row r="14" spans="1:34" s="54" customFormat="1">
      <c r="A14" s="57">
        <v>11</v>
      </c>
      <c r="B14" s="57" t="s">
        <v>239</v>
      </c>
      <c r="C14" s="60">
        <v>6</v>
      </c>
      <c r="D14" s="60">
        <v>1</v>
      </c>
      <c r="E14" s="59" t="s">
        <v>351</v>
      </c>
      <c r="F14" s="58" t="s">
        <v>244</v>
      </c>
      <c r="G14" s="58" t="s">
        <v>121</v>
      </c>
      <c r="H14" s="62">
        <v>41.85</v>
      </c>
      <c r="I14" s="57" t="s">
        <v>164</v>
      </c>
      <c r="J14" s="58" t="s">
        <v>240</v>
      </c>
      <c r="K14" s="55">
        <v>36</v>
      </c>
      <c r="L14" s="55" t="s">
        <v>680</v>
      </c>
      <c r="M14" s="55">
        <v>1</v>
      </c>
      <c r="N14" s="55">
        <v>44</v>
      </c>
      <c r="P14" s="65" t="s">
        <v>380</v>
      </c>
      <c r="Q14" s="65" t="s">
        <v>379</v>
      </c>
      <c r="R14" s="65" t="s">
        <v>378</v>
      </c>
      <c r="S14" s="65" t="s">
        <v>377</v>
      </c>
      <c r="T14" s="65">
        <v>41.86</v>
      </c>
      <c r="U14" s="65"/>
      <c r="V14" s="65"/>
      <c r="W14" s="65"/>
    </row>
    <row r="15" spans="1:34" s="54" customFormat="1" ht="13.5">
      <c r="A15" s="57">
        <v>12</v>
      </c>
      <c r="B15" s="57" t="s">
        <v>239</v>
      </c>
      <c r="C15" s="60">
        <v>6</v>
      </c>
      <c r="D15" s="60">
        <v>1</v>
      </c>
      <c r="E15" s="59" t="s">
        <v>350</v>
      </c>
      <c r="F15" s="58" t="s">
        <v>244</v>
      </c>
      <c r="G15" s="58" t="s">
        <v>121</v>
      </c>
      <c r="H15" s="63">
        <v>41.88</v>
      </c>
      <c r="I15" s="57" t="s">
        <v>164</v>
      </c>
      <c r="J15" s="58" t="s">
        <v>240</v>
      </c>
      <c r="K15" s="55">
        <v>36</v>
      </c>
      <c r="L15" s="55" t="s">
        <v>680</v>
      </c>
      <c r="M15" s="55">
        <v>1</v>
      </c>
      <c r="N15" s="55">
        <v>44</v>
      </c>
      <c r="Q15" s="64"/>
      <c r="R15" s="64"/>
      <c r="S15" s="64"/>
      <c r="T15" s="64"/>
      <c r="U15" s="64"/>
      <c r="V15" s="64"/>
      <c r="W15" s="64"/>
      <c r="AC15" s="129"/>
      <c r="AH15" s="129"/>
    </row>
    <row r="16" spans="1:34" s="54" customFormat="1">
      <c r="A16" s="57">
        <v>13</v>
      </c>
      <c r="B16" s="57" t="s">
        <v>239</v>
      </c>
      <c r="C16" s="60">
        <v>6</v>
      </c>
      <c r="D16" s="60">
        <v>1</v>
      </c>
      <c r="E16" s="59" t="s">
        <v>349</v>
      </c>
      <c r="F16" s="58" t="s">
        <v>362</v>
      </c>
      <c r="G16" s="57" t="s">
        <v>89</v>
      </c>
      <c r="H16" s="62">
        <v>59.72</v>
      </c>
      <c r="I16" s="57" t="s">
        <v>166</v>
      </c>
      <c r="J16" s="58" t="s">
        <v>236</v>
      </c>
      <c r="K16" s="55">
        <v>36</v>
      </c>
      <c r="L16" s="55" t="s">
        <v>680</v>
      </c>
      <c r="M16" s="55">
        <v>1</v>
      </c>
      <c r="N16" s="55">
        <v>44</v>
      </c>
      <c r="S16" s="54" t="s">
        <v>656</v>
      </c>
    </row>
    <row r="17" spans="1:33" s="54" customFormat="1">
      <c r="A17" s="57">
        <v>14</v>
      </c>
      <c r="B17" s="57" t="s">
        <v>239</v>
      </c>
      <c r="C17" s="60">
        <v>6</v>
      </c>
      <c r="D17" s="60">
        <v>1</v>
      </c>
      <c r="E17" s="59" t="s">
        <v>348</v>
      </c>
      <c r="F17" s="58" t="s">
        <v>244</v>
      </c>
      <c r="G17" s="58" t="s">
        <v>66</v>
      </c>
      <c r="H17" s="62">
        <v>41.86</v>
      </c>
      <c r="I17" s="57" t="s">
        <v>164</v>
      </c>
      <c r="J17" s="58" t="s">
        <v>240</v>
      </c>
      <c r="K17" s="55">
        <v>36</v>
      </c>
      <c r="L17" s="55" t="s">
        <v>680</v>
      </c>
      <c r="M17" s="55">
        <v>1</v>
      </c>
      <c r="N17" s="55">
        <v>44</v>
      </c>
      <c r="R17" s="54">
        <f>R13+S17</f>
        <v>17988.180000000004</v>
      </c>
      <c r="S17" s="54">
        <v>60.37</v>
      </c>
    </row>
    <row r="18" spans="1:33" s="54" customFormat="1">
      <c r="A18" s="57">
        <v>15</v>
      </c>
      <c r="B18" s="57" t="s">
        <v>239</v>
      </c>
      <c r="C18" s="60">
        <v>6</v>
      </c>
      <c r="D18" s="60">
        <v>1</v>
      </c>
      <c r="E18" s="59" t="s">
        <v>347</v>
      </c>
      <c r="F18" s="58" t="s">
        <v>167</v>
      </c>
      <c r="G18" s="58" t="s">
        <v>66</v>
      </c>
      <c r="H18" s="62">
        <v>41.86</v>
      </c>
      <c r="I18" s="57" t="s">
        <v>164</v>
      </c>
      <c r="J18" s="58" t="s">
        <v>240</v>
      </c>
      <c r="K18" s="55">
        <v>36</v>
      </c>
      <c r="L18" s="55" t="s">
        <v>680</v>
      </c>
      <c r="M18" s="55">
        <v>1</v>
      </c>
      <c r="N18" s="55">
        <v>44</v>
      </c>
      <c r="Q18" s="64"/>
      <c r="R18" s="64"/>
    </row>
    <row r="19" spans="1:33" s="54" customFormat="1">
      <c r="A19" s="57">
        <v>16</v>
      </c>
      <c r="B19" s="57" t="s">
        <v>239</v>
      </c>
      <c r="C19" s="60">
        <v>6</v>
      </c>
      <c r="D19" s="60">
        <v>1</v>
      </c>
      <c r="E19" s="59" t="s">
        <v>346</v>
      </c>
      <c r="F19" s="58" t="s">
        <v>244</v>
      </c>
      <c r="G19" s="58" t="s">
        <v>66</v>
      </c>
      <c r="H19" s="62">
        <v>41.86</v>
      </c>
      <c r="I19" s="57" t="s">
        <v>164</v>
      </c>
      <c r="J19" s="58" t="s">
        <v>240</v>
      </c>
      <c r="K19" s="55">
        <v>36</v>
      </c>
      <c r="L19" s="55" t="s">
        <v>680</v>
      </c>
      <c r="M19" s="55">
        <v>1</v>
      </c>
      <c r="N19" s="55">
        <v>44</v>
      </c>
      <c r="Q19" s="64"/>
      <c r="R19" s="64"/>
    </row>
    <row r="20" spans="1:33" s="54" customFormat="1">
      <c r="A20" s="57">
        <v>17</v>
      </c>
      <c r="B20" s="57" t="s">
        <v>239</v>
      </c>
      <c r="C20" s="60">
        <v>6</v>
      </c>
      <c r="D20" s="60">
        <v>1</v>
      </c>
      <c r="E20" s="59" t="s">
        <v>345</v>
      </c>
      <c r="F20" s="58" t="s">
        <v>167</v>
      </c>
      <c r="G20" s="58" t="s">
        <v>66</v>
      </c>
      <c r="H20" s="62">
        <v>41.84</v>
      </c>
      <c r="I20" s="57" t="s">
        <v>164</v>
      </c>
      <c r="J20" s="58" t="s">
        <v>240</v>
      </c>
      <c r="K20" s="55">
        <v>36</v>
      </c>
      <c r="L20" s="55" t="s">
        <v>680</v>
      </c>
      <c r="M20" s="55">
        <v>1</v>
      </c>
      <c r="N20" s="55">
        <v>44</v>
      </c>
      <c r="Q20" s="49" t="s">
        <v>151</v>
      </c>
      <c r="R20" s="49" t="s">
        <v>158</v>
      </c>
      <c r="S20" s="81" t="s">
        <v>233</v>
      </c>
      <c r="T20" s="81" t="s">
        <v>234</v>
      </c>
      <c r="U20" s="81" t="s">
        <v>420</v>
      </c>
      <c r="V20" s="81" t="s">
        <v>421</v>
      </c>
      <c r="W20" s="81" t="s">
        <v>157</v>
      </c>
      <c r="X20" s="81" t="s">
        <v>235</v>
      </c>
      <c r="Y20" s="81" t="s">
        <v>422</v>
      </c>
      <c r="Z20" s="77" t="s">
        <v>423</v>
      </c>
      <c r="AA20" s="86" t="s">
        <v>424</v>
      </c>
      <c r="AB20" s="77" t="s">
        <v>425</v>
      </c>
      <c r="AC20" s="77" t="s">
        <v>426</v>
      </c>
      <c r="AD20" s="77" t="s">
        <v>427</v>
      </c>
      <c r="AE20" s="77" t="s">
        <v>428</v>
      </c>
      <c r="AF20" s="77" t="s">
        <v>429</v>
      </c>
      <c r="AG20" s="77" t="s">
        <v>430</v>
      </c>
    </row>
    <row r="21" spans="1:33" s="54" customFormat="1">
      <c r="A21" s="57">
        <v>18</v>
      </c>
      <c r="B21" s="57" t="s">
        <v>239</v>
      </c>
      <c r="C21" s="60">
        <v>6</v>
      </c>
      <c r="D21" s="60">
        <v>1</v>
      </c>
      <c r="E21" s="59" t="s">
        <v>376</v>
      </c>
      <c r="F21" s="58" t="s">
        <v>360</v>
      </c>
      <c r="G21" s="58" t="s">
        <v>67</v>
      </c>
      <c r="H21" s="62">
        <v>59.19</v>
      </c>
      <c r="I21" s="57" t="s">
        <v>166</v>
      </c>
      <c r="J21" s="58" t="s">
        <v>236</v>
      </c>
      <c r="K21" s="55">
        <v>36</v>
      </c>
      <c r="L21" s="55" t="s">
        <v>680</v>
      </c>
      <c r="M21" s="55">
        <v>1</v>
      </c>
      <c r="N21" s="55">
        <v>44</v>
      </c>
      <c r="P21" s="75">
        <f>ROUND(R21/$R$32,3)</f>
        <v>0.121</v>
      </c>
      <c r="Q21" s="50">
        <v>41.84</v>
      </c>
      <c r="R21" s="73">
        <f>COUNTIF($H$4:$H$376,Q21)</f>
        <v>45</v>
      </c>
      <c r="S21" s="82">
        <f>COUNTIFS($H$4:$H$376,Q21,$G$4:$G$376,$S$20)</f>
        <v>0</v>
      </c>
      <c r="T21" s="82">
        <f>COUNTIFS($H$4:$H$376,Q21,$G$4:$G$376,$T$20)</f>
        <v>0</v>
      </c>
      <c r="U21" s="82">
        <f>COUNTIFS($H$4:$H$376,Q21,$G$4:$G$376,$U$20)</f>
        <v>0</v>
      </c>
      <c r="V21" s="82">
        <f>COUNTIFS($H$4:$H$376,Q21,$G$4:$G$376,$V$20)</f>
        <v>44</v>
      </c>
      <c r="W21" s="82">
        <f>COUNTIFS($H$4:$H$376,Q21,$G$4:$G$376,$W$20)</f>
        <v>0</v>
      </c>
      <c r="X21" s="82">
        <f>COUNTIFS($H$4:$H$376,Q21,$G$4:$G$376,$X$20)</f>
        <v>1</v>
      </c>
      <c r="Y21" s="82">
        <f>COUNTIFS($H$4:$H$376,Q21,$G$4:$G$376,$Y$20)</f>
        <v>0</v>
      </c>
      <c r="Z21" s="78">
        <f>COUNTIFS($H$4:$H$376,Q21,$F$4:$F$376,$Z$20)</f>
        <v>23</v>
      </c>
      <c r="AA21" s="78">
        <f>COUNTIFS($H$4:$H$376,Q21,$F$4:$F$376,$AA$20)</f>
        <v>22</v>
      </c>
      <c r="AB21" s="78">
        <f>COUNTIFS($H$4:$H$376,Q21,$F$4:$F$376,$AB$20)</f>
        <v>0</v>
      </c>
      <c r="AC21" s="78">
        <f>COUNTIFS($H$4:$H$376,Q21,$F$4:$F$376,$AC$20)</f>
        <v>0</v>
      </c>
      <c r="AD21" s="78">
        <f>COUNTIFS($H$4:$H$376,Q21,$F$4:$F$376,$AD$20)</f>
        <v>0</v>
      </c>
      <c r="AE21" s="78">
        <f>COUNTIFS($H$4:$H$376,Q21,$F$4:$F$376,$AE$20)</f>
        <v>0</v>
      </c>
      <c r="AF21" s="78">
        <f>COUNTIFS($H$4:$H$376,Q21,$F$4:$F$376,$AF$20)</f>
        <v>0</v>
      </c>
      <c r="AG21" s="78">
        <f>COUNTIFS($H$4:$H$376,Q21,$F$4:$F$376,$AG$20)</f>
        <v>0</v>
      </c>
    </row>
    <row r="22" spans="1:33" s="54" customFormat="1">
      <c r="A22" s="57">
        <v>19</v>
      </c>
      <c r="B22" s="57" t="s">
        <v>239</v>
      </c>
      <c r="C22" s="60">
        <v>6</v>
      </c>
      <c r="D22" s="60">
        <v>1</v>
      </c>
      <c r="E22" s="59" t="s">
        <v>344</v>
      </c>
      <c r="F22" s="58" t="s">
        <v>363</v>
      </c>
      <c r="G22" s="58" t="s">
        <v>237</v>
      </c>
      <c r="H22" s="62">
        <v>59.7</v>
      </c>
      <c r="I22" s="57" t="s">
        <v>166</v>
      </c>
      <c r="J22" s="58" t="s">
        <v>236</v>
      </c>
      <c r="K22" s="55">
        <v>36</v>
      </c>
      <c r="L22" s="55" t="s">
        <v>680</v>
      </c>
      <c r="M22" s="55">
        <v>1</v>
      </c>
      <c r="N22" s="55">
        <v>44</v>
      </c>
      <c r="P22" s="75">
        <f t="shared" ref="P22:P30" si="9">ROUND(R22/$R$32,3)</f>
        <v>0.115</v>
      </c>
      <c r="Q22" s="50">
        <v>41.85</v>
      </c>
      <c r="R22" s="73">
        <f t="shared" ref="R22:R30" si="10">COUNTIF($H$4:$H$376,Q22)</f>
        <v>43</v>
      </c>
      <c r="S22" s="82">
        <f t="shared" ref="S22:S30" si="11">COUNTIFS($H$4:$H$376,Q22,$G$4:$G$376,$S$20)</f>
        <v>22</v>
      </c>
      <c r="T22" s="82">
        <f t="shared" ref="T22:T30" si="12">COUNTIFS($H$4:$H$376,Q22,$G$4:$G$376,$T$20)</f>
        <v>0</v>
      </c>
      <c r="U22" s="82">
        <f t="shared" ref="U22:U30" si="13">COUNTIFS($H$4:$H$376,Q22,$G$4:$G$376,$U$20)</f>
        <v>0</v>
      </c>
      <c r="V22" s="82">
        <f t="shared" ref="V22:V30" si="14">COUNTIFS($H$4:$H$376,Q22,$G$4:$G$376,$V$20)</f>
        <v>0</v>
      </c>
      <c r="W22" s="82">
        <f t="shared" ref="W22:W30" si="15">COUNTIFS($H$4:$H$376,Q22,$G$4:$G$376,$W$20)</f>
        <v>0</v>
      </c>
      <c r="X22" s="82">
        <f t="shared" ref="X22:X30" si="16">COUNTIFS($H$4:$H$376,Q22,$G$4:$G$376,$X$20)</f>
        <v>21</v>
      </c>
      <c r="Y22" s="82">
        <f t="shared" ref="Y22:Y30" si="17">COUNTIFS($H$4:$H$376,Q22,$G$4:$G$376,$Y$20)</f>
        <v>0</v>
      </c>
      <c r="Z22" s="78">
        <f t="shared" ref="Z22:Z30" si="18">COUNTIFS($H$4:$H$376,Q22,$F$4:$F$376,$Z$20)</f>
        <v>21</v>
      </c>
      <c r="AA22" s="78">
        <f t="shared" ref="AA22:AA30" si="19">COUNTIFS($H$4:$H$376,Q22,$F$4:$F$376,$AA$20)</f>
        <v>22</v>
      </c>
      <c r="AB22" s="78">
        <f t="shared" ref="AB22:AB30" si="20">COUNTIFS($H$4:$H$376,Q22,$F$4:$F$376,$AB$20)</f>
        <v>0</v>
      </c>
      <c r="AC22" s="78">
        <f t="shared" ref="AC22:AC30" si="21">COUNTIFS($H$4:$H$376,Q22,$F$4:$F$376,$AC$20)</f>
        <v>0</v>
      </c>
      <c r="AD22" s="78">
        <f t="shared" ref="AD22:AD30" si="22">COUNTIFS($H$4:$H$376,Q22,$F$4:$F$376,$AD$20)</f>
        <v>0</v>
      </c>
      <c r="AE22" s="78">
        <f t="shared" ref="AE22:AE30" si="23">COUNTIFS($H$4:$H$376,Q22,$F$4:$F$376,$AE$20)</f>
        <v>0</v>
      </c>
      <c r="AF22" s="78">
        <f t="shared" ref="AF22:AF30" si="24">COUNTIFS($H$4:$H$376,Q22,$F$4:$F$376,$AF$20)</f>
        <v>0</v>
      </c>
      <c r="AG22" s="78">
        <f t="shared" ref="AG22:AG30" si="25">COUNTIFS($H$4:$H$376,Q22,$F$4:$F$376,$AG$20)</f>
        <v>0</v>
      </c>
    </row>
    <row r="23" spans="1:33" s="54" customFormat="1">
      <c r="A23" s="57">
        <v>20</v>
      </c>
      <c r="B23" s="57" t="s">
        <v>239</v>
      </c>
      <c r="C23" s="60">
        <v>6</v>
      </c>
      <c r="D23" s="60">
        <v>1</v>
      </c>
      <c r="E23" s="59" t="s">
        <v>343</v>
      </c>
      <c r="F23" s="58" t="s">
        <v>244</v>
      </c>
      <c r="G23" s="58" t="s">
        <v>121</v>
      </c>
      <c r="H23" s="62">
        <v>41.85</v>
      </c>
      <c r="I23" s="57" t="s">
        <v>164</v>
      </c>
      <c r="J23" s="58" t="s">
        <v>240</v>
      </c>
      <c r="K23" s="55">
        <v>36</v>
      </c>
      <c r="L23" s="55" t="s">
        <v>680</v>
      </c>
      <c r="M23" s="55">
        <v>1</v>
      </c>
      <c r="N23" s="55">
        <v>44</v>
      </c>
      <c r="P23" s="76">
        <f t="shared" si="9"/>
        <v>0.29499999999999998</v>
      </c>
      <c r="Q23" s="51">
        <v>41.86</v>
      </c>
      <c r="R23" s="73">
        <f t="shared" si="10"/>
        <v>110</v>
      </c>
      <c r="S23" s="82">
        <f t="shared" si="11"/>
        <v>0</v>
      </c>
      <c r="T23" s="82">
        <f t="shared" si="12"/>
        <v>0</v>
      </c>
      <c r="U23" s="82">
        <f t="shared" si="13"/>
        <v>0</v>
      </c>
      <c r="V23" s="82">
        <f t="shared" si="14"/>
        <v>110</v>
      </c>
      <c r="W23" s="82">
        <f t="shared" si="15"/>
        <v>0</v>
      </c>
      <c r="X23" s="82">
        <f t="shared" si="16"/>
        <v>0</v>
      </c>
      <c r="Y23" s="82">
        <f t="shared" si="17"/>
        <v>0</v>
      </c>
      <c r="Z23" s="78">
        <f t="shared" si="18"/>
        <v>44</v>
      </c>
      <c r="AA23" s="78">
        <f t="shared" si="19"/>
        <v>66</v>
      </c>
      <c r="AB23" s="78">
        <f t="shared" si="20"/>
        <v>0</v>
      </c>
      <c r="AC23" s="78">
        <f t="shared" si="21"/>
        <v>0</v>
      </c>
      <c r="AD23" s="78">
        <f t="shared" si="22"/>
        <v>0</v>
      </c>
      <c r="AE23" s="78">
        <f t="shared" si="23"/>
        <v>0</v>
      </c>
      <c r="AF23" s="78">
        <f t="shared" si="24"/>
        <v>0</v>
      </c>
      <c r="AG23" s="78">
        <f t="shared" si="25"/>
        <v>0</v>
      </c>
    </row>
    <row r="24" spans="1:33" s="54" customFormat="1">
      <c r="A24" s="57">
        <v>21</v>
      </c>
      <c r="B24" s="57" t="s">
        <v>239</v>
      </c>
      <c r="C24" s="60">
        <v>6</v>
      </c>
      <c r="D24" s="60">
        <v>1</v>
      </c>
      <c r="E24" s="59" t="s">
        <v>342</v>
      </c>
      <c r="F24" s="58" t="s">
        <v>244</v>
      </c>
      <c r="G24" s="58" t="s">
        <v>121</v>
      </c>
      <c r="H24" s="62">
        <v>41.88</v>
      </c>
      <c r="I24" s="57" t="s">
        <v>164</v>
      </c>
      <c r="J24" s="58" t="s">
        <v>240</v>
      </c>
      <c r="K24" s="55">
        <v>36</v>
      </c>
      <c r="L24" s="55" t="s">
        <v>680</v>
      </c>
      <c r="M24" s="55">
        <v>1</v>
      </c>
      <c r="N24" s="55">
        <v>44</v>
      </c>
      <c r="P24" s="75">
        <f t="shared" si="9"/>
        <v>0.11799999999999999</v>
      </c>
      <c r="Q24" s="50">
        <v>41.88</v>
      </c>
      <c r="R24" s="73">
        <f t="shared" si="10"/>
        <v>44</v>
      </c>
      <c r="S24" s="82">
        <f t="shared" si="11"/>
        <v>22</v>
      </c>
      <c r="T24" s="82">
        <f t="shared" si="12"/>
        <v>0</v>
      </c>
      <c r="U24" s="82">
        <f t="shared" si="13"/>
        <v>0</v>
      </c>
      <c r="V24" s="82">
        <f t="shared" si="14"/>
        <v>0</v>
      </c>
      <c r="W24" s="82">
        <f t="shared" si="15"/>
        <v>0</v>
      </c>
      <c r="X24" s="82">
        <f t="shared" si="16"/>
        <v>22</v>
      </c>
      <c r="Y24" s="82">
        <f t="shared" si="17"/>
        <v>0</v>
      </c>
      <c r="Z24" s="78">
        <f t="shared" si="18"/>
        <v>22</v>
      </c>
      <c r="AA24" s="78">
        <f t="shared" si="19"/>
        <v>22</v>
      </c>
      <c r="AB24" s="78">
        <f t="shared" si="20"/>
        <v>0</v>
      </c>
      <c r="AC24" s="78">
        <f t="shared" si="21"/>
        <v>0</v>
      </c>
      <c r="AD24" s="78">
        <f t="shared" si="22"/>
        <v>0</v>
      </c>
      <c r="AE24" s="78">
        <f t="shared" si="23"/>
        <v>0</v>
      </c>
      <c r="AF24" s="78">
        <f t="shared" si="24"/>
        <v>0</v>
      </c>
      <c r="AG24" s="78">
        <f t="shared" si="25"/>
        <v>0</v>
      </c>
    </row>
    <row r="25" spans="1:33" s="54" customFormat="1">
      <c r="A25" s="57">
        <v>22</v>
      </c>
      <c r="B25" s="57" t="s">
        <v>239</v>
      </c>
      <c r="C25" s="60">
        <v>6</v>
      </c>
      <c r="D25" s="60">
        <v>1</v>
      </c>
      <c r="E25" s="59" t="s">
        <v>341</v>
      </c>
      <c r="F25" s="58" t="s">
        <v>362</v>
      </c>
      <c r="G25" s="57" t="s">
        <v>89</v>
      </c>
      <c r="H25" s="62">
        <v>59.72</v>
      </c>
      <c r="I25" s="57" t="s">
        <v>166</v>
      </c>
      <c r="J25" s="58" t="s">
        <v>236</v>
      </c>
      <c r="K25" s="55">
        <v>36</v>
      </c>
      <c r="L25" s="55" t="s">
        <v>680</v>
      </c>
      <c r="M25" s="55">
        <v>1</v>
      </c>
      <c r="N25" s="55">
        <v>44</v>
      </c>
      <c r="P25" s="75">
        <f t="shared" si="9"/>
        <v>3.0000000000000001E-3</v>
      </c>
      <c r="Q25" s="50">
        <v>59.04</v>
      </c>
      <c r="R25" s="73">
        <f t="shared" si="10"/>
        <v>1</v>
      </c>
      <c r="S25" s="82">
        <f t="shared" si="11"/>
        <v>0</v>
      </c>
      <c r="T25" s="82">
        <f t="shared" si="12"/>
        <v>0</v>
      </c>
      <c r="U25" s="82">
        <f t="shared" si="13"/>
        <v>0</v>
      </c>
      <c r="V25" s="82">
        <f t="shared" si="14"/>
        <v>0</v>
      </c>
      <c r="W25" s="82">
        <f t="shared" si="15"/>
        <v>1</v>
      </c>
      <c r="X25" s="82">
        <f t="shared" si="16"/>
        <v>0</v>
      </c>
      <c r="Y25" s="82">
        <f t="shared" si="17"/>
        <v>0</v>
      </c>
      <c r="Z25" s="78">
        <f t="shared" si="18"/>
        <v>0</v>
      </c>
      <c r="AA25" s="78">
        <f t="shared" si="19"/>
        <v>0</v>
      </c>
      <c r="AB25" s="78">
        <f t="shared" si="20"/>
        <v>1</v>
      </c>
      <c r="AC25" s="78">
        <f t="shared" si="21"/>
        <v>0</v>
      </c>
      <c r="AD25" s="78">
        <f t="shared" si="22"/>
        <v>0</v>
      </c>
      <c r="AE25" s="78">
        <f t="shared" si="23"/>
        <v>0</v>
      </c>
      <c r="AF25" s="78">
        <f t="shared" si="24"/>
        <v>0</v>
      </c>
      <c r="AG25" s="78">
        <f t="shared" si="25"/>
        <v>0</v>
      </c>
    </row>
    <row r="26" spans="1:33" s="54" customFormat="1" ht="13.5">
      <c r="A26" s="57">
        <v>23</v>
      </c>
      <c r="B26" s="57" t="s">
        <v>239</v>
      </c>
      <c r="C26" s="60">
        <v>6</v>
      </c>
      <c r="D26" s="60">
        <v>1</v>
      </c>
      <c r="E26" s="59" t="s">
        <v>340</v>
      </c>
      <c r="F26" s="58" t="s">
        <v>244</v>
      </c>
      <c r="G26" s="58" t="s">
        <v>66</v>
      </c>
      <c r="H26" s="63">
        <v>41.86</v>
      </c>
      <c r="I26" s="57" t="s">
        <v>164</v>
      </c>
      <c r="J26" s="58" t="s">
        <v>240</v>
      </c>
      <c r="K26" s="55">
        <v>36</v>
      </c>
      <c r="L26" s="55" t="s">
        <v>680</v>
      </c>
      <c r="M26" s="55">
        <v>1</v>
      </c>
      <c r="N26" s="55">
        <v>44</v>
      </c>
      <c r="P26" s="75">
        <f t="shared" si="9"/>
        <v>5.6000000000000001E-2</v>
      </c>
      <c r="Q26" s="50">
        <v>59.16</v>
      </c>
      <c r="R26" s="73">
        <f t="shared" si="10"/>
        <v>21</v>
      </c>
      <c r="S26" s="82">
        <f t="shared" si="11"/>
        <v>0</v>
      </c>
      <c r="T26" s="82">
        <f t="shared" si="12"/>
        <v>0</v>
      </c>
      <c r="U26" s="82">
        <f t="shared" si="13"/>
        <v>0</v>
      </c>
      <c r="V26" s="82">
        <f t="shared" si="14"/>
        <v>0</v>
      </c>
      <c r="W26" s="82">
        <f t="shared" si="15"/>
        <v>21</v>
      </c>
      <c r="X26" s="82">
        <f t="shared" si="16"/>
        <v>0</v>
      </c>
      <c r="Y26" s="82">
        <f t="shared" si="17"/>
        <v>0</v>
      </c>
      <c r="Z26" s="78">
        <f t="shared" si="18"/>
        <v>0</v>
      </c>
      <c r="AA26" s="78">
        <f t="shared" si="19"/>
        <v>0</v>
      </c>
      <c r="AB26" s="78">
        <f t="shared" si="20"/>
        <v>21</v>
      </c>
      <c r="AC26" s="78">
        <f t="shared" si="21"/>
        <v>0</v>
      </c>
      <c r="AD26" s="78">
        <f t="shared" si="22"/>
        <v>0</v>
      </c>
      <c r="AE26" s="78">
        <f t="shared" si="23"/>
        <v>0</v>
      </c>
      <c r="AF26" s="78">
        <f t="shared" si="24"/>
        <v>0</v>
      </c>
      <c r="AG26" s="78">
        <f t="shared" si="25"/>
        <v>0</v>
      </c>
    </row>
    <row r="27" spans="1:33" s="54" customFormat="1">
      <c r="A27" s="57">
        <v>24</v>
      </c>
      <c r="B27" s="57" t="s">
        <v>239</v>
      </c>
      <c r="C27" s="60">
        <v>6</v>
      </c>
      <c r="D27" s="60">
        <v>1</v>
      </c>
      <c r="E27" s="59" t="s">
        <v>339</v>
      </c>
      <c r="F27" s="58" t="s">
        <v>167</v>
      </c>
      <c r="G27" s="58" t="s">
        <v>66</v>
      </c>
      <c r="H27" s="62">
        <v>41.86</v>
      </c>
      <c r="I27" s="57" t="s">
        <v>164</v>
      </c>
      <c r="J27" s="58" t="s">
        <v>240</v>
      </c>
      <c r="K27" s="55">
        <v>36</v>
      </c>
      <c r="L27" s="55" t="s">
        <v>680</v>
      </c>
      <c r="M27" s="55">
        <v>1</v>
      </c>
      <c r="N27" s="55">
        <v>44</v>
      </c>
      <c r="P27" s="75">
        <f t="shared" si="9"/>
        <v>5.8999999999999997E-2</v>
      </c>
      <c r="Q27" s="50">
        <v>59.19</v>
      </c>
      <c r="R27" s="73">
        <f t="shared" si="10"/>
        <v>22</v>
      </c>
      <c r="S27" s="82">
        <f t="shared" si="11"/>
        <v>0</v>
      </c>
      <c r="T27" s="82">
        <f t="shared" si="12"/>
        <v>0</v>
      </c>
      <c r="U27" s="82">
        <f t="shared" si="13"/>
        <v>0</v>
      </c>
      <c r="V27" s="82">
        <f t="shared" si="14"/>
        <v>0</v>
      </c>
      <c r="W27" s="82">
        <f t="shared" si="15"/>
        <v>22</v>
      </c>
      <c r="X27" s="82">
        <f t="shared" si="16"/>
        <v>0</v>
      </c>
      <c r="Y27" s="82">
        <f t="shared" si="17"/>
        <v>0</v>
      </c>
      <c r="Z27" s="78">
        <f t="shared" si="18"/>
        <v>0</v>
      </c>
      <c r="AA27" s="78">
        <f t="shared" si="19"/>
        <v>0</v>
      </c>
      <c r="AB27" s="78">
        <f t="shared" si="20"/>
        <v>0</v>
      </c>
      <c r="AC27" s="78">
        <f t="shared" si="21"/>
        <v>22</v>
      </c>
      <c r="AD27" s="78">
        <f t="shared" si="22"/>
        <v>0</v>
      </c>
      <c r="AE27" s="78">
        <f t="shared" si="23"/>
        <v>0</v>
      </c>
      <c r="AF27" s="78">
        <f t="shared" si="24"/>
        <v>0</v>
      </c>
      <c r="AG27" s="78">
        <f t="shared" si="25"/>
        <v>0</v>
      </c>
    </row>
    <row r="28" spans="1:33" s="54" customFormat="1">
      <c r="A28" s="57">
        <v>25</v>
      </c>
      <c r="B28" s="57" t="s">
        <v>239</v>
      </c>
      <c r="C28" s="60">
        <v>6</v>
      </c>
      <c r="D28" s="60">
        <v>1</v>
      </c>
      <c r="E28" s="59" t="s">
        <v>338</v>
      </c>
      <c r="F28" s="58" t="s">
        <v>244</v>
      </c>
      <c r="G28" s="58" t="s">
        <v>66</v>
      </c>
      <c r="H28" s="62">
        <v>41.86</v>
      </c>
      <c r="I28" s="57" t="s">
        <v>164</v>
      </c>
      <c r="J28" s="58" t="s">
        <v>240</v>
      </c>
      <c r="K28" s="55">
        <v>36</v>
      </c>
      <c r="L28" s="55" t="s">
        <v>680</v>
      </c>
      <c r="M28" s="55">
        <v>1</v>
      </c>
      <c r="N28" s="55">
        <v>44</v>
      </c>
      <c r="P28" s="75">
        <f t="shared" si="9"/>
        <v>0.115</v>
      </c>
      <c r="Q28" s="50">
        <v>59.7</v>
      </c>
      <c r="R28" s="73">
        <f t="shared" si="10"/>
        <v>43</v>
      </c>
      <c r="S28" s="82">
        <f t="shared" si="11"/>
        <v>0</v>
      </c>
      <c r="T28" s="82">
        <f t="shared" si="12"/>
        <v>0</v>
      </c>
      <c r="U28" s="82">
        <f t="shared" si="13"/>
        <v>43</v>
      </c>
      <c r="V28" s="82">
        <f t="shared" si="14"/>
        <v>0</v>
      </c>
      <c r="W28" s="82">
        <f t="shared" si="15"/>
        <v>0</v>
      </c>
      <c r="X28" s="82">
        <f t="shared" si="16"/>
        <v>0</v>
      </c>
      <c r="Y28" s="82">
        <f t="shared" si="17"/>
        <v>0</v>
      </c>
      <c r="Z28" s="78">
        <f t="shared" si="18"/>
        <v>0</v>
      </c>
      <c r="AA28" s="78">
        <f t="shared" si="19"/>
        <v>0</v>
      </c>
      <c r="AB28" s="78">
        <f t="shared" si="20"/>
        <v>0</v>
      </c>
      <c r="AC28" s="78">
        <f t="shared" si="21"/>
        <v>0</v>
      </c>
      <c r="AD28" s="78">
        <f t="shared" si="22"/>
        <v>0</v>
      </c>
      <c r="AE28" s="78">
        <f t="shared" si="23"/>
        <v>0</v>
      </c>
      <c r="AF28" s="78">
        <f t="shared" si="24"/>
        <v>21</v>
      </c>
      <c r="AG28" s="78">
        <f t="shared" si="25"/>
        <v>22</v>
      </c>
    </row>
    <row r="29" spans="1:33" s="54" customFormat="1">
      <c r="A29" s="57">
        <v>26</v>
      </c>
      <c r="B29" s="57" t="s">
        <v>239</v>
      </c>
      <c r="C29" s="60">
        <v>6</v>
      </c>
      <c r="D29" s="60">
        <v>1</v>
      </c>
      <c r="E29" s="59" t="s">
        <v>337</v>
      </c>
      <c r="F29" s="58" t="s">
        <v>167</v>
      </c>
      <c r="G29" s="58" t="s">
        <v>66</v>
      </c>
      <c r="H29" s="62">
        <v>41.84</v>
      </c>
      <c r="I29" s="57" t="s">
        <v>164</v>
      </c>
      <c r="J29" s="58" t="s">
        <v>240</v>
      </c>
      <c r="K29" s="55">
        <v>36</v>
      </c>
      <c r="L29" s="55" t="s">
        <v>680</v>
      </c>
      <c r="M29" s="55">
        <v>1</v>
      </c>
      <c r="N29" s="55">
        <v>44</v>
      </c>
      <c r="P29" s="75">
        <f t="shared" si="9"/>
        <v>5.8999999999999997E-2</v>
      </c>
      <c r="Q29" s="50">
        <v>59.71</v>
      </c>
      <c r="R29" s="73">
        <f t="shared" si="10"/>
        <v>22</v>
      </c>
      <c r="S29" s="82">
        <f t="shared" si="11"/>
        <v>0</v>
      </c>
      <c r="T29" s="82">
        <f t="shared" si="12"/>
        <v>0</v>
      </c>
      <c r="U29" s="82">
        <f t="shared" si="13"/>
        <v>0</v>
      </c>
      <c r="V29" s="82">
        <f t="shared" si="14"/>
        <v>0</v>
      </c>
      <c r="W29" s="82">
        <f t="shared" si="15"/>
        <v>0</v>
      </c>
      <c r="X29" s="82">
        <f t="shared" si="16"/>
        <v>0</v>
      </c>
      <c r="Y29" s="82">
        <f t="shared" si="17"/>
        <v>22</v>
      </c>
      <c r="Z29" s="78">
        <f t="shared" si="18"/>
        <v>0</v>
      </c>
      <c r="AA29" s="78">
        <f t="shared" si="19"/>
        <v>0</v>
      </c>
      <c r="AB29" s="78">
        <f t="shared" si="20"/>
        <v>0</v>
      </c>
      <c r="AC29" s="78">
        <f t="shared" si="21"/>
        <v>0</v>
      </c>
      <c r="AD29" s="78">
        <f t="shared" si="22"/>
        <v>22</v>
      </c>
      <c r="AE29" s="78">
        <f t="shared" si="23"/>
        <v>0</v>
      </c>
      <c r="AF29" s="78">
        <f t="shared" si="24"/>
        <v>0</v>
      </c>
      <c r="AG29" s="78">
        <f t="shared" si="25"/>
        <v>0</v>
      </c>
    </row>
    <row r="30" spans="1:33" s="54" customFormat="1">
      <c r="A30" s="57">
        <v>27</v>
      </c>
      <c r="B30" s="57" t="s">
        <v>239</v>
      </c>
      <c r="C30" s="60">
        <v>6</v>
      </c>
      <c r="D30" s="60">
        <v>1</v>
      </c>
      <c r="E30" s="59" t="s">
        <v>375</v>
      </c>
      <c r="F30" s="58" t="s">
        <v>360</v>
      </c>
      <c r="G30" s="58" t="s">
        <v>67</v>
      </c>
      <c r="H30" s="62">
        <v>59.19</v>
      </c>
      <c r="I30" s="57" t="s">
        <v>166</v>
      </c>
      <c r="J30" s="58" t="s">
        <v>236</v>
      </c>
      <c r="K30" s="55">
        <v>36</v>
      </c>
      <c r="L30" s="55" t="s">
        <v>680</v>
      </c>
      <c r="M30" s="55">
        <v>1</v>
      </c>
      <c r="N30" s="55">
        <v>44</v>
      </c>
      <c r="P30" s="75">
        <f t="shared" si="9"/>
        <v>5.8999999999999997E-2</v>
      </c>
      <c r="Q30" s="50">
        <v>59.72</v>
      </c>
      <c r="R30" s="73">
        <f t="shared" si="10"/>
        <v>22</v>
      </c>
      <c r="S30" s="82">
        <f t="shared" si="11"/>
        <v>0</v>
      </c>
      <c r="T30" s="82">
        <f t="shared" si="12"/>
        <v>22</v>
      </c>
      <c r="U30" s="82">
        <f t="shared" si="13"/>
        <v>0</v>
      </c>
      <c r="V30" s="82">
        <f t="shared" si="14"/>
        <v>0</v>
      </c>
      <c r="W30" s="82">
        <f t="shared" si="15"/>
        <v>0</v>
      </c>
      <c r="X30" s="82">
        <f t="shared" si="16"/>
        <v>0</v>
      </c>
      <c r="Y30" s="82">
        <f t="shared" si="17"/>
        <v>0</v>
      </c>
      <c r="Z30" s="78">
        <f t="shared" si="18"/>
        <v>0</v>
      </c>
      <c r="AA30" s="78">
        <f t="shared" si="19"/>
        <v>0</v>
      </c>
      <c r="AB30" s="78">
        <f t="shared" si="20"/>
        <v>0</v>
      </c>
      <c r="AC30" s="78">
        <f t="shared" si="21"/>
        <v>0</v>
      </c>
      <c r="AD30" s="78">
        <f t="shared" si="22"/>
        <v>0</v>
      </c>
      <c r="AE30" s="78">
        <f t="shared" si="23"/>
        <v>22</v>
      </c>
      <c r="AF30" s="78">
        <f t="shared" si="24"/>
        <v>0</v>
      </c>
      <c r="AG30" s="78">
        <f t="shared" si="25"/>
        <v>0</v>
      </c>
    </row>
    <row r="31" spans="1:33" s="54" customFormat="1">
      <c r="A31" s="57">
        <v>28</v>
      </c>
      <c r="B31" s="57" t="s">
        <v>239</v>
      </c>
      <c r="C31" s="60">
        <v>6</v>
      </c>
      <c r="D31" s="60">
        <v>1</v>
      </c>
      <c r="E31" s="59" t="s">
        <v>336</v>
      </c>
      <c r="F31" s="58" t="s">
        <v>363</v>
      </c>
      <c r="G31" s="58" t="s">
        <v>237</v>
      </c>
      <c r="H31" s="62">
        <v>59.7</v>
      </c>
      <c r="I31" s="57" t="s">
        <v>166</v>
      </c>
      <c r="J31" s="58" t="s">
        <v>236</v>
      </c>
      <c r="K31" s="55">
        <v>36</v>
      </c>
      <c r="L31" s="55" t="s">
        <v>680</v>
      </c>
      <c r="M31" s="55">
        <v>1</v>
      </c>
      <c r="N31" s="55">
        <v>44</v>
      </c>
      <c r="R31" s="74">
        <f ca="1">SUM(R21:R31)</f>
        <v>373</v>
      </c>
      <c r="S31" s="83"/>
      <c r="T31" s="83"/>
      <c r="U31" s="83"/>
      <c r="V31" s="83"/>
      <c r="W31" s="83"/>
      <c r="X31" s="83"/>
      <c r="Y31" s="83"/>
      <c r="Z31" s="79"/>
      <c r="AA31" s="79"/>
      <c r="AB31" s="79"/>
      <c r="AC31" s="79"/>
      <c r="AD31" s="79"/>
      <c r="AE31" s="79"/>
      <c r="AF31" s="79"/>
      <c r="AG31" s="79"/>
    </row>
    <row r="32" spans="1:33" s="54" customFormat="1">
      <c r="A32" s="57">
        <v>29</v>
      </c>
      <c r="B32" s="57" t="s">
        <v>239</v>
      </c>
      <c r="C32" s="60">
        <v>6</v>
      </c>
      <c r="D32" s="60">
        <v>1</v>
      </c>
      <c r="E32" s="59" t="s">
        <v>335</v>
      </c>
      <c r="F32" s="58" t="s">
        <v>244</v>
      </c>
      <c r="G32" s="58" t="s">
        <v>121</v>
      </c>
      <c r="H32" s="62">
        <v>41.85</v>
      </c>
      <c r="I32" s="57" t="s">
        <v>164</v>
      </c>
      <c r="J32" s="58" t="s">
        <v>240</v>
      </c>
      <c r="K32" s="55">
        <v>36</v>
      </c>
      <c r="L32" s="55" t="s">
        <v>680</v>
      </c>
      <c r="M32" s="55">
        <v>1</v>
      </c>
      <c r="N32" s="55">
        <v>44</v>
      </c>
      <c r="R32" s="74">
        <f>SUM(S32:Y32)</f>
        <v>373</v>
      </c>
      <c r="S32" s="84">
        <f t="shared" ref="S32:Y32" si="26">SUM(S21:S31)</f>
        <v>44</v>
      </c>
      <c r="T32" s="84">
        <f t="shared" si="26"/>
        <v>22</v>
      </c>
      <c r="U32" s="84">
        <f t="shared" si="26"/>
        <v>43</v>
      </c>
      <c r="V32" s="84">
        <f t="shared" si="26"/>
        <v>154</v>
      </c>
      <c r="W32" s="84">
        <f t="shared" si="26"/>
        <v>44</v>
      </c>
      <c r="X32" s="84">
        <f t="shared" si="26"/>
        <v>44</v>
      </c>
      <c r="Y32" s="84">
        <f t="shared" si="26"/>
        <v>22</v>
      </c>
      <c r="Z32" s="80">
        <f t="shared" ref="Z32" si="27">SUM(Z21:Z31)</f>
        <v>110</v>
      </c>
      <c r="AA32" s="80">
        <f t="shared" ref="AA32" si="28">SUM(AA21:AA31)</f>
        <v>132</v>
      </c>
      <c r="AB32" s="80">
        <f t="shared" ref="AB32" si="29">SUM(AB21:AB31)</f>
        <v>22</v>
      </c>
      <c r="AC32" s="80">
        <f t="shared" ref="AC32" si="30">SUM(AC21:AC31)</f>
        <v>22</v>
      </c>
      <c r="AD32" s="80">
        <f t="shared" ref="AD32" si="31">SUM(AD21:AD31)</f>
        <v>22</v>
      </c>
      <c r="AE32" s="80">
        <f t="shared" ref="AE32" si="32">SUM(AE21:AE31)</f>
        <v>22</v>
      </c>
      <c r="AF32" s="80">
        <f t="shared" ref="AF32" si="33">SUM(AF21:AF31)</f>
        <v>21</v>
      </c>
      <c r="AG32" s="80">
        <f t="shared" ref="AG32" si="34">SUM(AG21:AG31)</f>
        <v>22</v>
      </c>
    </row>
    <row r="33" spans="1:26" s="54" customFormat="1">
      <c r="A33" s="57">
        <v>30</v>
      </c>
      <c r="B33" s="57" t="s">
        <v>239</v>
      </c>
      <c r="C33" s="60">
        <v>6</v>
      </c>
      <c r="D33" s="60">
        <v>1</v>
      </c>
      <c r="E33" s="59" t="s">
        <v>334</v>
      </c>
      <c r="F33" s="58" t="s">
        <v>244</v>
      </c>
      <c r="G33" s="58" t="s">
        <v>121</v>
      </c>
      <c r="H33" s="62">
        <v>41.88</v>
      </c>
      <c r="I33" s="57" t="s">
        <v>164</v>
      </c>
      <c r="J33" s="58" t="s">
        <v>240</v>
      </c>
      <c r="K33" s="55">
        <v>36</v>
      </c>
      <c r="L33" s="55" t="s">
        <v>680</v>
      </c>
      <c r="M33" s="55">
        <v>1</v>
      </c>
      <c r="N33" s="55">
        <v>44</v>
      </c>
      <c r="S33" s="74">
        <f>SUM(S32:Y32)</f>
        <v>373</v>
      </c>
      <c r="Z33" s="85">
        <f>SUM(Z32:AG32)</f>
        <v>373</v>
      </c>
    </row>
    <row r="34" spans="1:26" s="54" customFormat="1">
      <c r="A34" s="57">
        <v>31</v>
      </c>
      <c r="B34" s="57" t="s">
        <v>239</v>
      </c>
      <c r="C34" s="60">
        <v>6</v>
      </c>
      <c r="D34" s="60">
        <v>1</v>
      </c>
      <c r="E34" s="59" t="s">
        <v>333</v>
      </c>
      <c r="F34" s="58" t="s">
        <v>362</v>
      </c>
      <c r="G34" s="57" t="s">
        <v>89</v>
      </c>
      <c r="H34" s="62">
        <v>59.72</v>
      </c>
      <c r="I34" s="57" t="s">
        <v>166</v>
      </c>
      <c r="J34" s="58" t="s">
        <v>236</v>
      </c>
      <c r="K34" s="55">
        <v>36</v>
      </c>
      <c r="L34" s="55" t="s">
        <v>680</v>
      </c>
      <c r="M34" s="55">
        <v>1</v>
      </c>
      <c r="N34" s="55">
        <v>44</v>
      </c>
      <c r="R34" s="74"/>
    </row>
    <row r="35" spans="1:26" s="54" customFormat="1">
      <c r="A35" s="57">
        <v>32</v>
      </c>
      <c r="B35" s="57" t="s">
        <v>239</v>
      </c>
      <c r="C35" s="60">
        <v>6</v>
      </c>
      <c r="D35" s="60">
        <v>1</v>
      </c>
      <c r="E35" s="59" t="s">
        <v>332</v>
      </c>
      <c r="F35" s="58" t="s">
        <v>244</v>
      </c>
      <c r="G35" s="58" t="s">
        <v>66</v>
      </c>
      <c r="H35" s="62">
        <v>41.86</v>
      </c>
      <c r="I35" s="57" t="s">
        <v>164</v>
      </c>
      <c r="J35" s="58" t="s">
        <v>240</v>
      </c>
      <c r="K35" s="55">
        <v>36</v>
      </c>
      <c r="L35" s="55" t="s">
        <v>680</v>
      </c>
      <c r="M35" s="55">
        <v>1</v>
      </c>
      <c r="N35" s="55">
        <v>44</v>
      </c>
    </row>
    <row r="36" spans="1:26" s="54" customFormat="1">
      <c r="A36" s="57">
        <v>33</v>
      </c>
      <c r="B36" s="57" t="s">
        <v>239</v>
      </c>
      <c r="C36" s="60">
        <v>6</v>
      </c>
      <c r="D36" s="60">
        <v>1</v>
      </c>
      <c r="E36" s="59" t="s">
        <v>331</v>
      </c>
      <c r="F36" s="58" t="s">
        <v>167</v>
      </c>
      <c r="G36" s="58" t="s">
        <v>66</v>
      </c>
      <c r="H36" s="62">
        <v>41.86</v>
      </c>
      <c r="I36" s="57" t="s">
        <v>164</v>
      </c>
      <c r="J36" s="58" t="s">
        <v>240</v>
      </c>
      <c r="K36" s="55">
        <v>36</v>
      </c>
      <c r="L36" s="55" t="s">
        <v>680</v>
      </c>
      <c r="M36" s="55">
        <v>1</v>
      </c>
      <c r="N36" s="55">
        <v>44</v>
      </c>
      <c r="T36" s="54" t="s">
        <v>680</v>
      </c>
      <c r="U36" s="54">
        <f>COUNTIF(L4:L376,T36)</f>
        <v>118</v>
      </c>
      <c r="V36" s="148">
        <f>U36/$U$39</f>
        <v>0.3163538873994638</v>
      </c>
    </row>
    <row r="37" spans="1:26" s="54" customFormat="1">
      <c r="A37" s="57">
        <v>34</v>
      </c>
      <c r="B37" s="57" t="s">
        <v>239</v>
      </c>
      <c r="C37" s="60">
        <v>6</v>
      </c>
      <c r="D37" s="60">
        <v>1</v>
      </c>
      <c r="E37" s="59" t="s">
        <v>330</v>
      </c>
      <c r="F37" s="58" t="s">
        <v>244</v>
      </c>
      <c r="G37" s="58" t="s">
        <v>66</v>
      </c>
      <c r="H37" s="62">
        <v>41.86</v>
      </c>
      <c r="I37" s="57" t="s">
        <v>164</v>
      </c>
      <c r="J37" s="58" t="s">
        <v>240</v>
      </c>
      <c r="K37" s="55">
        <v>36</v>
      </c>
      <c r="L37" s="55" t="s">
        <v>680</v>
      </c>
      <c r="M37" s="55">
        <v>1</v>
      </c>
      <c r="N37" s="55">
        <v>44</v>
      </c>
      <c r="T37" s="54" t="s">
        <v>686</v>
      </c>
      <c r="U37" s="54">
        <f t="shared" ref="U37:U38" si="35">COUNTIF(L5:L377,T37)</f>
        <v>136</v>
      </c>
      <c r="V37" s="148">
        <f t="shared" ref="V37:V38" si="36">U37/$U$39</f>
        <v>0.36461126005361932</v>
      </c>
    </row>
    <row r="38" spans="1:26" s="54" customFormat="1" ht="13.5">
      <c r="A38" s="57">
        <v>35</v>
      </c>
      <c r="B38" s="57" t="s">
        <v>239</v>
      </c>
      <c r="C38" s="60">
        <v>6</v>
      </c>
      <c r="D38" s="60">
        <v>1</v>
      </c>
      <c r="E38" s="59" t="s">
        <v>329</v>
      </c>
      <c r="F38" s="58" t="s">
        <v>167</v>
      </c>
      <c r="G38" s="58" t="s">
        <v>66</v>
      </c>
      <c r="H38" s="63">
        <v>41.84</v>
      </c>
      <c r="I38" s="57" t="s">
        <v>164</v>
      </c>
      <c r="J38" s="58" t="s">
        <v>240</v>
      </c>
      <c r="K38" s="55">
        <v>36</v>
      </c>
      <c r="L38" s="55" t="s">
        <v>680</v>
      </c>
      <c r="M38" s="55">
        <v>1</v>
      </c>
      <c r="N38" s="55">
        <v>44</v>
      </c>
      <c r="R38" s="144"/>
      <c r="T38" s="54" t="s">
        <v>688</v>
      </c>
      <c r="U38" s="54">
        <f t="shared" si="35"/>
        <v>119</v>
      </c>
      <c r="V38" s="148">
        <f t="shared" si="36"/>
        <v>0.31903485254691688</v>
      </c>
    </row>
    <row r="39" spans="1:26" s="54" customFormat="1">
      <c r="A39" s="57">
        <v>36</v>
      </c>
      <c r="B39" s="57" t="s">
        <v>239</v>
      </c>
      <c r="C39" s="60">
        <v>6</v>
      </c>
      <c r="D39" s="60">
        <v>1</v>
      </c>
      <c r="E39" s="59" t="s">
        <v>374</v>
      </c>
      <c r="F39" s="58" t="s">
        <v>360</v>
      </c>
      <c r="G39" s="58" t="s">
        <v>67</v>
      </c>
      <c r="H39" s="62">
        <v>59.19</v>
      </c>
      <c r="I39" s="57" t="s">
        <v>166</v>
      </c>
      <c r="J39" s="58" t="s">
        <v>236</v>
      </c>
      <c r="K39" s="55">
        <v>36</v>
      </c>
      <c r="L39" s="55" t="s">
        <v>680</v>
      </c>
      <c r="M39" s="55">
        <v>1</v>
      </c>
      <c r="N39" s="55">
        <v>44</v>
      </c>
      <c r="U39" s="54">
        <f>U36+U37+U38</f>
        <v>373</v>
      </c>
    </row>
    <row r="40" spans="1:26" s="54" customFormat="1">
      <c r="A40" s="57">
        <v>37</v>
      </c>
      <c r="B40" s="57" t="s">
        <v>239</v>
      </c>
      <c r="C40" s="60">
        <v>6</v>
      </c>
      <c r="D40" s="60">
        <v>1</v>
      </c>
      <c r="E40" s="59" t="s">
        <v>328</v>
      </c>
      <c r="F40" s="58" t="s">
        <v>363</v>
      </c>
      <c r="G40" s="58" t="s">
        <v>237</v>
      </c>
      <c r="H40" s="62">
        <v>59.7</v>
      </c>
      <c r="I40" s="57" t="s">
        <v>166</v>
      </c>
      <c r="J40" s="58" t="s">
        <v>236</v>
      </c>
      <c r="K40" s="55">
        <v>36</v>
      </c>
      <c r="L40" s="55" t="s">
        <v>680</v>
      </c>
      <c r="M40" s="55">
        <v>1</v>
      </c>
      <c r="N40" s="55">
        <v>44</v>
      </c>
      <c r="Q40" s="145" t="s">
        <v>690</v>
      </c>
      <c r="R40" t="s">
        <v>689</v>
      </c>
      <c r="S40"/>
    </row>
    <row r="41" spans="1:26" s="54" customFormat="1">
      <c r="A41" s="57">
        <v>38</v>
      </c>
      <c r="B41" s="57" t="s">
        <v>239</v>
      </c>
      <c r="C41" s="60">
        <v>6</v>
      </c>
      <c r="D41" s="60">
        <v>1</v>
      </c>
      <c r="E41" s="59" t="s">
        <v>327</v>
      </c>
      <c r="F41" s="58" t="s">
        <v>244</v>
      </c>
      <c r="G41" s="58" t="s">
        <v>121</v>
      </c>
      <c r="H41" s="62">
        <v>41.85</v>
      </c>
      <c r="I41" s="57" t="s">
        <v>164</v>
      </c>
      <c r="J41" s="58" t="s">
        <v>240</v>
      </c>
      <c r="K41" s="55">
        <v>36</v>
      </c>
      <c r="L41" s="55" t="s">
        <v>680</v>
      </c>
      <c r="M41" s="55">
        <v>1</v>
      </c>
      <c r="N41" s="55">
        <v>44</v>
      </c>
      <c r="Q41" s="146" t="s">
        <v>679</v>
      </c>
      <c r="R41">
        <v>63</v>
      </c>
      <c r="S41"/>
    </row>
    <row r="42" spans="1:26" s="54" customFormat="1">
      <c r="A42" s="57">
        <v>39</v>
      </c>
      <c r="B42" s="57" t="s">
        <v>239</v>
      </c>
      <c r="C42" s="60">
        <v>6</v>
      </c>
      <c r="D42" s="60">
        <v>1</v>
      </c>
      <c r="E42" s="59" t="s">
        <v>326</v>
      </c>
      <c r="F42" s="58" t="s">
        <v>244</v>
      </c>
      <c r="G42" s="58" t="s">
        <v>121</v>
      </c>
      <c r="H42" s="62">
        <v>41.88</v>
      </c>
      <c r="I42" s="57" t="s">
        <v>164</v>
      </c>
      <c r="J42" s="58" t="s">
        <v>240</v>
      </c>
      <c r="K42" s="55">
        <v>36</v>
      </c>
      <c r="L42" s="55" t="s">
        <v>680</v>
      </c>
      <c r="M42" s="55">
        <v>1</v>
      </c>
      <c r="N42" s="55">
        <v>44</v>
      </c>
      <c r="Q42" s="147" t="s">
        <v>121</v>
      </c>
      <c r="R42">
        <v>14</v>
      </c>
      <c r="S42"/>
    </row>
    <row r="43" spans="1:26" s="54" customFormat="1">
      <c r="A43" s="57">
        <v>40</v>
      </c>
      <c r="B43" s="57" t="s">
        <v>239</v>
      </c>
      <c r="C43" s="60">
        <v>6</v>
      </c>
      <c r="D43" s="60">
        <v>1</v>
      </c>
      <c r="E43" s="59" t="s">
        <v>325</v>
      </c>
      <c r="F43" s="58" t="s">
        <v>362</v>
      </c>
      <c r="G43" s="57" t="s">
        <v>89</v>
      </c>
      <c r="H43" s="62">
        <v>59.72</v>
      </c>
      <c r="I43" s="57" t="s">
        <v>166</v>
      </c>
      <c r="J43" s="58" t="s">
        <v>236</v>
      </c>
      <c r="K43" s="55">
        <v>36</v>
      </c>
      <c r="L43" s="55" t="s">
        <v>680</v>
      </c>
      <c r="M43" s="55">
        <v>1</v>
      </c>
      <c r="N43" s="55">
        <v>44</v>
      </c>
      <c r="Q43" s="147" t="s">
        <v>89</v>
      </c>
      <c r="R43">
        <v>7</v>
      </c>
      <c r="S43"/>
    </row>
    <row r="44" spans="1:26" s="54" customFormat="1">
      <c r="A44" s="57">
        <v>41</v>
      </c>
      <c r="B44" s="57" t="s">
        <v>239</v>
      </c>
      <c r="C44" s="60">
        <v>6</v>
      </c>
      <c r="D44" s="60">
        <v>1</v>
      </c>
      <c r="E44" s="59" t="s">
        <v>324</v>
      </c>
      <c r="F44" s="58" t="s">
        <v>244</v>
      </c>
      <c r="G44" s="58" t="s">
        <v>66</v>
      </c>
      <c r="H44" s="62">
        <v>41.86</v>
      </c>
      <c r="I44" s="57" t="s">
        <v>164</v>
      </c>
      <c r="J44" s="58" t="s">
        <v>240</v>
      </c>
      <c r="K44" s="55">
        <v>36</v>
      </c>
      <c r="L44" s="55" t="s">
        <v>680</v>
      </c>
      <c r="M44" s="55">
        <v>1</v>
      </c>
      <c r="N44" s="55">
        <v>44</v>
      </c>
      <c r="Q44" s="147" t="s">
        <v>237</v>
      </c>
      <c r="R44">
        <v>7</v>
      </c>
      <c r="S44"/>
    </row>
    <row r="45" spans="1:26" s="54" customFormat="1">
      <c r="A45" s="57">
        <v>42</v>
      </c>
      <c r="B45" s="57" t="s">
        <v>239</v>
      </c>
      <c r="C45" s="60">
        <v>6</v>
      </c>
      <c r="D45" s="60">
        <v>1</v>
      </c>
      <c r="E45" s="59" t="s">
        <v>323</v>
      </c>
      <c r="F45" s="58" t="s">
        <v>167</v>
      </c>
      <c r="G45" s="58" t="s">
        <v>66</v>
      </c>
      <c r="H45" s="62">
        <v>41.86</v>
      </c>
      <c r="I45" s="57" t="s">
        <v>164</v>
      </c>
      <c r="J45" s="58" t="s">
        <v>240</v>
      </c>
      <c r="K45" s="55">
        <v>36</v>
      </c>
      <c r="L45" s="55" t="s">
        <v>680</v>
      </c>
      <c r="M45" s="55">
        <v>1</v>
      </c>
      <c r="N45" s="55">
        <v>44</v>
      </c>
      <c r="Q45" s="147" t="s">
        <v>66</v>
      </c>
      <c r="R45">
        <v>28</v>
      </c>
      <c r="S45"/>
    </row>
    <row r="46" spans="1:26" s="54" customFormat="1">
      <c r="A46" s="57">
        <v>43</v>
      </c>
      <c r="B46" s="57" t="s">
        <v>239</v>
      </c>
      <c r="C46" s="60">
        <v>6</v>
      </c>
      <c r="D46" s="60">
        <v>1</v>
      </c>
      <c r="E46" s="59" t="s">
        <v>322</v>
      </c>
      <c r="F46" s="58" t="s">
        <v>244</v>
      </c>
      <c r="G46" s="58" t="s">
        <v>66</v>
      </c>
      <c r="H46" s="62">
        <v>41.86</v>
      </c>
      <c r="I46" s="57" t="s">
        <v>164</v>
      </c>
      <c r="J46" s="58" t="s">
        <v>240</v>
      </c>
      <c r="K46" s="55">
        <v>36</v>
      </c>
      <c r="L46" s="55" t="s">
        <v>680</v>
      </c>
      <c r="M46" s="55">
        <v>1</v>
      </c>
      <c r="N46" s="55">
        <v>44</v>
      </c>
      <c r="Q46" s="147" t="s">
        <v>67</v>
      </c>
      <c r="R46">
        <v>7</v>
      </c>
      <c r="S46"/>
    </row>
    <row r="47" spans="1:26" s="54" customFormat="1">
      <c r="A47" s="57">
        <v>44</v>
      </c>
      <c r="B47" s="57" t="s">
        <v>239</v>
      </c>
      <c r="C47" s="60">
        <v>6</v>
      </c>
      <c r="D47" s="60">
        <v>1</v>
      </c>
      <c r="E47" s="59" t="s">
        <v>321</v>
      </c>
      <c r="F47" s="58" t="s">
        <v>167</v>
      </c>
      <c r="G47" s="58" t="s">
        <v>66</v>
      </c>
      <c r="H47" s="62">
        <v>41.84</v>
      </c>
      <c r="I47" s="57" t="s">
        <v>164</v>
      </c>
      <c r="J47" s="58" t="s">
        <v>240</v>
      </c>
      <c r="K47" s="55">
        <v>36</v>
      </c>
      <c r="L47" s="55" t="s">
        <v>680</v>
      </c>
      <c r="M47" s="55">
        <v>1</v>
      </c>
      <c r="N47" s="55">
        <v>44</v>
      </c>
      <c r="Q47" s="146" t="s">
        <v>687</v>
      </c>
      <c r="R47">
        <v>238</v>
      </c>
      <c r="S47"/>
    </row>
    <row r="48" spans="1:26" s="54" customFormat="1">
      <c r="A48" s="57">
        <v>45</v>
      </c>
      <c r="B48" s="57" t="s">
        <v>239</v>
      </c>
      <c r="C48" s="60">
        <v>6</v>
      </c>
      <c r="D48" s="60">
        <v>1</v>
      </c>
      <c r="E48" s="59" t="s">
        <v>373</v>
      </c>
      <c r="F48" s="58" t="s">
        <v>360</v>
      </c>
      <c r="G48" s="58" t="s">
        <v>67</v>
      </c>
      <c r="H48" s="62">
        <v>59.19</v>
      </c>
      <c r="I48" s="57" t="s">
        <v>166</v>
      </c>
      <c r="J48" s="58" t="s">
        <v>236</v>
      </c>
      <c r="K48" s="55">
        <v>36</v>
      </c>
      <c r="L48" s="55" t="s">
        <v>680</v>
      </c>
      <c r="M48" s="55">
        <v>1</v>
      </c>
      <c r="N48" s="55">
        <v>44</v>
      </c>
      <c r="Q48" s="147" t="s">
        <v>121</v>
      </c>
      <c r="R48">
        <v>14</v>
      </c>
      <c r="S48"/>
    </row>
    <row r="49" spans="1:20" s="54" customFormat="1">
      <c r="A49" s="57">
        <v>46</v>
      </c>
      <c r="B49" s="57" t="s">
        <v>239</v>
      </c>
      <c r="C49" s="60">
        <v>6</v>
      </c>
      <c r="D49" s="60">
        <v>1</v>
      </c>
      <c r="E49" s="59" t="s">
        <v>320</v>
      </c>
      <c r="F49" s="58" t="s">
        <v>363</v>
      </c>
      <c r="G49" s="58" t="s">
        <v>237</v>
      </c>
      <c r="H49" s="62">
        <v>59.7</v>
      </c>
      <c r="I49" s="57" t="s">
        <v>166</v>
      </c>
      <c r="J49" s="58" t="s">
        <v>236</v>
      </c>
      <c r="K49" s="55">
        <v>36</v>
      </c>
      <c r="L49" s="55" t="s">
        <v>680</v>
      </c>
      <c r="M49" s="55">
        <v>1</v>
      </c>
      <c r="N49" s="55">
        <v>44</v>
      </c>
      <c r="Q49" s="147" t="s">
        <v>89</v>
      </c>
      <c r="R49">
        <v>7</v>
      </c>
      <c r="S49"/>
    </row>
    <row r="50" spans="1:20" s="54" customFormat="1" ht="13.5">
      <c r="A50" s="57">
        <v>47</v>
      </c>
      <c r="B50" s="57" t="s">
        <v>239</v>
      </c>
      <c r="C50" s="60">
        <v>6</v>
      </c>
      <c r="D50" s="60">
        <v>1</v>
      </c>
      <c r="E50" s="59" t="s">
        <v>319</v>
      </c>
      <c r="F50" s="58" t="s">
        <v>244</v>
      </c>
      <c r="G50" s="58" t="s">
        <v>121</v>
      </c>
      <c r="H50" s="63">
        <v>41.85</v>
      </c>
      <c r="I50" s="57" t="s">
        <v>164</v>
      </c>
      <c r="J50" s="58" t="s">
        <v>240</v>
      </c>
      <c r="K50" s="55">
        <v>36</v>
      </c>
      <c r="L50" s="55" t="s">
        <v>680</v>
      </c>
      <c r="M50" s="55">
        <v>1</v>
      </c>
      <c r="N50" s="55">
        <v>44</v>
      </c>
      <c r="Q50" s="147" t="s">
        <v>237</v>
      </c>
      <c r="R50">
        <v>28</v>
      </c>
      <c r="S50"/>
    </row>
    <row r="51" spans="1:20" s="54" customFormat="1">
      <c r="A51" s="57">
        <v>48</v>
      </c>
      <c r="B51" s="57" t="s">
        <v>239</v>
      </c>
      <c r="C51" s="60">
        <v>6</v>
      </c>
      <c r="D51" s="60">
        <v>1</v>
      </c>
      <c r="E51" s="59" t="s">
        <v>318</v>
      </c>
      <c r="F51" s="58" t="s">
        <v>244</v>
      </c>
      <c r="G51" s="58" t="s">
        <v>121</v>
      </c>
      <c r="H51" s="62">
        <v>41.88</v>
      </c>
      <c r="I51" s="57" t="s">
        <v>164</v>
      </c>
      <c r="J51" s="58" t="s">
        <v>240</v>
      </c>
      <c r="K51" s="55">
        <v>36</v>
      </c>
      <c r="L51" s="55" t="s">
        <v>680</v>
      </c>
      <c r="M51" s="55">
        <v>1</v>
      </c>
      <c r="N51" s="55">
        <v>44</v>
      </c>
      <c r="Q51" s="147" t="s">
        <v>66</v>
      </c>
      <c r="R51">
        <v>94</v>
      </c>
      <c r="S51"/>
    </row>
    <row r="52" spans="1:20" s="54" customFormat="1" ht="13.5">
      <c r="A52" s="57">
        <v>49</v>
      </c>
      <c r="B52" s="57" t="s">
        <v>239</v>
      </c>
      <c r="C52" s="60">
        <v>6</v>
      </c>
      <c r="D52" s="60">
        <v>1</v>
      </c>
      <c r="E52" s="59" t="s">
        <v>317</v>
      </c>
      <c r="F52" s="58" t="s">
        <v>362</v>
      </c>
      <c r="G52" s="57" t="s">
        <v>89</v>
      </c>
      <c r="H52" s="63">
        <v>59.72</v>
      </c>
      <c r="I52" s="57" t="s">
        <v>166</v>
      </c>
      <c r="J52" s="58" t="s">
        <v>236</v>
      </c>
      <c r="K52" s="55">
        <v>36</v>
      </c>
      <c r="L52" s="55" t="s">
        <v>680</v>
      </c>
      <c r="M52" s="55">
        <v>1</v>
      </c>
      <c r="N52" s="55">
        <v>44</v>
      </c>
      <c r="Q52" s="147" t="s">
        <v>67</v>
      </c>
      <c r="R52">
        <v>29</v>
      </c>
      <c r="S52"/>
    </row>
    <row r="53" spans="1:20" s="54" customFormat="1" ht="13.5">
      <c r="A53" s="57">
        <v>50</v>
      </c>
      <c r="B53" s="57" t="s">
        <v>239</v>
      </c>
      <c r="C53" s="60">
        <v>6</v>
      </c>
      <c r="D53" s="60">
        <v>1</v>
      </c>
      <c r="E53" s="59" t="s">
        <v>316</v>
      </c>
      <c r="F53" s="58" t="s">
        <v>244</v>
      </c>
      <c r="G53" s="58" t="s">
        <v>66</v>
      </c>
      <c r="H53" s="63">
        <v>41.86</v>
      </c>
      <c r="I53" s="57" t="s">
        <v>164</v>
      </c>
      <c r="J53" s="58" t="s">
        <v>240</v>
      </c>
      <c r="K53" s="55">
        <v>36</v>
      </c>
      <c r="L53" s="55" t="s">
        <v>680</v>
      </c>
      <c r="M53" s="55">
        <v>1</v>
      </c>
      <c r="N53" s="55">
        <v>44</v>
      </c>
      <c r="Q53" s="147" t="s">
        <v>90</v>
      </c>
      <c r="R53">
        <v>44</v>
      </c>
      <c r="S53"/>
    </row>
    <row r="54" spans="1:20" s="54" customFormat="1">
      <c r="A54" s="57">
        <v>51</v>
      </c>
      <c r="B54" s="57" t="s">
        <v>239</v>
      </c>
      <c r="C54" s="60">
        <v>6</v>
      </c>
      <c r="D54" s="60">
        <v>1</v>
      </c>
      <c r="E54" s="59" t="s">
        <v>315</v>
      </c>
      <c r="F54" s="58" t="s">
        <v>167</v>
      </c>
      <c r="G54" s="58" t="s">
        <v>66</v>
      </c>
      <c r="H54" s="62">
        <v>41.86</v>
      </c>
      <c r="I54" s="57" t="s">
        <v>164</v>
      </c>
      <c r="J54" s="58" t="s">
        <v>240</v>
      </c>
      <c r="K54" s="55">
        <v>36</v>
      </c>
      <c r="L54" s="55" t="s">
        <v>680</v>
      </c>
      <c r="M54" s="55">
        <v>1</v>
      </c>
      <c r="N54" s="55">
        <v>44</v>
      </c>
      <c r="Q54" s="147" t="s">
        <v>91</v>
      </c>
      <c r="R54">
        <v>22</v>
      </c>
      <c r="S54"/>
    </row>
    <row r="55" spans="1:20" s="54" customFormat="1">
      <c r="A55" s="57">
        <v>52</v>
      </c>
      <c r="B55" s="57" t="s">
        <v>239</v>
      </c>
      <c r="C55" s="60">
        <v>6</v>
      </c>
      <c r="D55" s="60">
        <v>1</v>
      </c>
      <c r="E55" s="59" t="s">
        <v>314</v>
      </c>
      <c r="F55" s="58" t="s">
        <v>244</v>
      </c>
      <c r="G55" s="58" t="s">
        <v>66</v>
      </c>
      <c r="H55" s="62">
        <v>41.86</v>
      </c>
      <c r="I55" s="57" t="s">
        <v>164</v>
      </c>
      <c r="J55" s="58" t="s">
        <v>240</v>
      </c>
      <c r="K55" s="55">
        <v>36</v>
      </c>
      <c r="L55" s="55" t="s">
        <v>680</v>
      </c>
      <c r="M55" s="55">
        <v>1</v>
      </c>
      <c r="N55" s="55">
        <v>44</v>
      </c>
      <c r="Q55" s="146" t="s">
        <v>685</v>
      </c>
      <c r="R55">
        <v>72</v>
      </c>
      <c r="S55"/>
    </row>
    <row r="56" spans="1:20" s="54" customFormat="1">
      <c r="A56" s="57">
        <v>53</v>
      </c>
      <c r="B56" s="57" t="s">
        <v>239</v>
      </c>
      <c r="C56" s="60">
        <v>6</v>
      </c>
      <c r="D56" s="60">
        <v>1</v>
      </c>
      <c r="E56" s="59" t="s">
        <v>313</v>
      </c>
      <c r="F56" s="58" t="s">
        <v>167</v>
      </c>
      <c r="G56" s="58" t="s">
        <v>66</v>
      </c>
      <c r="H56" s="62">
        <v>41.84</v>
      </c>
      <c r="I56" s="57" t="s">
        <v>164</v>
      </c>
      <c r="J56" s="58" t="s">
        <v>240</v>
      </c>
      <c r="K56" s="55">
        <v>36</v>
      </c>
      <c r="L56" s="55" t="s">
        <v>680</v>
      </c>
      <c r="M56" s="55">
        <v>1</v>
      </c>
      <c r="N56" s="55">
        <v>44</v>
      </c>
      <c r="Q56" s="147" t="s">
        <v>121</v>
      </c>
      <c r="R56">
        <v>16</v>
      </c>
      <c r="S56"/>
    </row>
    <row r="57" spans="1:20" s="54" customFormat="1">
      <c r="A57" s="57">
        <v>54</v>
      </c>
      <c r="B57" s="57" t="s">
        <v>239</v>
      </c>
      <c r="C57" s="60">
        <v>6</v>
      </c>
      <c r="D57" s="60">
        <v>1</v>
      </c>
      <c r="E57" s="59" t="s">
        <v>372</v>
      </c>
      <c r="F57" s="58" t="s">
        <v>360</v>
      </c>
      <c r="G57" s="58" t="s">
        <v>67</v>
      </c>
      <c r="H57" s="62">
        <v>59.19</v>
      </c>
      <c r="I57" s="57" t="s">
        <v>166</v>
      </c>
      <c r="J57" s="58" t="s">
        <v>236</v>
      </c>
      <c r="K57" s="55">
        <v>36</v>
      </c>
      <c r="L57" s="55" t="s">
        <v>680</v>
      </c>
      <c r="M57" s="55">
        <v>1</v>
      </c>
      <c r="N57" s="55">
        <v>44</v>
      </c>
      <c r="Q57" s="147" t="s">
        <v>89</v>
      </c>
      <c r="R57">
        <v>8</v>
      </c>
      <c r="S57"/>
    </row>
    <row r="58" spans="1:20" s="54" customFormat="1">
      <c r="A58" s="57">
        <v>55</v>
      </c>
      <c r="B58" s="57" t="s">
        <v>239</v>
      </c>
      <c r="C58" s="60">
        <v>6</v>
      </c>
      <c r="D58" s="60">
        <v>1</v>
      </c>
      <c r="E58" s="59" t="s">
        <v>312</v>
      </c>
      <c r="F58" s="58" t="s">
        <v>363</v>
      </c>
      <c r="G58" s="58" t="s">
        <v>237</v>
      </c>
      <c r="H58" s="62">
        <v>59.7</v>
      </c>
      <c r="I58" s="57" t="s">
        <v>166</v>
      </c>
      <c r="J58" s="58" t="s">
        <v>236</v>
      </c>
      <c r="K58" s="55">
        <v>36</v>
      </c>
      <c r="L58" s="55" t="s">
        <v>680</v>
      </c>
      <c r="M58" s="55">
        <v>1</v>
      </c>
      <c r="N58" s="55">
        <v>44</v>
      </c>
      <c r="Q58" s="147" t="s">
        <v>237</v>
      </c>
      <c r="R58">
        <v>8</v>
      </c>
      <c r="T58" s="54">
        <f>SUM(S21:Y57)</f>
        <v>1866</v>
      </c>
    </row>
    <row r="59" spans="1:20" s="54" customFormat="1">
      <c r="A59" s="57">
        <v>56</v>
      </c>
      <c r="B59" s="57" t="s">
        <v>239</v>
      </c>
      <c r="C59" s="60">
        <v>6</v>
      </c>
      <c r="D59" s="60">
        <v>1</v>
      </c>
      <c r="E59" s="59" t="s">
        <v>311</v>
      </c>
      <c r="F59" s="58" t="s">
        <v>244</v>
      </c>
      <c r="G59" s="58" t="s">
        <v>121</v>
      </c>
      <c r="H59" s="62">
        <v>41.85</v>
      </c>
      <c r="I59" s="57" t="s">
        <v>164</v>
      </c>
      <c r="J59" s="58" t="s">
        <v>240</v>
      </c>
      <c r="K59" s="55">
        <v>36</v>
      </c>
      <c r="L59" s="55" t="s">
        <v>680</v>
      </c>
      <c r="M59" s="55">
        <v>1</v>
      </c>
      <c r="N59" s="55">
        <v>44</v>
      </c>
      <c r="Q59" s="147" t="s">
        <v>66</v>
      </c>
      <c r="R59">
        <v>32</v>
      </c>
    </row>
    <row r="60" spans="1:20" s="54" customFormat="1">
      <c r="A60" s="57">
        <v>57</v>
      </c>
      <c r="B60" s="57" t="s">
        <v>239</v>
      </c>
      <c r="C60" s="60">
        <v>6</v>
      </c>
      <c r="D60" s="60">
        <v>1</v>
      </c>
      <c r="E60" s="59" t="s">
        <v>310</v>
      </c>
      <c r="F60" s="58" t="s">
        <v>244</v>
      </c>
      <c r="G60" s="58" t="s">
        <v>121</v>
      </c>
      <c r="H60" s="62">
        <v>41.88</v>
      </c>
      <c r="I60" s="57" t="s">
        <v>164</v>
      </c>
      <c r="J60" s="58" t="s">
        <v>240</v>
      </c>
      <c r="K60" s="55">
        <v>36</v>
      </c>
      <c r="L60" s="55" t="s">
        <v>680</v>
      </c>
      <c r="M60" s="55">
        <v>1</v>
      </c>
      <c r="N60" s="55">
        <v>44</v>
      </c>
      <c r="Q60" s="147" t="s">
        <v>67</v>
      </c>
      <c r="R60">
        <v>8</v>
      </c>
    </row>
    <row r="61" spans="1:20" s="54" customFormat="1">
      <c r="A61" s="57">
        <v>58</v>
      </c>
      <c r="B61" s="57" t="s">
        <v>239</v>
      </c>
      <c r="C61" s="60">
        <v>6</v>
      </c>
      <c r="D61" s="60">
        <v>1</v>
      </c>
      <c r="E61" s="59" t="s">
        <v>309</v>
      </c>
      <c r="F61" s="58" t="s">
        <v>362</v>
      </c>
      <c r="G61" s="57" t="s">
        <v>89</v>
      </c>
      <c r="H61" s="62">
        <v>59.72</v>
      </c>
      <c r="I61" s="57" t="s">
        <v>166</v>
      </c>
      <c r="J61" s="58" t="s">
        <v>236</v>
      </c>
      <c r="K61" s="55">
        <v>36</v>
      </c>
      <c r="L61" s="55" t="s">
        <v>680</v>
      </c>
      <c r="M61" s="55">
        <v>1</v>
      </c>
      <c r="N61" s="55">
        <v>44</v>
      </c>
      <c r="Q61" s="146" t="s">
        <v>691</v>
      </c>
      <c r="R61"/>
    </row>
    <row r="62" spans="1:20" s="54" customFormat="1">
      <c r="A62" s="57">
        <v>59</v>
      </c>
      <c r="B62" s="57" t="s">
        <v>239</v>
      </c>
      <c r="C62" s="60">
        <v>6</v>
      </c>
      <c r="D62" s="60">
        <v>1</v>
      </c>
      <c r="E62" s="59" t="s">
        <v>308</v>
      </c>
      <c r="F62" s="58" t="s">
        <v>244</v>
      </c>
      <c r="G62" s="58" t="s">
        <v>66</v>
      </c>
      <c r="H62" s="62">
        <v>41.86</v>
      </c>
      <c r="I62" s="57" t="s">
        <v>164</v>
      </c>
      <c r="J62" s="58" t="s">
        <v>240</v>
      </c>
      <c r="K62" s="55">
        <v>36</v>
      </c>
      <c r="L62" s="55" t="s">
        <v>680</v>
      </c>
      <c r="M62" s="55">
        <v>1</v>
      </c>
      <c r="N62" s="55">
        <v>44</v>
      </c>
      <c r="Q62" s="147" t="s">
        <v>691</v>
      </c>
      <c r="R62"/>
    </row>
    <row r="63" spans="1:20" s="54" customFormat="1">
      <c r="A63" s="57">
        <v>60</v>
      </c>
      <c r="B63" s="57" t="s">
        <v>239</v>
      </c>
      <c r="C63" s="60">
        <v>6</v>
      </c>
      <c r="D63" s="60">
        <v>1</v>
      </c>
      <c r="E63" s="59" t="s">
        <v>307</v>
      </c>
      <c r="F63" s="58" t="s">
        <v>167</v>
      </c>
      <c r="G63" s="58" t="s">
        <v>66</v>
      </c>
      <c r="H63" s="62">
        <v>41.86</v>
      </c>
      <c r="I63" s="57" t="s">
        <v>164</v>
      </c>
      <c r="J63" s="58" t="s">
        <v>240</v>
      </c>
      <c r="K63" s="55">
        <v>36</v>
      </c>
      <c r="L63" s="55" t="s">
        <v>680</v>
      </c>
      <c r="M63" s="55">
        <v>1</v>
      </c>
      <c r="N63" s="55">
        <v>44</v>
      </c>
      <c r="Q63" s="146" t="s">
        <v>692</v>
      </c>
      <c r="R63">
        <v>373</v>
      </c>
    </row>
    <row r="64" spans="1:20" s="54" customFormat="1">
      <c r="A64" s="57">
        <v>61</v>
      </c>
      <c r="B64" s="57" t="s">
        <v>239</v>
      </c>
      <c r="C64" s="60">
        <v>6</v>
      </c>
      <c r="D64" s="60">
        <v>1</v>
      </c>
      <c r="E64" s="59" t="s">
        <v>306</v>
      </c>
      <c r="F64" s="58" t="s">
        <v>244</v>
      </c>
      <c r="G64" s="58" t="s">
        <v>66</v>
      </c>
      <c r="H64" s="61">
        <v>41.86</v>
      </c>
      <c r="I64" s="57" t="s">
        <v>164</v>
      </c>
      <c r="J64" s="58" t="s">
        <v>240</v>
      </c>
      <c r="K64" s="55">
        <v>36</v>
      </c>
      <c r="L64" s="55" t="s">
        <v>680</v>
      </c>
      <c r="M64" s="55">
        <v>1</v>
      </c>
      <c r="N64" s="55">
        <v>44</v>
      </c>
    </row>
    <row r="65" spans="1:14" s="54" customFormat="1">
      <c r="A65" s="57">
        <v>62</v>
      </c>
      <c r="B65" s="57" t="s">
        <v>239</v>
      </c>
      <c r="C65" s="60">
        <v>6</v>
      </c>
      <c r="D65" s="60">
        <v>1</v>
      </c>
      <c r="E65" s="59" t="s">
        <v>305</v>
      </c>
      <c r="F65" s="58" t="s">
        <v>167</v>
      </c>
      <c r="G65" s="58" t="s">
        <v>66</v>
      </c>
      <c r="H65" s="61">
        <v>41.84</v>
      </c>
      <c r="I65" s="57" t="s">
        <v>164</v>
      </c>
      <c r="J65" s="58" t="s">
        <v>240</v>
      </c>
      <c r="K65" s="55">
        <v>36</v>
      </c>
      <c r="L65" s="55" t="s">
        <v>680</v>
      </c>
      <c r="M65" s="55">
        <v>1</v>
      </c>
      <c r="N65" s="55">
        <v>44</v>
      </c>
    </row>
    <row r="66" spans="1:14" s="54" customFormat="1">
      <c r="A66" s="57">
        <v>63</v>
      </c>
      <c r="B66" s="57" t="s">
        <v>239</v>
      </c>
      <c r="C66" s="60">
        <v>6</v>
      </c>
      <c r="D66" s="60">
        <v>1</v>
      </c>
      <c r="E66" s="59" t="s">
        <v>371</v>
      </c>
      <c r="F66" s="58" t="s">
        <v>360</v>
      </c>
      <c r="G66" s="58" t="s">
        <v>67</v>
      </c>
      <c r="H66" s="61">
        <v>59.19</v>
      </c>
      <c r="I66" s="57" t="s">
        <v>166</v>
      </c>
      <c r="J66" s="58" t="s">
        <v>236</v>
      </c>
      <c r="K66" s="55">
        <v>36</v>
      </c>
      <c r="L66" s="55" t="s">
        <v>680</v>
      </c>
      <c r="M66" s="55">
        <v>1</v>
      </c>
      <c r="N66" s="55">
        <v>44</v>
      </c>
    </row>
    <row r="67" spans="1:14" s="54" customFormat="1">
      <c r="A67" s="57">
        <v>64</v>
      </c>
      <c r="B67" s="57" t="s">
        <v>239</v>
      </c>
      <c r="C67" s="60">
        <v>6</v>
      </c>
      <c r="D67" s="60">
        <v>1</v>
      </c>
      <c r="E67" s="59" t="s">
        <v>304</v>
      </c>
      <c r="F67" s="58" t="s">
        <v>363</v>
      </c>
      <c r="G67" s="58" t="s">
        <v>237</v>
      </c>
      <c r="H67" s="62">
        <v>59.7</v>
      </c>
      <c r="I67" s="57" t="s">
        <v>166</v>
      </c>
      <c r="J67" s="58" t="s">
        <v>236</v>
      </c>
      <c r="K67" s="55">
        <v>36</v>
      </c>
      <c r="L67" s="55" t="s">
        <v>686</v>
      </c>
      <c r="M67" s="55">
        <v>1</v>
      </c>
      <c r="N67" s="55">
        <v>44</v>
      </c>
    </row>
    <row r="68" spans="1:14" s="54" customFormat="1">
      <c r="A68" s="57">
        <v>65</v>
      </c>
      <c r="B68" s="57" t="s">
        <v>239</v>
      </c>
      <c r="C68" s="60">
        <v>6</v>
      </c>
      <c r="D68" s="60">
        <v>1</v>
      </c>
      <c r="E68" s="59" t="s">
        <v>303</v>
      </c>
      <c r="F68" s="58" t="s">
        <v>244</v>
      </c>
      <c r="G68" s="58" t="s">
        <v>121</v>
      </c>
      <c r="H68" s="62">
        <v>41.85</v>
      </c>
      <c r="I68" s="57" t="s">
        <v>164</v>
      </c>
      <c r="J68" s="58" t="s">
        <v>240</v>
      </c>
      <c r="K68" s="55">
        <v>36</v>
      </c>
      <c r="L68" s="55" t="s">
        <v>686</v>
      </c>
      <c r="M68" s="55">
        <v>1</v>
      </c>
      <c r="N68" s="55">
        <v>44</v>
      </c>
    </row>
    <row r="69" spans="1:14" s="54" customFormat="1">
      <c r="A69" s="57">
        <v>66</v>
      </c>
      <c r="B69" s="57" t="s">
        <v>239</v>
      </c>
      <c r="C69" s="60">
        <v>6</v>
      </c>
      <c r="D69" s="60">
        <v>1</v>
      </c>
      <c r="E69" s="59" t="s">
        <v>302</v>
      </c>
      <c r="F69" s="58" t="s">
        <v>244</v>
      </c>
      <c r="G69" s="57" t="s">
        <v>121</v>
      </c>
      <c r="H69" s="62">
        <v>41.88</v>
      </c>
      <c r="I69" s="57" t="s">
        <v>164</v>
      </c>
      <c r="J69" s="58" t="s">
        <v>240</v>
      </c>
      <c r="K69" s="55">
        <v>36</v>
      </c>
      <c r="L69" s="55" t="s">
        <v>686</v>
      </c>
      <c r="M69" s="55">
        <v>1</v>
      </c>
      <c r="N69" s="55">
        <v>44</v>
      </c>
    </row>
    <row r="70" spans="1:14" s="54" customFormat="1">
      <c r="A70" s="57">
        <v>67</v>
      </c>
      <c r="B70" s="57" t="s">
        <v>239</v>
      </c>
      <c r="C70" s="60">
        <v>6</v>
      </c>
      <c r="D70" s="60">
        <v>1</v>
      </c>
      <c r="E70" s="59" t="s">
        <v>301</v>
      </c>
      <c r="F70" s="58" t="s">
        <v>362</v>
      </c>
      <c r="G70" s="57" t="s">
        <v>89</v>
      </c>
      <c r="H70" s="62">
        <v>59.72</v>
      </c>
      <c r="I70" s="57" t="s">
        <v>166</v>
      </c>
      <c r="J70" s="58" t="s">
        <v>236</v>
      </c>
      <c r="K70" s="55">
        <v>36</v>
      </c>
      <c r="L70" s="55" t="s">
        <v>686</v>
      </c>
      <c r="M70" s="55">
        <v>1</v>
      </c>
      <c r="N70" s="55">
        <v>44</v>
      </c>
    </row>
    <row r="71" spans="1:14" s="54" customFormat="1">
      <c r="A71" s="57">
        <v>68</v>
      </c>
      <c r="B71" s="57" t="s">
        <v>239</v>
      </c>
      <c r="C71" s="60">
        <v>6</v>
      </c>
      <c r="D71" s="60">
        <v>1</v>
      </c>
      <c r="E71" s="59" t="s">
        <v>300</v>
      </c>
      <c r="F71" s="58" t="s">
        <v>244</v>
      </c>
      <c r="G71" s="58" t="s">
        <v>66</v>
      </c>
      <c r="H71" s="62">
        <v>41.86</v>
      </c>
      <c r="I71" s="57" t="s">
        <v>164</v>
      </c>
      <c r="J71" s="58" t="s">
        <v>240</v>
      </c>
      <c r="K71" s="55">
        <v>36</v>
      </c>
      <c r="L71" s="55" t="s">
        <v>686</v>
      </c>
      <c r="M71" s="55">
        <v>1</v>
      </c>
      <c r="N71" s="55">
        <v>44</v>
      </c>
    </row>
    <row r="72" spans="1:14" s="54" customFormat="1">
      <c r="A72" s="57">
        <v>69</v>
      </c>
      <c r="B72" s="57" t="s">
        <v>239</v>
      </c>
      <c r="C72" s="60">
        <v>6</v>
      </c>
      <c r="D72" s="60">
        <v>1</v>
      </c>
      <c r="E72" s="59" t="s">
        <v>299</v>
      </c>
      <c r="F72" s="58" t="s">
        <v>167</v>
      </c>
      <c r="G72" s="58" t="s">
        <v>66</v>
      </c>
      <c r="H72" s="62">
        <v>41.86</v>
      </c>
      <c r="I72" s="57" t="s">
        <v>164</v>
      </c>
      <c r="J72" s="58" t="s">
        <v>240</v>
      </c>
      <c r="K72" s="55">
        <v>36</v>
      </c>
      <c r="L72" s="55" t="s">
        <v>686</v>
      </c>
      <c r="M72" s="55">
        <v>1</v>
      </c>
      <c r="N72" s="55">
        <v>44</v>
      </c>
    </row>
    <row r="73" spans="1:14" s="54" customFormat="1">
      <c r="A73" s="57">
        <v>70</v>
      </c>
      <c r="B73" s="57" t="s">
        <v>239</v>
      </c>
      <c r="C73" s="60">
        <v>6</v>
      </c>
      <c r="D73" s="60">
        <v>1</v>
      </c>
      <c r="E73" s="59" t="s">
        <v>298</v>
      </c>
      <c r="F73" s="58" t="s">
        <v>244</v>
      </c>
      <c r="G73" s="58" t="s">
        <v>66</v>
      </c>
      <c r="H73" s="62">
        <v>41.86</v>
      </c>
      <c r="I73" s="57" t="s">
        <v>164</v>
      </c>
      <c r="J73" s="58" t="s">
        <v>240</v>
      </c>
      <c r="K73" s="55">
        <v>36</v>
      </c>
      <c r="L73" s="55" t="s">
        <v>686</v>
      </c>
      <c r="M73" s="55">
        <v>1</v>
      </c>
      <c r="N73" s="55">
        <v>44</v>
      </c>
    </row>
    <row r="74" spans="1:14" s="54" customFormat="1">
      <c r="A74" s="57">
        <v>71</v>
      </c>
      <c r="B74" s="57" t="s">
        <v>239</v>
      </c>
      <c r="C74" s="60">
        <v>6</v>
      </c>
      <c r="D74" s="60">
        <v>1</v>
      </c>
      <c r="E74" s="59" t="s">
        <v>297</v>
      </c>
      <c r="F74" s="58" t="s">
        <v>167</v>
      </c>
      <c r="G74" s="58" t="s">
        <v>66</v>
      </c>
      <c r="H74" s="62">
        <v>41.84</v>
      </c>
      <c r="I74" s="57" t="s">
        <v>164</v>
      </c>
      <c r="J74" s="58" t="s">
        <v>240</v>
      </c>
      <c r="K74" s="55">
        <v>36</v>
      </c>
      <c r="L74" s="55" t="s">
        <v>686</v>
      </c>
      <c r="M74" s="55">
        <v>1</v>
      </c>
      <c r="N74" s="55">
        <v>44</v>
      </c>
    </row>
    <row r="75" spans="1:14" s="54" customFormat="1">
      <c r="A75" s="57">
        <v>72</v>
      </c>
      <c r="B75" s="57" t="s">
        <v>239</v>
      </c>
      <c r="C75" s="60">
        <v>6</v>
      </c>
      <c r="D75" s="60">
        <v>1</v>
      </c>
      <c r="E75" s="59" t="s">
        <v>370</v>
      </c>
      <c r="F75" s="58" t="s">
        <v>360</v>
      </c>
      <c r="G75" s="58" t="s">
        <v>67</v>
      </c>
      <c r="H75" s="62">
        <v>59.19</v>
      </c>
      <c r="I75" s="57" t="s">
        <v>166</v>
      </c>
      <c r="J75" s="58" t="s">
        <v>236</v>
      </c>
      <c r="K75" s="55">
        <v>36</v>
      </c>
      <c r="L75" s="55" t="s">
        <v>686</v>
      </c>
      <c r="M75" s="55">
        <v>1</v>
      </c>
      <c r="N75" s="55">
        <v>44</v>
      </c>
    </row>
    <row r="76" spans="1:14" s="54" customFormat="1">
      <c r="A76" s="57">
        <v>73</v>
      </c>
      <c r="B76" s="57" t="s">
        <v>239</v>
      </c>
      <c r="C76" s="60">
        <v>6</v>
      </c>
      <c r="D76" s="60">
        <v>1</v>
      </c>
      <c r="E76" s="59" t="s">
        <v>296</v>
      </c>
      <c r="F76" s="58" t="s">
        <v>363</v>
      </c>
      <c r="G76" s="58" t="s">
        <v>237</v>
      </c>
      <c r="H76" s="62">
        <v>59.7</v>
      </c>
      <c r="I76" s="57" t="s">
        <v>166</v>
      </c>
      <c r="J76" s="58" t="s">
        <v>236</v>
      </c>
      <c r="K76" s="55">
        <v>36</v>
      </c>
      <c r="L76" s="55" t="s">
        <v>686</v>
      </c>
      <c r="M76" s="55">
        <v>1</v>
      </c>
      <c r="N76" s="55">
        <v>44</v>
      </c>
    </row>
    <row r="77" spans="1:14" s="54" customFormat="1">
      <c r="A77" s="57">
        <v>74</v>
      </c>
      <c r="B77" s="57" t="s">
        <v>239</v>
      </c>
      <c r="C77" s="60">
        <v>6</v>
      </c>
      <c r="D77" s="60">
        <v>1</v>
      </c>
      <c r="E77" s="59" t="s">
        <v>295</v>
      </c>
      <c r="F77" s="58" t="s">
        <v>244</v>
      </c>
      <c r="G77" s="58" t="s">
        <v>121</v>
      </c>
      <c r="H77" s="62">
        <v>41.85</v>
      </c>
      <c r="I77" s="57" t="s">
        <v>164</v>
      </c>
      <c r="J77" s="58" t="s">
        <v>240</v>
      </c>
      <c r="K77" s="55">
        <v>36</v>
      </c>
      <c r="L77" s="55" t="s">
        <v>686</v>
      </c>
      <c r="M77" s="55">
        <v>1</v>
      </c>
      <c r="N77" s="55">
        <v>44</v>
      </c>
    </row>
    <row r="78" spans="1:14" s="54" customFormat="1">
      <c r="A78" s="57">
        <v>75</v>
      </c>
      <c r="B78" s="57" t="s">
        <v>239</v>
      </c>
      <c r="C78" s="60">
        <v>6</v>
      </c>
      <c r="D78" s="60">
        <v>1</v>
      </c>
      <c r="E78" s="59" t="s">
        <v>294</v>
      </c>
      <c r="F78" s="58" t="s">
        <v>244</v>
      </c>
      <c r="G78" s="57" t="s">
        <v>121</v>
      </c>
      <c r="H78" s="62">
        <v>41.88</v>
      </c>
      <c r="I78" s="57" t="s">
        <v>164</v>
      </c>
      <c r="J78" s="58" t="s">
        <v>240</v>
      </c>
      <c r="K78" s="55">
        <v>36</v>
      </c>
      <c r="L78" s="55" t="s">
        <v>686</v>
      </c>
      <c r="M78" s="55">
        <v>1</v>
      </c>
      <c r="N78" s="55">
        <v>44</v>
      </c>
    </row>
    <row r="79" spans="1:14" s="54" customFormat="1">
      <c r="A79" s="57">
        <v>76</v>
      </c>
      <c r="B79" s="57" t="s">
        <v>239</v>
      </c>
      <c r="C79" s="60">
        <v>6</v>
      </c>
      <c r="D79" s="60">
        <v>1</v>
      </c>
      <c r="E79" s="59" t="s">
        <v>293</v>
      </c>
      <c r="F79" s="58" t="s">
        <v>362</v>
      </c>
      <c r="G79" s="57" t="s">
        <v>89</v>
      </c>
      <c r="H79" s="62">
        <v>59.72</v>
      </c>
      <c r="I79" s="57" t="s">
        <v>166</v>
      </c>
      <c r="J79" s="58" t="s">
        <v>236</v>
      </c>
      <c r="K79" s="55">
        <v>36</v>
      </c>
      <c r="L79" s="55" t="s">
        <v>686</v>
      </c>
      <c r="M79" s="55">
        <v>1</v>
      </c>
      <c r="N79" s="55">
        <v>44</v>
      </c>
    </row>
    <row r="80" spans="1:14" s="54" customFormat="1">
      <c r="A80" s="57">
        <v>77</v>
      </c>
      <c r="B80" s="57" t="s">
        <v>239</v>
      </c>
      <c r="C80" s="60">
        <v>6</v>
      </c>
      <c r="D80" s="60">
        <v>1</v>
      </c>
      <c r="E80" s="59" t="s">
        <v>292</v>
      </c>
      <c r="F80" s="58" t="s">
        <v>244</v>
      </c>
      <c r="G80" s="58" t="s">
        <v>66</v>
      </c>
      <c r="H80" s="62">
        <v>41.86</v>
      </c>
      <c r="I80" s="57" t="s">
        <v>164</v>
      </c>
      <c r="J80" s="58" t="s">
        <v>240</v>
      </c>
      <c r="K80" s="55">
        <v>36</v>
      </c>
      <c r="L80" s="55" t="s">
        <v>686</v>
      </c>
      <c r="M80" s="55">
        <v>1</v>
      </c>
      <c r="N80" s="55">
        <v>44</v>
      </c>
    </row>
    <row r="81" spans="1:14" s="54" customFormat="1">
      <c r="A81" s="57">
        <v>78</v>
      </c>
      <c r="B81" s="57" t="s">
        <v>239</v>
      </c>
      <c r="C81" s="60">
        <v>6</v>
      </c>
      <c r="D81" s="60">
        <v>1</v>
      </c>
      <c r="E81" s="59" t="s">
        <v>291</v>
      </c>
      <c r="F81" s="58" t="s">
        <v>167</v>
      </c>
      <c r="G81" s="58" t="s">
        <v>66</v>
      </c>
      <c r="H81" s="62">
        <v>41.86</v>
      </c>
      <c r="I81" s="57" t="s">
        <v>164</v>
      </c>
      <c r="J81" s="58" t="s">
        <v>240</v>
      </c>
      <c r="K81" s="55">
        <v>36</v>
      </c>
      <c r="L81" s="55" t="s">
        <v>686</v>
      </c>
      <c r="M81" s="55">
        <v>1</v>
      </c>
      <c r="N81" s="55">
        <v>44</v>
      </c>
    </row>
    <row r="82" spans="1:14" s="54" customFormat="1">
      <c r="A82" s="57">
        <v>79</v>
      </c>
      <c r="B82" s="57" t="s">
        <v>239</v>
      </c>
      <c r="C82" s="60">
        <v>6</v>
      </c>
      <c r="D82" s="60">
        <v>1</v>
      </c>
      <c r="E82" s="59" t="s">
        <v>290</v>
      </c>
      <c r="F82" s="58" t="s">
        <v>244</v>
      </c>
      <c r="G82" s="58" t="s">
        <v>66</v>
      </c>
      <c r="H82" s="62">
        <v>41.86</v>
      </c>
      <c r="I82" s="57" t="s">
        <v>164</v>
      </c>
      <c r="J82" s="58" t="s">
        <v>240</v>
      </c>
      <c r="K82" s="55">
        <v>36</v>
      </c>
      <c r="L82" s="55" t="s">
        <v>686</v>
      </c>
      <c r="M82" s="55">
        <v>1</v>
      </c>
      <c r="N82" s="55">
        <v>44</v>
      </c>
    </row>
    <row r="83" spans="1:14" s="54" customFormat="1">
      <c r="A83" s="57">
        <v>80</v>
      </c>
      <c r="B83" s="57" t="s">
        <v>239</v>
      </c>
      <c r="C83" s="60">
        <v>6</v>
      </c>
      <c r="D83" s="60">
        <v>1</v>
      </c>
      <c r="E83" s="59" t="s">
        <v>289</v>
      </c>
      <c r="F83" s="58" t="s">
        <v>167</v>
      </c>
      <c r="G83" s="58" t="s">
        <v>66</v>
      </c>
      <c r="H83" s="62">
        <v>41.84</v>
      </c>
      <c r="I83" s="57" t="s">
        <v>164</v>
      </c>
      <c r="J83" s="58" t="s">
        <v>240</v>
      </c>
      <c r="K83" s="55">
        <v>36</v>
      </c>
      <c r="L83" s="55" t="s">
        <v>686</v>
      </c>
      <c r="M83" s="55">
        <v>1</v>
      </c>
      <c r="N83" s="55">
        <v>44</v>
      </c>
    </row>
    <row r="84" spans="1:14" s="54" customFormat="1">
      <c r="A84" s="57">
        <v>81</v>
      </c>
      <c r="B84" s="57" t="s">
        <v>239</v>
      </c>
      <c r="C84" s="60">
        <v>6</v>
      </c>
      <c r="D84" s="60">
        <v>1</v>
      </c>
      <c r="E84" s="59" t="s">
        <v>369</v>
      </c>
      <c r="F84" s="58" t="s">
        <v>360</v>
      </c>
      <c r="G84" s="58" t="s">
        <v>67</v>
      </c>
      <c r="H84" s="62">
        <v>59.19</v>
      </c>
      <c r="I84" s="57" t="s">
        <v>166</v>
      </c>
      <c r="J84" s="58" t="s">
        <v>236</v>
      </c>
      <c r="K84" s="55">
        <v>36</v>
      </c>
      <c r="L84" s="55" t="s">
        <v>686</v>
      </c>
      <c r="M84" s="55">
        <v>1</v>
      </c>
      <c r="N84" s="55">
        <v>44</v>
      </c>
    </row>
    <row r="85" spans="1:14" s="54" customFormat="1">
      <c r="A85" s="57">
        <v>82</v>
      </c>
      <c r="B85" s="57" t="s">
        <v>239</v>
      </c>
      <c r="C85" s="60">
        <v>6</v>
      </c>
      <c r="D85" s="60">
        <v>1</v>
      </c>
      <c r="E85" s="59" t="s">
        <v>170</v>
      </c>
      <c r="F85" s="58" t="s">
        <v>363</v>
      </c>
      <c r="G85" s="58" t="s">
        <v>237</v>
      </c>
      <c r="H85" s="62">
        <v>59.7</v>
      </c>
      <c r="I85" s="57" t="s">
        <v>166</v>
      </c>
      <c r="J85" s="58" t="s">
        <v>236</v>
      </c>
      <c r="K85" s="55">
        <v>36</v>
      </c>
      <c r="L85" s="55" t="s">
        <v>686</v>
      </c>
      <c r="M85" s="55">
        <v>1</v>
      </c>
      <c r="N85" s="55">
        <v>44</v>
      </c>
    </row>
    <row r="86" spans="1:14" s="54" customFormat="1">
      <c r="A86" s="57">
        <v>83</v>
      </c>
      <c r="B86" s="57" t="s">
        <v>239</v>
      </c>
      <c r="C86" s="60">
        <v>6</v>
      </c>
      <c r="D86" s="60">
        <v>1</v>
      </c>
      <c r="E86" s="59" t="s">
        <v>171</v>
      </c>
      <c r="F86" s="58" t="s">
        <v>244</v>
      </c>
      <c r="G86" s="57" t="s">
        <v>121</v>
      </c>
      <c r="H86" s="62">
        <v>41.85</v>
      </c>
      <c r="I86" s="57" t="s">
        <v>164</v>
      </c>
      <c r="J86" s="58" t="s">
        <v>240</v>
      </c>
      <c r="K86" s="55">
        <v>36</v>
      </c>
      <c r="L86" s="55" t="s">
        <v>686</v>
      </c>
      <c r="M86" s="55">
        <v>1</v>
      </c>
      <c r="N86" s="55">
        <v>44</v>
      </c>
    </row>
    <row r="87" spans="1:14" s="54" customFormat="1">
      <c r="A87" s="57">
        <v>84</v>
      </c>
      <c r="B87" s="57" t="s">
        <v>239</v>
      </c>
      <c r="C87" s="60">
        <v>6</v>
      </c>
      <c r="D87" s="60">
        <v>1</v>
      </c>
      <c r="E87" s="59" t="s">
        <v>172</v>
      </c>
      <c r="F87" s="58" t="s">
        <v>244</v>
      </c>
      <c r="G87" s="57" t="s">
        <v>121</v>
      </c>
      <c r="H87" s="62">
        <v>41.88</v>
      </c>
      <c r="I87" s="57" t="s">
        <v>164</v>
      </c>
      <c r="J87" s="58" t="s">
        <v>240</v>
      </c>
      <c r="K87" s="55">
        <v>36</v>
      </c>
      <c r="L87" s="55" t="s">
        <v>686</v>
      </c>
      <c r="M87" s="55">
        <v>1</v>
      </c>
      <c r="N87" s="55">
        <v>44</v>
      </c>
    </row>
    <row r="88" spans="1:14" s="54" customFormat="1">
      <c r="A88" s="57">
        <v>85</v>
      </c>
      <c r="B88" s="57" t="s">
        <v>239</v>
      </c>
      <c r="C88" s="60">
        <v>6</v>
      </c>
      <c r="D88" s="60">
        <v>1</v>
      </c>
      <c r="E88" s="59" t="s">
        <v>173</v>
      </c>
      <c r="F88" s="58" t="s">
        <v>362</v>
      </c>
      <c r="G88" s="57" t="s">
        <v>89</v>
      </c>
      <c r="H88" s="62">
        <v>59.72</v>
      </c>
      <c r="I88" s="57" t="s">
        <v>166</v>
      </c>
      <c r="J88" s="58" t="s">
        <v>236</v>
      </c>
      <c r="K88" s="55">
        <v>36</v>
      </c>
      <c r="L88" s="55" t="s">
        <v>686</v>
      </c>
      <c r="M88" s="55">
        <v>1</v>
      </c>
      <c r="N88" s="55">
        <v>44</v>
      </c>
    </row>
    <row r="89" spans="1:14" s="54" customFormat="1">
      <c r="A89" s="57">
        <v>86</v>
      </c>
      <c r="B89" s="57" t="s">
        <v>239</v>
      </c>
      <c r="C89" s="60">
        <v>6</v>
      </c>
      <c r="D89" s="60">
        <v>1</v>
      </c>
      <c r="E89" s="59" t="s">
        <v>174</v>
      </c>
      <c r="F89" s="58" t="s">
        <v>244</v>
      </c>
      <c r="G89" s="58" t="s">
        <v>66</v>
      </c>
      <c r="H89" s="62">
        <v>41.86</v>
      </c>
      <c r="I89" s="57" t="s">
        <v>164</v>
      </c>
      <c r="J89" s="58" t="s">
        <v>240</v>
      </c>
      <c r="K89" s="55">
        <v>36</v>
      </c>
      <c r="L89" s="55" t="s">
        <v>686</v>
      </c>
      <c r="M89" s="55">
        <v>1</v>
      </c>
      <c r="N89" s="55">
        <v>44</v>
      </c>
    </row>
    <row r="90" spans="1:14" s="54" customFormat="1">
      <c r="A90" s="57">
        <v>87</v>
      </c>
      <c r="B90" s="57" t="s">
        <v>239</v>
      </c>
      <c r="C90" s="60">
        <v>6</v>
      </c>
      <c r="D90" s="60">
        <v>1</v>
      </c>
      <c r="E90" s="59" t="s">
        <v>175</v>
      </c>
      <c r="F90" s="58" t="s">
        <v>167</v>
      </c>
      <c r="G90" s="58" t="s">
        <v>66</v>
      </c>
      <c r="H90" s="62">
        <v>41.86</v>
      </c>
      <c r="I90" s="57" t="s">
        <v>164</v>
      </c>
      <c r="J90" s="58" t="s">
        <v>240</v>
      </c>
      <c r="K90" s="55">
        <v>36</v>
      </c>
      <c r="L90" s="55" t="s">
        <v>686</v>
      </c>
      <c r="M90" s="55">
        <v>1</v>
      </c>
      <c r="N90" s="55">
        <v>44</v>
      </c>
    </row>
    <row r="91" spans="1:14" s="54" customFormat="1">
      <c r="A91" s="57">
        <v>88</v>
      </c>
      <c r="B91" s="57" t="s">
        <v>239</v>
      </c>
      <c r="C91" s="60">
        <v>6</v>
      </c>
      <c r="D91" s="60">
        <v>1</v>
      </c>
      <c r="E91" s="59" t="s">
        <v>176</v>
      </c>
      <c r="F91" s="58" t="s">
        <v>244</v>
      </c>
      <c r="G91" s="58" t="s">
        <v>66</v>
      </c>
      <c r="H91" s="62">
        <v>41.86</v>
      </c>
      <c r="I91" s="57" t="s">
        <v>164</v>
      </c>
      <c r="J91" s="58" t="s">
        <v>240</v>
      </c>
      <c r="K91" s="55">
        <v>36</v>
      </c>
      <c r="L91" s="55" t="s">
        <v>686</v>
      </c>
      <c r="M91" s="55">
        <v>1</v>
      </c>
      <c r="N91" s="55">
        <v>44</v>
      </c>
    </row>
    <row r="92" spans="1:14" s="54" customFormat="1">
      <c r="A92" s="57">
        <v>89</v>
      </c>
      <c r="B92" s="57" t="s">
        <v>239</v>
      </c>
      <c r="C92" s="60">
        <v>6</v>
      </c>
      <c r="D92" s="60">
        <v>1</v>
      </c>
      <c r="E92" s="59" t="s">
        <v>177</v>
      </c>
      <c r="F92" s="58" t="s">
        <v>167</v>
      </c>
      <c r="G92" s="58" t="s">
        <v>66</v>
      </c>
      <c r="H92" s="62">
        <v>41.84</v>
      </c>
      <c r="I92" s="57" t="s">
        <v>164</v>
      </c>
      <c r="J92" s="58" t="s">
        <v>240</v>
      </c>
      <c r="K92" s="55">
        <v>36</v>
      </c>
      <c r="L92" s="55" t="s">
        <v>686</v>
      </c>
      <c r="M92" s="55">
        <v>1</v>
      </c>
      <c r="N92" s="55">
        <v>44</v>
      </c>
    </row>
    <row r="93" spans="1:14" s="54" customFormat="1">
      <c r="A93" s="57">
        <v>90</v>
      </c>
      <c r="B93" s="57" t="s">
        <v>239</v>
      </c>
      <c r="C93" s="60">
        <v>6</v>
      </c>
      <c r="D93" s="60">
        <v>1</v>
      </c>
      <c r="E93" s="59" t="s">
        <v>178</v>
      </c>
      <c r="F93" s="58" t="s">
        <v>360</v>
      </c>
      <c r="G93" s="58" t="s">
        <v>67</v>
      </c>
      <c r="H93" s="62">
        <v>59.19</v>
      </c>
      <c r="I93" s="57" t="s">
        <v>166</v>
      </c>
      <c r="J93" s="58" t="s">
        <v>236</v>
      </c>
      <c r="K93" s="55">
        <v>36</v>
      </c>
      <c r="L93" s="55" t="s">
        <v>686</v>
      </c>
      <c r="M93" s="55">
        <v>1</v>
      </c>
      <c r="N93" s="55">
        <v>44</v>
      </c>
    </row>
    <row r="94" spans="1:14" s="54" customFormat="1">
      <c r="A94" s="57">
        <v>91</v>
      </c>
      <c r="B94" s="57" t="s">
        <v>239</v>
      </c>
      <c r="C94" s="60">
        <v>6</v>
      </c>
      <c r="D94" s="60">
        <v>1</v>
      </c>
      <c r="E94" s="59" t="s">
        <v>179</v>
      </c>
      <c r="F94" s="58" t="s">
        <v>363</v>
      </c>
      <c r="G94" s="58" t="s">
        <v>237</v>
      </c>
      <c r="H94" s="62">
        <v>59.7</v>
      </c>
      <c r="I94" s="57" t="s">
        <v>166</v>
      </c>
      <c r="J94" s="58" t="s">
        <v>236</v>
      </c>
      <c r="K94" s="55">
        <v>36</v>
      </c>
      <c r="L94" s="55" t="s">
        <v>686</v>
      </c>
      <c r="M94" s="55">
        <v>1</v>
      </c>
      <c r="N94" s="55">
        <v>44</v>
      </c>
    </row>
    <row r="95" spans="1:14" s="54" customFormat="1">
      <c r="A95" s="57">
        <v>92</v>
      </c>
      <c r="B95" s="57" t="s">
        <v>239</v>
      </c>
      <c r="C95" s="60">
        <v>6</v>
      </c>
      <c r="D95" s="60">
        <v>1</v>
      </c>
      <c r="E95" s="59" t="s">
        <v>180</v>
      </c>
      <c r="F95" s="58" t="s">
        <v>244</v>
      </c>
      <c r="G95" s="57" t="s">
        <v>121</v>
      </c>
      <c r="H95" s="62">
        <v>41.85</v>
      </c>
      <c r="I95" s="57" t="s">
        <v>164</v>
      </c>
      <c r="J95" s="58" t="s">
        <v>240</v>
      </c>
      <c r="K95" s="55">
        <v>36</v>
      </c>
      <c r="L95" s="55" t="s">
        <v>686</v>
      </c>
      <c r="M95" s="55">
        <v>1</v>
      </c>
      <c r="N95" s="55">
        <v>44</v>
      </c>
    </row>
    <row r="96" spans="1:14" s="54" customFormat="1">
      <c r="A96" s="57">
        <v>93</v>
      </c>
      <c r="B96" s="57" t="s">
        <v>239</v>
      </c>
      <c r="C96" s="60">
        <v>6</v>
      </c>
      <c r="D96" s="60">
        <v>1</v>
      </c>
      <c r="E96" s="59" t="s">
        <v>181</v>
      </c>
      <c r="F96" s="58" t="s">
        <v>244</v>
      </c>
      <c r="G96" s="57" t="s">
        <v>121</v>
      </c>
      <c r="H96" s="62">
        <v>41.88</v>
      </c>
      <c r="I96" s="57" t="s">
        <v>164</v>
      </c>
      <c r="J96" s="58" t="s">
        <v>240</v>
      </c>
      <c r="K96" s="55">
        <v>36</v>
      </c>
      <c r="L96" s="55" t="s">
        <v>686</v>
      </c>
      <c r="M96" s="55">
        <v>1</v>
      </c>
      <c r="N96" s="55">
        <v>44</v>
      </c>
    </row>
    <row r="97" spans="1:14" s="54" customFormat="1">
      <c r="A97" s="57">
        <v>94</v>
      </c>
      <c r="B97" s="57" t="s">
        <v>239</v>
      </c>
      <c r="C97" s="60">
        <v>6</v>
      </c>
      <c r="D97" s="60">
        <v>1</v>
      </c>
      <c r="E97" s="59" t="s">
        <v>182</v>
      </c>
      <c r="F97" s="58" t="s">
        <v>362</v>
      </c>
      <c r="G97" s="57" t="s">
        <v>89</v>
      </c>
      <c r="H97" s="62">
        <v>59.72</v>
      </c>
      <c r="I97" s="57" t="s">
        <v>166</v>
      </c>
      <c r="J97" s="58" t="s">
        <v>236</v>
      </c>
      <c r="K97" s="55">
        <v>36</v>
      </c>
      <c r="L97" s="55" t="s">
        <v>686</v>
      </c>
      <c r="M97" s="55">
        <v>1</v>
      </c>
      <c r="N97" s="55">
        <v>44</v>
      </c>
    </row>
    <row r="98" spans="1:14" s="54" customFormat="1">
      <c r="A98" s="57">
        <v>95</v>
      </c>
      <c r="B98" s="57" t="s">
        <v>239</v>
      </c>
      <c r="C98" s="60">
        <v>6</v>
      </c>
      <c r="D98" s="60">
        <v>1</v>
      </c>
      <c r="E98" s="59" t="s">
        <v>183</v>
      </c>
      <c r="F98" s="58" t="s">
        <v>244</v>
      </c>
      <c r="G98" s="58" t="s">
        <v>66</v>
      </c>
      <c r="H98" s="62">
        <v>41.86</v>
      </c>
      <c r="I98" s="57" t="s">
        <v>164</v>
      </c>
      <c r="J98" s="58" t="s">
        <v>240</v>
      </c>
      <c r="K98" s="55">
        <v>36</v>
      </c>
      <c r="L98" s="55" t="s">
        <v>686</v>
      </c>
      <c r="M98" s="55">
        <v>1</v>
      </c>
      <c r="N98" s="55">
        <v>44</v>
      </c>
    </row>
    <row r="99" spans="1:14" s="54" customFormat="1">
      <c r="A99" s="57">
        <v>96</v>
      </c>
      <c r="B99" s="57" t="s">
        <v>239</v>
      </c>
      <c r="C99" s="60">
        <v>6</v>
      </c>
      <c r="D99" s="60">
        <v>1</v>
      </c>
      <c r="E99" s="59" t="s">
        <v>184</v>
      </c>
      <c r="F99" s="58" t="s">
        <v>167</v>
      </c>
      <c r="G99" s="58" t="s">
        <v>66</v>
      </c>
      <c r="H99" s="62">
        <v>41.86</v>
      </c>
      <c r="I99" s="57" t="s">
        <v>164</v>
      </c>
      <c r="J99" s="58" t="s">
        <v>240</v>
      </c>
      <c r="K99" s="55">
        <v>36</v>
      </c>
      <c r="L99" s="55" t="s">
        <v>686</v>
      </c>
      <c r="M99" s="55">
        <v>1</v>
      </c>
      <c r="N99" s="55">
        <v>44</v>
      </c>
    </row>
    <row r="100" spans="1:14" s="54" customFormat="1">
      <c r="A100" s="57">
        <v>97</v>
      </c>
      <c r="B100" s="57" t="s">
        <v>239</v>
      </c>
      <c r="C100" s="60">
        <v>6</v>
      </c>
      <c r="D100" s="60">
        <v>1</v>
      </c>
      <c r="E100" s="59" t="s">
        <v>185</v>
      </c>
      <c r="F100" s="58" t="s">
        <v>244</v>
      </c>
      <c r="G100" s="58" t="s">
        <v>66</v>
      </c>
      <c r="H100" s="62">
        <v>41.86</v>
      </c>
      <c r="I100" s="57" t="s">
        <v>164</v>
      </c>
      <c r="J100" s="58" t="s">
        <v>240</v>
      </c>
      <c r="K100" s="55">
        <v>36</v>
      </c>
      <c r="L100" s="55" t="s">
        <v>686</v>
      </c>
      <c r="M100" s="55">
        <v>1</v>
      </c>
      <c r="N100" s="55">
        <v>44</v>
      </c>
    </row>
    <row r="101" spans="1:14" s="54" customFormat="1">
      <c r="A101" s="57">
        <v>98</v>
      </c>
      <c r="B101" s="57" t="s">
        <v>239</v>
      </c>
      <c r="C101" s="60">
        <v>6</v>
      </c>
      <c r="D101" s="60">
        <v>1</v>
      </c>
      <c r="E101" s="59" t="s">
        <v>186</v>
      </c>
      <c r="F101" s="58" t="s">
        <v>167</v>
      </c>
      <c r="G101" s="58" t="s">
        <v>66</v>
      </c>
      <c r="H101" s="62">
        <v>41.84</v>
      </c>
      <c r="I101" s="57" t="s">
        <v>164</v>
      </c>
      <c r="J101" s="58" t="s">
        <v>240</v>
      </c>
      <c r="K101" s="55">
        <v>36</v>
      </c>
      <c r="L101" s="55" t="s">
        <v>686</v>
      </c>
      <c r="M101" s="55">
        <v>1</v>
      </c>
      <c r="N101" s="55">
        <v>44</v>
      </c>
    </row>
    <row r="102" spans="1:14" s="54" customFormat="1">
      <c r="A102" s="57">
        <v>99</v>
      </c>
      <c r="B102" s="57" t="s">
        <v>239</v>
      </c>
      <c r="C102" s="60">
        <v>6</v>
      </c>
      <c r="D102" s="60">
        <v>1</v>
      </c>
      <c r="E102" s="59" t="s">
        <v>187</v>
      </c>
      <c r="F102" s="58" t="s">
        <v>360</v>
      </c>
      <c r="G102" s="58" t="s">
        <v>67</v>
      </c>
      <c r="H102" s="62">
        <v>59.19</v>
      </c>
      <c r="I102" s="57" t="s">
        <v>166</v>
      </c>
      <c r="J102" s="58" t="s">
        <v>236</v>
      </c>
      <c r="K102" s="55">
        <v>36</v>
      </c>
      <c r="L102" s="55" t="s">
        <v>686</v>
      </c>
      <c r="M102" s="55">
        <v>1</v>
      </c>
      <c r="N102" s="55">
        <v>44</v>
      </c>
    </row>
    <row r="103" spans="1:14" s="54" customFormat="1">
      <c r="A103" s="57">
        <v>100</v>
      </c>
      <c r="B103" s="57" t="s">
        <v>239</v>
      </c>
      <c r="C103" s="60">
        <v>6</v>
      </c>
      <c r="D103" s="60">
        <v>1</v>
      </c>
      <c r="E103" s="59" t="s">
        <v>188</v>
      </c>
      <c r="F103" s="58" t="s">
        <v>363</v>
      </c>
      <c r="G103" s="58" t="s">
        <v>237</v>
      </c>
      <c r="H103" s="62">
        <v>59.7</v>
      </c>
      <c r="I103" s="57" t="s">
        <v>166</v>
      </c>
      <c r="J103" s="58" t="s">
        <v>236</v>
      </c>
      <c r="K103" s="55">
        <v>36</v>
      </c>
      <c r="L103" s="55" t="s">
        <v>686</v>
      </c>
      <c r="M103" s="55">
        <v>1</v>
      </c>
      <c r="N103" s="55">
        <v>44</v>
      </c>
    </row>
    <row r="104" spans="1:14" s="54" customFormat="1">
      <c r="A104" s="57">
        <v>101</v>
      </c>
      <c r="B104" s="57" t="s">
        <v>239</v>
      </c>
      <c r="C104" s="60">
        <v>6</v>
      </c>
      <c r="D104" s="60">
        <v>1</v>
      </c>
      <c r="E104" s="59" t="s">
        <v>189</v>
      </c>
      <c r="F104" s="58" t="s">
        <v>244</v>
      </c>
      <c r="G104" s="57" t="s">
        <v>121</v>
      </c>
      <c r="H104" s="62">
        <v>41.85</v>
      </c>
      <c r="I104" s="57" t="s">
        <v>164</v>
      </c>
      <c r="J104" s="58" t="s">
        <v>240</v>
      </c>
      <c r="K104" s="55">
        <v>36</v>
      </c>
      <c r="L104" s="55" t="s">
        <v>686</v>
      </c>
      <c r="M104" s="55">
        <v>1</v>
      </c>
      <c r="N104" s="55">
        <v>44</v>
      </c>
    </row>
    <row r="105" spans="1:14" s="54" customFormat="1">
      <c r="A105" s="57">
        <v>102</v>
      </c>
      <c r="B105" s="57" t="s">
        <v>239</v>
      </c>
      <c r="C105" s="60">
        <v>6</v>
      </c>
      <c r="D105" s="60">
        <v>1</v>
      </c>
      <c r="E105" s="59" t="s">
        <v>190</v>
      </c>
      <c r="F105" s="58" t="s">
        <v>244</v>
      </c>
      <c r="G105" s="57" t="s">
        <v>121</v>
      </c>
      <c r="H105" s="62">
        <v>41.88</v>
      </c>
      <c r="I105" s="57" t="s">
        <v>164</v>
      </c>
      <c r="J105" s="58" t="s">
        <v>240</v>
      </c>
      <c r="K105" s="55">
        <v>36</v>
      </c>
      <c r="L105" s="55" t="s">
        <v>686</v>
      </c>
      <c r="M105" s="55">
        <v>1</v>
      </c>
      <c r="N105" s="55">
        <v>44</v>
      </c>
    </row>
    <row r="106" spans="1:14" s="54" customFormat="1">
      <c r="A106" s="57">
        <v>103</v>
      </c>
      <c r="B106" s="57" t="s">
        <v>239</v>
      </c>
      <c r="C106" s="60">
        <v>6</v>
      </c>
      <c r="D106" s="60">
        <v>1</v>
      </c>
      <c r="E106" s="59" t="s">
        <v>191</v>
      </c>
      <c r="F106" s="58" t="s">
        <v>362</v>
      </c>
      <c r="G106" s="57" t="s">
        <v>89</v>
      </c>
      <c r="H106" s="62">
        <v>59.72</v>
      </c>
      <c r="I106" s="57" t="s">
        <v>166</v>
      </c>
      <c r="J106" s="58" t="s">
        <v>236</v>
      </c>
      <c r="K106" s="55">
        <v>36</v>
      </c>
      <c r="L106" s="55" t="s">
        <v>686</v>
      </c>
      <c r="M106" s="55">
        <v>1</v>
      </c>
      <c r="N106" s="55">
        <v>44</v>
      </c>
    </row>
    <row r="107" spans="1:14" s="54" customFormat="1">
      <c r="A107" s="57">
        <v>104</v>
      </c>
      <c r="B107" s="57" t="s">
        <v>239</v>
      </c>
      <c r="C107" s="60">
        <v>6</v>
      </c>
      <c r="D107" s="60">
        <v>1</v>
      </c>
      <c r="E107" s="59" t="s">
        <v>192</v>
      </c>
      <c r="F107" s="58" t="s">
        <v>244</v>
      </c>
      <c r="G107" s="58" t="s">
        <v>66</v>
      </c>
      <c r="H107" s="62">
        <v>41.86</v>
      </c>
      <c r="I107" s="57" t="s">
        <v>164</v>
      </c>
      <c r="J107" s="58" t="s">
        <v>240</v>
      </c>
      <c r="K107" s="55">
        <v>36</v>
      </c>
      <c r="L107" s="55" t="s">
        <v>686</v>
      </c>
      <c r="M107" s="55">
        <v>1</v>
      </c>
      <c r="N107" s="55">
        <v>44</v>
      </c>
    </row>
    <row r="108" spans="1:14" s="54" customFormat="1">
      <c r="A108" s="57">
        <v>105</v>
      </c>
      <c r="B108" s="57" t="s">
        <v>239</v>
      </c>
      <c r="C108" s="60">
        <v>6</v>
      </c>
      <c r="D108" s="60">
        <v>1</v>
      </c>
      <c r="E108" s="59" t="s">
        <v>193</v>
      </c>
      <c r="F108" s="58" t="s">
        <v>167</v>
      </c>
      <c r="G108" s="58" t="s">
        <v>66</v>
      </c>
      <c r="H108" s="62">
        <v>41.86</v>
      </c>
      <c r="I108" s="57" t="s">
        <v>164</v>
      </c>
      <c r="J108" s="58" t="s">
        <v>240</v>
      </c>
      <c r="K108" s="55">
        <v>36</v>
      </c>
      <c r="L108" s="55" t="s">
        <v>686</v>
      </c>
      <c r="M108" s="55">
        <v>1</v>
      </c>
      <c r="N108" s="55">
        <v>44</v>
      </c>
    </row>
    <row r="109" spans="1:14" s="54" customFormat="1">
      <c r="A109" s="57">
        <v>106</v>
      </c>
      <c r="B109" s="57" t="s">
        <v>239</v>
      </c>
      <c r="C109" s="60">
        <v>6</v>
      </c>
      <c r="D109" s="60">
        <v>1</v>
      </c>
      <c r="E109" s="59" t="s">
        <v>194</v>
      </c>
      <c r="F109" s="58" t="s">
        <v>244</v>
      </c>
      <c r="G109" s="58" t="s">
        <v>66</v>
      </c>
      <c r="H109" s="62">
        <v>41.86</v>
      </c>
      <c r="I109" s="57" t="s">
        <v>164</v>
      </c>
      <c r="J109" s="58" t="s">
        <v>240</v>
      </c>
      <c r="K109" s="55">
        <v>36</v>
      </c>
      <c r="L109" s="55" t="s">
        <v>686</v>
      </c>
      <c r="M109" s="55">
        <v>1</v>
      </c>
      <c r="N109" s="55">
        <v>44</v>
      </c>
    </row>
    <row r="110" spans="1:14" s="54" customFormat="1">
      <c r="A110" s="57">
        <v>107</v>
      </c>
      <c r="B110" s="57" t="s">
        <v>239</v>
      </c>
      <c r="C110" s="60">
        <v>6</v>
      </c>
      <c r="D110" s="60">
        <v>1</v>
      </c>
      <c r="E110" s="59" t="s">
        <v>195</v>
      </c>
      <c r="F110" s="58" t="s">
        <v>167</v>
      </c>
      <c r="G110" s="58" t="s">
        <v>66</v>
      </c>
      <c r="H110" s="62">
        <v>41.84</v>
      </c>
      <c r="I110" s="57" t="s">
        <v>164</v>
      </c>
      <c r="J110" s="58" t="s">
        <v>240</v>
      </c>
      <c r="K110" s="55">
        <v>36</v>
      </c>
      <c r="L110" s="55" t="s">
        <v>686</v>
      </c>
      <c r="M110" s="55">
        <v>1</v>
      </c>
      <c r="N110" s="55">
        <v>44</v>
      </c>
    </row>
    <row r="111" spans="1:14" s="54" customFormat="1">
      <c r="A111" s="57">
        <v>108</v>
      </c>
      <c r="B111" s="57" t="s">
        <v>239</v>
      </c>
      <c r="C111" s="60">
        <v>6</v>
      </c>
      <c r="D111" s="60">
        <v>1</v>
      </c>
      <c r="E111" s="59" t="s">
        <v>196</v>
      </c>
      <c r="F111" s="58" t="s">
        <v>360</v>
      </c>
      <c r="G111" s="58" t="s">
        <v>67</v>
      </c>
      <c r="H111" s="62">
        <v>59.19</v>
      </c>
      <c r="I111" s="57" t="s">
        <v>166</v>
      </c>
      <c r="J111" s="58" t="s">
        <v>236</v>
      </c>
      <c r="K111" s="55">
        <v>36</v>
      </c>
      <c r="L111" s="55" t="s">
        <v>686</v>
      </c>
      <c r="M111" s="55">
        <v>1</v>
      </c>
      <c r="N111" s="55">
        <v>44</v>
      </c>
    </row>
    <row r="112" spans="1:14" s="54" customFormat="1">
      <c r="A112" s="57">
        <v>109</v>
      </c>
      <c r="B112" s="57" t="s">
        <v>239</v>
      </c>
      <c r="C112" s="60">
        <v>6</v>
      </c>
      <c r="D112" s="60">
        <v>1</v>
      </c>
      <c r="E112" s="59" t="s">
        <v>197</v>
      </c>
      <c r="F112" s="58" t="s">
        <v>363</v>
      </c>
      <c r="G112" s="58" t="s">
        <v>237</v>
      </c>
      <c r="H112" s="62">
        <v>59.7</v>
      </c>
      <c r="I112" s="57" t="s">
        <v>166</v>
      </c>
      <c r="J112" s="58" t="s">
        <v>236</v>
      </c>
      <c r="K112" s="55">
        <v>36</v>
      </c>
      <c r="L112" s="55" t="s">
        <v>686</v>
      </c>
      <c r="M112" s="55">
        <v>1</v>
      </c>
      <c r="N112" s="55">
        <v>44</v>
      </c>
    </row>
    <row r="113" spans="1:14" s="54" customFormat="1">
      <c r="A113" s="57">
        <v>110</v>
      </c>
      <c r="B113" s="57" t="s">
        <v>239</v>
      </c>
      <c r="C113" s="60">
        <v>6</v>
      </c>
      <c r="D113" s="60">
        <v>1</v>
      </c>
      <c r="E113" s="59" t="s">
        <v>198</v>
      </c>
      <c r="F113" s="58" t="s">
        <v>244</v>
      </c>
      <c r="G113" s="57" t="s">
        <v>121</v>
      </c>
      <c r="H113" s="62">
        <v>41.85</v>
      </c>
      <c r="I113" s="57" t="s">
        <v>164</v>
      </c>
      <c r="J113" s="58" t="s">
        <v>240</v>
      </c>
      <c r="K113" s="55">
        <v>36</v>
      </c>
      <c r="L113" s="55" t="s">
        <v>686</v>
      </c>
      <c r="M113" s="55">
        <v>1</v>
      </c>
      <c r="N113" s="55">
        <v>44</v>
      </c>
    </row>
    <row r="114" spans="1:14" s="54" customFormat="1">
      <c r="A114" s="57">
        <v>111</v>
      </c>
      <c r="B114" s="57" t="s">
        <v>239</v>
      </c>
      <c r="C114" s="60">
        <v>6</v>
      </c>
      <c r="D114" s="60">
        <v>1</v>
      </c>
      <c r="E114" s="59" t="s">
        <v>199</v>
      </c>
      <c r="F114" s="58" t="s">
        <v>244</v>
      </c>
      <c r="G114" s="57" t="s">
        <v>121</v>
      </c>
      <c r="H114" s="62">
        <v>41.88</v>
      </c>
      <c r="I114" s="57" t="s">
        <v>164</v>
      </c>
      <c r="J114" s="58" t="s">
        <v>240</v>
      </c>
      <c r="K114" s="55">
        <v>36</v>
      </c>
      <c r="L114" s="55" t="s">
        <v>686</v>
      </c>
      <c r="M114" s="55">
        <v>1</v>
      </c>
      <c r="N114" s="55">
        <v>44</v>
      </c>
    </row>
    <row r="115" spans="1:14" s="54" customFormat="1">
      <c r="A115" s="57">
        <v>112</v>
      </c>
      <c r="B115" s="57" t="s">
        <v>239</v>
      </c>
      <c r="C115" s="60">
        <v>6</v>
      </c>
      <c r="D115" s="60">
        <v>1</v>
      </c>
      <c r="E115" s="59" t="s">
        <v>200</v>
      </c>
      <c r="F115" s="58" t="s">
        <v>362</v>
      </c>
      <c r="G115" s="57" t="s">
        <v>89</v>
      </c>
      <c r="H115" s="62">
        <v>59.72</v>
      </c>
      <c r="I115" s="57" t="s">
        <v>166</v>
      </c>
      <c r="J115" s="58" t="s">
        <v>236</v>
      </c>
      <c r="K115" s="55">
        <v>36</v>
      </c>
      <c r="L115" s="55" t="s">
        <v>686</v>
      </c>
      <c r="M115" s="55">
        <v>1</v>
      </c>
      <c r="N115" s="55">
        <v>44</v>
      </c>
    </row>
    <row r="116" spans="1:14" s="54" customFormat="1">
      <c r="A116" s="57">
        <v>113</v>
      </c>
      <c r="B116" s="57" t="s">
        <v>239</v>
      </c>
      <c r="C116" s="60">
        <v>6</v>
      </c>
      <c r="D116" s="60">
        <v>1</v>
      </c>
      <c r="E116" s="59" t="s">
        <v>201</v>
      </c>
      <c r="F116" s="58" t="s">
        <v>244</v>
      </c>
      <c r="G116" s="58" t="s">
        <v>66</v>
      </c>
      <c r="H116" s="62">
        <v>41.86</v>
      </c>
      <c r="I116" s="57" t="s">
        <v>164</v>
      </c>
      <c r="J116" s="58" t="s">
        <v>240</v>
      </c>
      <c r="K116" s="55">
        <v>36</v>
      </c>
      <c r="L116" s="55" t="s">
        <v>686</v>
      </c>
      <c r="M116" s="55">
        <v>1</v>
      </c>
      <c r="N116" s="55">
        <v>44</v>
      </c>
    </row>
    <row r="117" spans="1:14" s="54" customFormat="1">
      <c r="A117" s="57">
        <v>114</v>
      </c>
      <c r="B117" s="57" t="s">
        <v>239</v>
      </c>
      <c r="C117" s="60">
        <v>6</v>
      </c>
      <c r="D117" s="60">
        <v>1</v>
      </c>
      <c r="E117" s="59" t="s">
        <v>202</v>
      </c>
      <c r="F117" s="58" t="s">
        <v>167</v>
      </c>
      <c r="G117" s="58" t="s">
        <v>66</v>
      </c>
      <c r="H117" s="62">
        <v>41.86</v>
      </c>
      <c r="I117" s="57" t="s">
        <v>164</v>
      </c>
      <c r="J117" s="58" t="s">
        <v>240</v>
      </c>
      <c r="K117" s="55">
        <v>36</v>
      </c>
      <c r="L117" s="55" t="s">
        <v>686</v>
      </c>
      <c r="M117" s="55">
        <v>1</v>
      </c>
      <c r="N117" s="55">
        <v>44</v>
      </c>
    </row>
    <row r="118" spans="1:14" s="54" customFormat="1">
      <c r="A118" s="57">
        <v>115</v>
      </c>
      <c r="B118" s="57" t="s">
        <v>239</v>
      </c>
      <c r="C118" s="60">
        <v>6</v>
      </c>
      <c r="D118" s="60">
        <v>1</v>
      </c>
      <c r="E118" s="59" t="s">
        <v>203</v>
      </c>
      <c r="F118" s="58" t="s">
        <v>244</v>
      </c>
      <c r="G118" s="58" t="s">
        <v>66</v>
      </c>
      <c r="H118" s="62">
        <v>41.86</v>
      </c>
      <c r="I118" s="57" t="s">
        <v>164</v>
      </c>
      <c r="J118" s="58" t="s">
        <v>240</v>
      </c>
      <c r="K118" s="55">
        <v>36</v>
      </c>
      <c r="L118" s="55" t="s">
        <v>686</v>
      </c>
      <c r="M118" s="55">
        <v>1</v>
      </c>
      <c r="N118" s="55">
        <v>44</v>
      </c>
    </row>
    <row r="119" spans="1:14" s="54" customFormat="1">
      <c r="A119" s="57">
        <v>116</v>
      </c>
      <c r="B119" s="57" t="s">
        <v>239</v>
      </c>
      <c r="C119" s="60">
        <v>6</v>
      </c>
      <c r="D119" s="60">
        <v>1</v>
      </c>
      <c r="E119" s="59" t="s">
        <v>204</v>
      </c>
      <c r="F119" s="58" t="s">
        <v>167</v>
      </c>
      <c r="G119" s="58" t="s">
        <v>66</v>
      </c>
      <c r="H119" s="62">
        <v>41.84</v>
      </c>
      <c r="I119" s="57" t="s">
        <v>164</v>
      </c>
      <c r="J119" s="58" t="s">
        <v>240</v>
      </c>
      <c r="K119" s="55">
        <v>36</v>
      </c>
      <c r="L119" s="55" t="s">
        <v>686</v>
      </c>
      <c r="M119" s="55">
        <v>1</v>
      </c>
      <c r="N119" s="55">
        <v>44</v>
      </c>
    </row>
    <row r="120" spans="1:14" s="54" customFormat="1">
      <c r="A120" s="57">
        <v>117</v>
      </c>
      <c r="B120" s="57" t="s">
        <v>239</v>
      </c>
      <c r="C120" s="60">
        <v>6</v>
      </c>
      <c r="D120" s="60">
        <v>1</v>
      </c>
      <c r="E120" s="59" t="s">
        <v>205</v>
      </c>
      <c r="F120" s="58" t="s">
        <v>360</v>
      </c>
      <c r="G120" s="58" t="s">
        <v>67</v>
      </c>
      <c r="H120" s="62">
        <v>59.19</v>
      </c>
      <c r="I120" s="57" t="s">
        <v>166</v>
      </c>
      <c r="J120" s="58" t="s">
        <v>236</v>
      </c>
      <c r="K120" s="55">
        <v>36</v>
      </c>
      <c r="L120" s="55" t="s">
        <v>686</v>
      </c>
      <c r="M120" s="55">
        <v>1</v>
      </c>
      <c r="N120" s="55">
        <v>44</v>
      </c>
    </row>
    <row r="121" spans="1:14" s="54" customFormat="1">
      <c r="A121" s="57">
        <v>118</v>
      </c>
      <c r="B121" s="57" t="s">
        <v>239</v>
      </c>
      <c r="C121" s="60">
        <v>6</v>
      </c>
      <c r="D121" s="60">
        <v>1</v>
      </c>
      <c r="E121" s="59" t="s">
        <v>206</v>
      </c>
      <c r="F121" s="58" t="s">
        <v>363</v>
      </c>
      <c r="G121" s="58" t="s">
        <v>237</v>
      </c>
      <c r="H121" s="62">
        <v>59.7</v>
      </c>
      <c r="I121" s="57" t="s">
        <v>166</v>
      </c>
      <c r="J121" s="58" t="s">
        <v>236</v>
      </c>
      <c r="K121" s="55">
        <v>36</v>
      </c>
      <c r="L121" s="55" t="s">
        <v>686</v>
      </c>
      <c r="M121" s="55">
        <v>1</v>
      </c>
      <c r="N121" s="55">
        <v>44</v>
      </c>
    </row>
    <row r="122" spans="1:14" s="54" customFormat="1">
      <c r="A122" s="57">
        <v>119</v>
      </c>
      <c r="B122" s="57" t="s">
        <v>239</v>
      </c>
      <c r="C122" s="60">
        <v>6</v>
      </c>
      <c r="D122" s="60">
        <v>1</v>
      </c>
      <c r="E122" s="59" t="s">
        <v>207</v>
      </c>
      <c r="F122" s="58" t="s">
        <v>244</v>
      </c>
      <c r="G122" s="57" t="s">
        <v>121</v>
      </c>
      <c r="H122" s="62">
        <v>41.85</v>
      </c>
      <c r="I122" s="57" t="s">
        <v>164</v>
      </c>
      <c r="J122" s="58" t="s">
        <v>240</v>
      </c>
      <c r="K122" s="55">
        <v>36</v>
      </c>
      <c r="L122" s="55" t="s">
        <v>686</v>
      </c>
      <c r="M122" s="55">
        <v>1</v>
      </c>
      <c r="N122" s="55">
        <v>44</v>
      </c>
    </row>
    <row r="123" spans="1:14" s="54" customFormat="1">
      <c r="A123" s="57">
        <v>120</v>
      </c>
      <c r="B123" s="57" t="s">
        <v>239</v>
      </c>
      <c r="C123" s="60">
        <v>6</v>
      </c>
      <c r="D123" s="60">
        <v>1</v>
      </c>
      <c r="E123" s="59" t="s">
        <v>208</v>
      </c>
      <c r="F123" s="58" t="s">
        <v>244</v>
      </c>
      <c r="G123" s="57" t="s">
        <v>121</v>
      </c>
      <c r="H123" s="62">
        <v>41.88</v>
      </c>
      <c r="I123" s="57" t="s">
        <v>164</v>
      </c>
      <c r="J123" s="58" t="s">
        <v>240</v>
      </c>
      <c r="K123" s="55">
        <v>36</v>
      </c>
      <c r="L123" s="55" t="s">
        <v>686</v>
      </c>
      <c r="M123" s="55">
        <v>1</v>
      </c>
      <c r="N123" s="55">
        <v>44</v>
      </c>
    </row>
    <row r="124" spans="1:14" s="54" customFormat="1">
      <c r="A124" s="57">
        <v>121</v>
      </c>
      <c r="B124" s="57" t="s">
        <v>239</v>
      </c>
      <c r="C124" s="60">
        <v>6</v>
      </c>
      <c r="D124" s="60">
        <v>1</v>
      </c>
      <c r="E124" s="59" t="s">
        <v>209</v>
      </c>
      <c r="F124" s="58" t="s">
        <v>362</v>
      </c>
      <c r="G124" s="57" t="s">
        <v>89</v>
      </c>
      <c r="H124" s="62">
        <v>59.72</v>
      </c>
      <c r="I124" s="57" t="s">
        <v>166</v>
      </c>
      <c r="J124" s="58" t="s">
        <v>236</v>
      </c>
      <c r="K124" s="55">
        <v>36</v>
      </c>
      <c r="L124" s="55" t="s">
        <v>686</v>
      </c>
      <c r="M124" s="55">
        <v>1</v>
      </c>
      <c r="N124" s="55">
        <v>44</v>
      </c>
    </row>
    <row r="125" spans="1:14" s="54" customFormat="1">
      <c r="A125" s="57">
        <v>122</v>
      </c>
      <c r="B125" s="57" t="s">
        <v>239</v>
      </c>
      <c r="C125" s="60">
        <v>6</v>
      </c>
      <c r="D125" s="60">
        <v>1</v>
      </c>
      <c r="E125" s="59" t="s">
        <v>210</v>
      </c>
      <c r="F125" s="58" t="s">
        <v>244</v>
      </c>
      <c r="G125" s="58" t="s">
        <v>66</v>
      </c>
      <c r="H125" s="62">
        <v>41.86</v>
      </c>
      <c r="I125" s="57" t="s">
        <v>164</v>
      </c>
      <c r="J125" s="58" t="s">
        <v>240</v>
      </c>
      <c r="K125" s="55">
        <v>36</v>
      </c>
      <c r="L125" s="55" t="s">
        <v>686</v>
      </c>
      <c r="M125" s="55">
        <v>1</v>
      </c>
      <c r="N125" s="55">
        <v>44</v>
      </c>
    </row>
    <row r="126" spans="1:14" s="54" customFormat="1">
      <c r="A126" s="57">
        <v>123</v>
      </c>
      <c r="B126" s="57" t="s">
        <v>239</v>
      </c>
      <c r="C126" s="60">
        <v>6</v>
      </c>
      <c r="D126" s="60">
        <v>1</v>
      </c>
      <c r="E126" s="59" t="s">
        <v>211</v>
      </c>
      <c r="F126" s="58" t="s">
        <v>167</v>
      </c>
      <c r="G126" s="58" t="s">
        <v>66</v>
      </c>
      <c r="H126" s="62">
        <v>41.86</v>
      </c>
      <c r="I126" s="57" t="s">
        <v>164</v>
      </c>
      <c r="J126" s="58" t="s">
        <v>240</v>
      </c>
      <c r="K126" s="55">
        <v>36</v>
      </c>
      <c r="L126" s="55" t="s">
        <v>686</v>
      </c>
      <c r="M126" s="55">
        <v>1</v>
      </c>
      <c r="N126" s="55">
        <v>44</v>
      </c>
    </row>
    <row r="127" spans="1:14" s="54" customFormat="1">
      <c r="A127" s="57">
        <v>124</v>
      </c>
      <c r="B127" s="57" t="s">
        <v>239</v>
      </c>
      <c r="C127" s="60">
        <v>6</v>
      </c>
      <c r="D127" s="60">
        <v>1</v>
      </c>
      <c r="E127" s="59" t="s">
        <v>212</v>
      </c>
      <c r="F127" s="58" t="s">
        <v>244</v>
      </c>
      <c r="G127" s="58" t="s">
        <v>66</v>
      </c>
      <c r="H127" s="62">
        <v>41.86</v>
      </c>
      <c r="I127" s="57" t="s">
        <v>164</v>
      </c>
      <c r="J127" s="58" t="s">
        <v>240</v>
      </c>
      <c r="K127" s="55">
        <v>36</v>
      </c>
      <c r="L127" s="55" t="s">
        <v>686</v>
      </c>
      <c r="M127" s="55">
        <v>1</v>
      </c>
      <c r="N127" s="55">
        <v>44</v>
      </c>
    </row>
    <row r="128" spans="1:14" s="54" customFormat="1">
      <c r="A128" s="57">
        <v>125</v>
      </c>
      <c r="B128" s="57" t="s">
        <v>239</v>
      </c>
      <c r="C128" s="60">
        <v>6</v>
      </c>
      <c r="D128" s="60">
        <v>1</v>
      </c>
      <c r="E128" s="59" t="s">
        <v>213</v>
      </c>
      <c r="F128" s="58" t="s">
        <v>167</v>
      </c>
      <c r="G128" s="58" t="s">
        <v>66</v>
      </c>
      <c r="H128" s="62">
        <v>41.84</v>
      </c>
      <c r="I128" s="57" t="s">
        <v>164</v>
      </c>
      <c r="J128" s="58" t="s">
        <v>240</v>
      </c>
      <c r="K128" s="55">
        <v>36</v>
      </c>
      <c r="L128" s="55" t="s">
        <v>686</v>
      </c>
      <c r="M128" s="55">
        <v>1</v>
      </c>
      <c r="N128" s="55">
        <v>44</v>
      </c>
    </row>
    <row r="129" spans="1:14" s="54" customFormat="1">
      <c r="A129" s="57">
        <v>126</v>
      </c>
      <c r="B129" s="57" t="s">
        <v>239</v>
      </c>
      <c r="C129" s="60">
        <v>6</v>
      </c>
      <c r="D129" s="60">
        <v>1</v>
      </c>
      <c r="E129" s="59" t="s">
        <v>214</v>
      </c>
      <c r="F129" s="58" t="s">
        <v>360</v>
      </c>
      <c r="G129" s="58" t="s">
        <v>67</v>
      </c>
      <c r="H129" s="62">
        <v>59.19</v>
      </c>
      <c r="I129" s="57" t="s">
        <v>166</v>
      </c>
      <c r="J129" s="58" t="s">
        <v>236</v>
      </c>
      <c r="K129" s="55">
        <v>36</v>
      </c>
      <c r="L129" s="55" t="s">
        <v>686</v>
      </c>
      <c r="M129" s="55">
        <v>1</v>
      </c>
      <c r="N129" s="55">
        <v>44</v>
      </c>
    </row>
    <row r="130" spans="1:14" s="54" customFormat="1">
      <c r="A130" s="57">
        <v>127</v>
      </c>
      <c r="B130" s="57" t="s">
        <v>239</v>
      </c>
      <c r="C130" s="60">
        <v>6</v>
      </c>
      <c r="D130" s="60">
        <v>1</v>
      </c>
      <c r="E130" s="59" t="s">
        <v>215</v>
      </c>
      <c r="F130" s="58" t="s">
        <v>363</v>
      </c>
      <c r="G130" s="58" t="s">
        <v>237</v>
      </c>
      <c r="H130" s="62">
        <v>59.7</v>
      </c>
      <c r="I130" s="57" t="s">
        <v>166</v>
      </c>
      <c r="J130" s="58" t="s">
        <v>236</v>
      </c>
      <c r="K130" s="55">
        <v>36</v>
      </c>
      <c r="L130" s="55" t="s">
        <v>686</v>
      </c>
      <c r="M130" s="55">
        <v>1</v>
      </c>
      <c r="N130" s="55">
        <v>44</v>
      </c>
    </row>
    <row r="131" spans="1:14" s="54" customFormat="1">
      <c r="A131" s="57">
        <v>128</v>
      </c>
      <c r="B131" s="57" t="s">
        <v>239</v>
      </c>
      <c r="C131" s="60">
        <v>6</v>
      </c>
      <c r="D131" s="60">
        <v>1</v>
      </c>
      <c r="E131" s="59" t="s">
        <v>216</v>
      </c>
      <c r="F131" s="58" t="s">
        <v>244</v>
      </c>
      <c r="G131" s="57" t="s">
        <v>121</v>
      </c>
      <c r="H131" s="62">
        <v>41.85</v>
      </c>
      <c r="I131" s="57" t="s">
        <v>164</v>
      </c>
      <c r="J131" s="58" t="s">
        <v>240</v>
      </c>
      <c r="K131" s="55">
        <v>36</v>
      </c>
      <c r="L131" s="55" t="s">
        <v>686</v>
      </c>
      <c r="M131" s="55">
        <v>1</v>
      </c>
      <c r="N131" s="55">
        <v>44</v>
      </c>
    </row>
    <row r="132" spans="1:14" s="54" customFormat="1">
      <c r="A132" s="57">
        <v>129</v>
      </c>
      <c r="B132" s="57" t="s">
        <v>239</v>
      </c>
      <c r="C132" s="60">
        <v>6</v>
      </c>
      <c r="D132" s="60">
        <v>1</v>
      </c>
      <c r="E132" s="59" t="s">
        <v>217</v>
      </c>
      <c r="F132" s="58" t="s">
        <v>244</v>
      </c>
      <c r="G132" s="57" t="s">
        <v>121</v>
      </c>
      <c r="H132" s="62">
        <v>41.88</v>
      </c>
      <c r="I132" s="57" t="s">
        <v>164</v>
      </c>
      <c r="J132" s="58" t="s">
        <v>240</v>
      </c>
      <c r="K132" s="55">
        <v>36</v>
      </c>
      <c r="L132" s="55" t="s">
        <v>686</v>
      </c>
      <c r="M132" s="55">
        <v>1</v>
      </c>
      <c r="N132" s="55">
        <v>44</v>
      </c>
    </row>
    <row r="133" spans="1:14" s="54" customFormat="1">
      <c r="A133" s="57">
        <v>130</v>
      </c>
      <c r="B133" s="57" t="s">
        <v>239</v>
      </c>
      <c r="C133" s="60">
        <v>6</v>
      </c>
      <c r="D133" s="60">
        <v>1</v>
      </c>
      <c r="E133" s="59" t="s">
        <v>218</v>
      </c>
      <c r="F133" s="58" t="s">
        <v>362</v>
      </c>
      <c r="G133" s="57" t="s">
        <v>89</v>
      </c>
      <c r="H133" s="62">
        <v>59.72</v>
      </c>
      <c r="I133" s="57" t="s">
        <v>166</v>
      </c>
      <c r="J133" s="58" t="s">
        <v>236</v>
      </c>
      <c r="K133" s="55">
        <v>36</v>
      </c>
      <c r="L133" s="55" t="s">
        <v>686</v>
      </c>
      <c r="M133" s="55">
        <v>1</v>
      </c>
      <c r="N133" s="55">
        <v>44</v>
      </c>
    </row>
    <row r="134" spans="1:14" s="54" customFormat="1">
      <c r="A134" s="57">
        <v>131</v>
      </c>
      <c r="B134" s="57" t="s">
        <v>239</v>
      </c>
      <c r="C134" s="60">
        <v>6</v>
      </c>
      <c r="D134" s="60">
        <v>1</v>
      </c>
      <c r="E134" s="59" t="s">
        <v>219</v>
      </c>
      <c r="F134" s="58" t="s">
        <v>244</v>
      </c>
      <c r="G134" s="58" t="s">
        <v>66</v>
      </c>
      <c r="H134" s="62">
        <v>41.86</v>
      </c>
      <c r="I134" s="57" t="s">
        <v>164</v>
      </c>
      <c r="J134" s="58" t="s">
        <v>240</v>
      </c>
      <c r="K134" s="55">
        <v>36</v>
      </c>
      <c r="L134" s="55" t="s">
        <v>686</v>
      </c>
      <c r="M134" s="55">
        <v>1</v>
      </c>
      <c r="N134" s="55">
        <v>44</v>
      </c>
    </row>
    <row r="135" spans="1:14" s="54" customFormat="1">
      <c r="A135" s="57">
        <v>132</v>
      </c>
      <c r="B135" s="57" t="s">
        <v>239</v>
      </c>
      <c r="C135" s="60">
        <v>6</v>
      </c>
      <c r="D135" s="60">
        <v>1</v>
      </c>
      <c r="E135" s="59" t="s">
        <v>220</v>
      </c>
      <c r="F135" s="58" t="s">
        <v>167</v>
      </c>
      <c r="G135" s="58" t="s">
        <v>66</v>
      </c>
      <c r="H135" s="62">
        <v>41.86</v>
      </c>
      <c r="I135" s="57" t="s">
        <v>164</v>
      </c>
      <c r="J135" s="58" t="s">
        <v>240</v>
      </c>
      <c r="K135" s="55">
        <v>36</v>
      </c>
      <c r="L135" s="55" t="s">
        <v>686</v>
      </c>
      <c r="M135" s="55">
        <v>1</v>
      </c>
      <c r="N135" s="55">
        <v>44</v>
      </c>
    </row>
    <row r="136" spans="1:14" s="54" customFormat="1">
      <c r="A136" s="57">
        <v>133</v>
      </c>
      <c r="B136" s="57" t="s">
        <v>239</v>
      </c>
      <c r="C136" s="60">
        <v>6</v>
      </c>
      <c r="D136" s="60">
        <v>1</v>
      </c>
      <c r="E136" s="59" t="s">
        <v>221</v>
      </c>
      <c r="F136" s="58" t="s">
        <v>244</v>
      </c>
      <c r="G136" s="58" t="s">
        <v>66</v>
      </c>
      <c r="H136" s="62">
        <v>41.86</v>
      </c>
      <c r="I136" s="57" t="s">
        <v>164</v>
      </c>
      <c r="J136" s="58" t="s">
        <v>240</v>
      </c>
      <c r="K136" s="55">
        <v>36</v>
      </c>
      <c r="L136" s="55" t="s">
        <v>686</v>
      </c>
      <c r="M136" s="55">
        <v>1</v>
      </c>
      <c r="N136" s="55">
        <v>44</v>
      </c>
    </row>
    <row r="137" spans="1:14" s="54" customFormat="1">
      <c r="A137" s="57">
        <v>134</v>
      </c>
      <c r="B137" s="57" t="s">
        <v>239</v>
      </c>
      <c r="C137" s="60">
        <v>6</v>
      </c>
      <c r="D137" s="60">
        <v>1</v>
      </c>
      <c r="E137" s="59" t="s">
        <v>222</v>
      </c>
      <c r="F137" s="58" t="s">
        <v>167</v>
      </c>
      <c r="G137" s="58" t="s">
        <v>66</v>
      </c>
      <c r="H137" s="62">
        <v>41.84</v>
      </c>
      <c r="I137" s="57" t="s">
        <v>164</v>
      </c>
      <c r="J137" s="58" t="s">
        <v>240</v>
      </c>
      <c r="K137" s="55">
        <v>36</v>
      </c>
      <c r="L137" s="55" t="s">
        <v>686</v>
      </c>
      <c r="M137" s="55">
        <v>1</v>
      </c>
      <c r="N137" s="55">
        <v>44</v>
      </c>
    </row>
    <row r="138" spans="1:14" s="54" customFormat="1">
      <c r="A138" s="57">
        <v>135</v>
      </c>
      <c r="B138" s="57" t="s">
        <v>239</v>
      </c>
      <c r="C138" s="60">
        <v>6</v>
      </c>
      <c r="D138" s="60">
        <v>1</v>
      </c>
      <c r="E138" s="59" t="s">
        <v>223</v>
      </c>
      <c r="F138" s="58" t="s">
        <v>360</v>
      </c>
      <c r="G138" s="58" t="s">
        <v>67</v>
      </c>
      <c r="H138" s="62">
        <v>59.19</v>
      </c>
      <c r="I138" s="57" t="s">
        <v>166</v>
      </c>
      <c r="J138" s="58" t="s">
        <v>236</v>
      </c>
      <c r="K138" s="55">
        <v>36</v>
      </c>
      <c r="L138" s="55" t="s">
        <v>686</v>
      </c>
      <c r="M138" s="55">
        <v>1</v>
      </c>
      <c r="N138" s="55">
        <v>44</v>
      </c>
    </row>
    <row r="139" spans="1:14" s="54" customFormat="1">
      <c r="A139" s="57">
        <v>136</v>
      </c>
      <c r="B139" s="57" t="s">
        <v>239</v>
      </c>
      <c r="C139" s="60">
        <v>6</v>
      </c>
      <c r="D139" s="60">
        <v>1</v>
      </c>
      <c r="E139" s="59" t="s">
        <v>224</v>
      </c>
      <c r="F139" s="58" t="s">
        <v>363</v>
      </c>
      <c r="G139" s="58" t="s">
        <v>237</v>
      </c>
      <c r="H139" s="62">
        <v>59.7</v>
      </c>
      <c r="I139" s="57" t="s">
        <v>166</v>
      </c>
      <c r="J139" s="58" t="s">
        <v>236</v>
      </c>
      <c r="K139" s="55">
        <v>36</v>
      </c>
      <c r="L139" s="55" t="s">
        <v>688</v>
      </c>
      <c r="M139" s="55">
        <v>1</v>
      </c>
      <c r="N139" s="55">
        <v>44</v>
      </c>
    </row>
    <row r="140" spans="1:14" s="54" customFormat="1">
      <c r="A140" s="57">
        <v>137</v>
      </c>
      <c r="B140" s="57" t="s">
        <v>239</v>
      </c>
      <c r="C140" s="60">
        <v>6</v>
      </c>
      <c r="D140" s="60">
        <v>1</v>
      </c>
      <c r="E140" s="59" t="s">
        <v>225</v>
      </c>
      <c r="F140" s="58" t="s">
        <v>244</v>
      </c>
      <c r="G140" s="57" t="s">
        <v>121</v>
      </c>
      <c r="H140" s="62">
        <v>41.85</v>
      </c>
      <c r="I140" s="57" t="s">
        <v>164</v>
      </c>
      <c r="J140" s="58" t="s">
        <v>240</v>
      </c>
      <c r="K140" s="55">
        <v>36</v>
      </c>
      <c r="L140" s="55" t="s">
        <v>688</v>
      </c>
      <c r="M140" s="55">
        <v>1</v>
      </c>
      <c r="N140" s="55">
        <v>44</v>
      </c>
    </row>
    <row r="141" spans="1:14" s="54" customFormat="1">
      <c r="A141" s="57">
        <v>138</v>
      </c>
      <c r="B141" s="57" t="s">
        <v>239</v>
      </c>
      <c r="C141" s="60">
        <v>6</v>
      </c>
      <c r="D141" s="60">
        <v>1</v>
      </c>
      <c r="E141" s="59" t="s">
        <v>226</v>
      </c>
      <c r="F141" s="58" t="s">
        <v>244</v>
      </c>
      <c r="G141" s="57" t="s">
        <v>121</v>
      </c>
      <c r="H141" s="62">
        <v>41.88</v>
      </c>
      <c r="I141" s="57" t="s">
        <v>164</v>
      </c>
      <c r="J141" s="58" t="s">
        <v>240</v>
      </c>
      <c r="K141" s="55">
        <v>36</v>
      </c>
      <c r="L141" s="55" t="s">
        <v>688</v>
      </c>
      <c r="M141" s="55">
        <v>1</v>
      </c>
      <c r="N141" s="55">
        <v>44</v>
      </c>
    </row>
    <row r="142" spans="1:14" s="54" customFormat="1">
      <c r="A142" s="57">
        <v>139</v>
      </c>
      <c r="B142" s="57" t="s">
        <v>239</v>
      </c>
      <c r="C142" s="60">
        <v>6</v>
      </c>
      <c r="D142" s="60">
        <v>1</v>
      </c>
      <c r="E142" s="59" t="s">
        <v>227</v>
      </c>
      <c r="F142" s="58" t="s">
        <v>362</v>
      </c>
      <c r="G142" s="58" t="s">
        <v>89</v>
      </c>
      <c r="H142" s="62">
        <v>59.72</v>
      </c>
      <c r="I142" s="57" t="s">
        <v>166</v>
      </c>
      <c r="J142" s="58" t="s">
        <v>236</v>
      </c>
      <c r="K142" s="55">
        <v>36</v>
      </c>
      <c r="L142" s="55" t="s">
        <v>688</v>
      </c>
      <c r="M142" s="55">
        <v>1</v>
      </c>
      <c r="N142" s="55">
        <v>44</v>
      </c>
    </row>
    <row r="143" spans="1:14" s="54" customFormat="1">
      <c r="A143" s="57">
        <v>140</v>
      </c>
      <c r="B143" s="57" t="s">
        <v>239</v>
      </c>
      <c r="C143" s="60">
        <v>6</v>
      </c>
      <c r="D143" s="60">
        <v>1</v>
      </c>
      <c r="E143" s="59" t="s">
        <v>228</v>
      </c>
      <c r="F143" s="58" t="s">
        <v>244</v>
      </c>
      <c r="G143" s="58" t="s">
        <v>66</v>
      </c>
      <c r="H143" s="62">
        <v>41.86</v>
      </c>
      <c r="I143" s="57" t="s">
        <v>164</v>
      </c>
      <c r="J143" s="58" t="s">
        <v>240</v>
      </c>
      <c r="K143" s="55">
        <v>36</v>
      </c>
      <c r="L143" s="55" t="s">
        <v>688</v>
      </c>
      <c r="M143" s="55">
        <v>1</v>
      </c>
      <c r="N143" s="55">
        <v>44</v>
      </c>
    </row>
    <row r="144" spans="1:14" s="54" customFormat="1">
      <c r="A144" s="57">
        <v>141</v>
      </c>
      <c r="B144" s="57" t="s">
        <v>239</v>
      </c>
      <c r="C144" s="60">
        <v>6</v>
      </c>
      <c r="D144" s="60">
        <v>1</v>
      </c>
      <c r="E144" s="59" t="s">
        <v>229</v>
      </c>
      <c r="F144" s="58" t="s">
        <v>167</v>
      </c>
      <c r="G144" s="58" t="s">
        <v>66</v>
      </c>
      <c r="H144" s="62">
        <v>41.86</v>
      </c>
      <c r="I144" s="57" t="s">
        <v>164</v>
      </c>
      <c r="J144" s="58" t="s">
        <v>240</v>
      </c>
      <c r="K144" s="55">
        <v>36</v>
      </c>
      <c r="L144" s="55" t="s">
        <v>688</v>
      </c>
      <c r="M144" s="55">
        <v>1</v>
      </c>
      <c r="N144" s="55">
        <v>44</v>
      </c>
    </row>
    <row r="145" spans="1:14" s="54" customFormat="1">
      <c r="A145" s="57">
        <v>142</v>
      </c>
      <c r="B145" s="57" t="s">
        <v>239</v>
      </c>
      <c r="C145" s="60">
        <v>6</v>
      </c>
      <c r="D145" s="60">
        <v>1</v>
      </c>
      <c r="E145" s="59" t="s">
        <v>230</v>
      </c>
      <c r="F145" s="58" t="s">
        <v>244</v>
      </c>
      <c r="G145" s="58" t="s">
        <v>66</v>
      </c>
      <c r="H145" s="62">
        <v>41.86</v>
      </c>
      <c r="I145" s="57" t="s">
        <v>164</v>
      </c>
      <c r="J145" s="58" t="s">
        <v>240</v>
      </c>
      <c r="K145" s="55">
        <v>36</v>
      </c>
      <c r="L145" s="55" t="s">
        <v>688</v>
      </c>
      <c r="M145" s="55">
        <v>1</v>
      </c>
      <c r="N145" s="55">
        <v>44</v>
      </c>
    </row>
    <row r="146" spans="1:14" s="54" customFormat="1">
      <c r="A146" s="57">
        <v>143</v>
      </c>
      <c r="B146" s="57" t="s">
        <v>239</v>
      </c>
      <c r="C146" s="60">
        <v>6</v>
      </c>
      <c r="D146" s="60">
        <v>1</v>
      </c>
      <c r="E146" s="59" t="s">
        <v>231</v>
      </c>
      <c r="F146" s="58" t="s">
        <v>167</v>
      </c>
      <c r="G146" s="58" t="s">
        <v>66</v>
      </c>
      <c r="H146" s="62">
        <v>41.84</v>
      </c>
      <c r="I146" s="57" t="s">
        <v>164</v>
      </c>
      <c r="J146" s="58" t="s">
        <v>240</v>
      </c>
      <c r="K146" s="55">
        <v>36</v>
      </c>
      <c r="L146" s="55" t="s">
        <v>688</v>
      </c>
      <c r="M146" s="55">
        <v>1</v>
      </c>
      <c r="N146" s="55">
        <v>44</v>
      </c>
    </row>
    <row r="147" spans="1:14" s="54" customFormat="1">
      <c r="A147" s="57">
        <v>144</v>
      </c>
      <c r="B147" s="57" t="s">
        <v>239</v>
      </c>
      <c r="C147" s="60">
        <v>6</v>
      </c>
      <c r="D147" s="60">
        <v>1</v>
      </c>
      <c r="E147" s="59" t="s">
        <v>232</v>
      </c>
      <c r="F147" s="58" t="s">
        <v>360</v>
      </c>
      <c r="G147" s="58" t="s">
        <v>67</v>
      </c>
      <c r="H147" s="62">
        <v>59.19</v>
      </c>
      <c r="I147" s="57" t="s">
        <v>166</v>
      </c>
      <c r="J147" s="58" t="s">
        <v>236</v>
      </c>
      <c r="K147" s="55">
        <v>36</v>
      </c>
      <c r="L147" s="55" t="s">
        <v>688</v>
      </c>
      <c r="M147" s="55">
        <v>1</v>
      </c>
      <c r="N147" s="55">
        <v>44</v>
      </c>
    </row>
    <row r="148" spans="1:14" s="54" customFormat="1">
      <c r="A148" s="57">
        <v>145</v>
      </c>
      <c r="B148" s="57" t="s">
        <v>239</v>
      </c>
      <c r="C148" s="60">
        <v>6</v>
      </c>
      <c r="D148" s="60">
        <v>1</v>
      </c>
      <c r="E148" s="59" t="s">
        <v>288</v>
      </c>
      <c r="F148" s="58" t="s">
        <v>363</v>
      </c>
      <c r="G148" s="58" t="s">
        <v>237</v>
      </c>
      <c r="H148" s="62">
        <v>59.7</v>
      </c>
      <c r="I148" s="57" t="s">
        <v>166</v>
      </c>
      <c r="J148" s="58" t="s">
        <v>236</v>
      </c>
      <c r="K148" s="55">
        <v>36</v>
      </c>
      <c r="L148" s="55" t="s">
        <v>688</v>
      </c>
      <c r="M148" s="55">
        <v>1</v>
      </c>
      <c r="N148" s="55">
        <v>44</v>
      </c>
    </row>
    <row r="149" spans="1:14" s="54" customFormat="1">
      <c r="A149" s="57">
        <v>146</v>
      </c>
      <c r="B149" s="57" t="s">
        <v>239</v>
      </c>
      <c r="C149" s="60">
        <v>6</v>
      </c>
      <c r="D149" s="60">
        <v>1</v>
      </c>
      <c r="E149" s="59" t="s">
        <v>287</v>
      </c>
      <c r="F149" s="58" t="s">
        <v>244</v>
      </c>
      <c r="G149" s="58" t="s">
        <v>121</v>
      </c>
      <c r="H149" s="62">
        <v>41.85</v>
      </c>
      <c r="I149" s="57" t="s">
        <v>164</v>
      </c>
      <c r="J149" s="58" t="s">
        <v>240</v>
      </c>
      <c r="K149" s="55">
        <v>36</v>
      </c>
      <c r="L149" s="55" t="s">
        <v>688</v>
      </c>
      <c r="M149" s="55">
        <v>1</v>
      </c>
      <c r="N149" s="55">
        <v>44</v>
      </c>
    </row>
    <row r="150" spans="1:14" s="54" customFormat="1">
      <c r="A150" s="57">
        <v>147</v>
      </c>
      <c r="B150" s="57" t="s">
        <v>239</v>
      </c>
      <c r="C150" s="60">
        <v>6</v>
      </c>
      <c r="D150" s="60">
        <v>1</v>
      </c>
      <c r="E150" s="59" t="s">
        <v>286</v>
      </c>
      <c r="F150" s="58" t="s">
        <v>244</v>
      </c>
      <c r="G150" s="58" t="s">
        <v>121</v>
      </c>
      <c r="H150" s="62">
        <v>41.88</v>
      </c>
      <c r="I150" s="57" t="s">
        <v>164</v>
      </c>
      <c r="J150" s="58" t="s">
        <v>240</v>
      </c>
      <c r="K150" s="55">
        <v>36</v>
      </c>
      <c r="L150" s="55" t="s">
        <v>688</v>
      </c>
      <c r="M150" s="55">
        <v>1</v>
      </c>
      <c r="N150" s="55">
        <v>44</v>
      </c>
    </row>
    <row r="151" spans="1:14" s="54" customFormat="1">
      <c r="A151" s="57">
        <v>148</v>
      </c>
      <c r="B151" s="57" t="s">
        <v>239</v>
      </c>
      <c r="C151" s="60">
        <v>6</v>
      </c>
      <c r="D151" s="60">
        <v>1</v>
      </c>
      <c r="E151" s="59" t="s">
        <v>285</v>
      </c>
      <c r="F151" s="58" t="s">
        <v>362</v>
      </c>
      <c r="G151" s="58" t="s">
        <v>89</v>
      </c>
      <c r="H151" s="62">
        <v>59.72</v>
      </c>
      <c r="I151" s="57" t="s">
        <v>166</v>
      </c>
      <c r="J151" s="58" t="s">
        <v>236</v>
      </c>
      <c r="K151" s="55">
        <v>36</v>
      </c>
      <c r="L151" s="55" t="s">
        <v>688</v>
      </c>
      <c r="M151" s="55">
        <v>1</v>
      </c>
      <c r="N151" s="55">
        <v>44</v>
      </c>
    </row>
    <row r="152" spans="1:14" s="54" customFormat="1">
      <c r="A152" s="57">
        <v>149</v>
      </c>
      <c r="B152" s="57" t="s">
        <v>239</v>
      </c>
      <c r="C152" s="60">
        <v>6</v>
      </c>
      <c r="D152" s="60">
        <v>1</v>
      </c>
      <c r="E152" s="59" t="s">
        <v>284</v>
      </c>
      <c r="F152" s="58" t="s">
        <v>244</v>
      </c>
      <c r="G152" s="58" t="s">
        <v>66</v>
      </c>
      <c r="H152" s="62">
        <v>41.86</v>
      </c>
      <c r="I152" s="57" t="s">
        <v>164</v>
      </c>
      <c r="J152" s="58" t="s">
        <v>240</v>
      </c>
      <c r="K152" s="55">
        <v>36</v>
      </c>
      <c r="L152" s="55" t="s">
        <v>688</v>
      </c>
      <c r="M152" s="55">
        <v>1</v>
      </c>
      <c r="N152" s="55">
        <v>44</v>
      </c>
    </row>
    <row r="153" spans="1:14" s="54" customFormat="1">
      <c r="A153" s="57">
        <v>150</v>
      </c>
      <c r="B153" s="57" t="s">
        <v>239</v>
      </c>
      <c r="C153" s="60">
        <v>6</v>
      </c>
      <c r="D153" s="60">
        <v>1</v>
      </c>
      <c r="E153" s="59" t="s">
        <v>283</v>
      </c>
      <c r="F153" s="58" t="s">
        <v>167</v>
      </c>
      <c r="G153" s="58" t="s">
        <v>66</v>
      </c>
      <c r="H153" s="62">
        <v>41.86</v>
      </c>
      <c r="I153" s="57" t="s">
        <v>164</v>
      </c>
      <c r="J153" s="58" t="s">
        <v>240</v>
      </c>
      <c r="K153" s="55">
        <v>36</v>
      </c>
      <c r="L153" s="55" t="s">
        <v>688</v>
      </c>
      <c r="M153" s="55">
        <v>1</v>
      </c>
      <c r="N153" s="55">
        <v>44</v>
      </c>
    </row>
    <row r="154" spans="1:14" s="54" customFormat="1">
      <c r="A154" s="57">
        <v>151</v>
      </c>
      <c r="B154" s="57" t="s">
        <v>239</v>
      </c>
      <c r="C154" s="60">
        <v>6</v>
      </c>
      <c r="D154" s="60">
        <v>1</v>
      </c>
      <c r="E154" s="59" t="s">
        <v>282</v>
      </c>
      <c r="F154" s="58" t="s">
        <v>244</v>
      </c>
      <c r="G154" s="58" t="s">
        <v>66</v>
      </c>
      <c r="H154" s="62">
        <v>41.86</v>
      </c>
      <c r="I154" s="57" t="s">
        <v>164</v>
      </c>
      <c r="J154" s="58" t="s">
        <v>240</v>
      </c>
      <c r="K154" s="55">
        <v>36</v>
      </c>
      <c r="L154" s="55" t="s">
        <v>688</v>
      </c>
      <c r="M154" s="55">
        <v>1</v>
      </c>
      <c r="N154" s="55">
        <v>44</v>
      </c>
    </row>
    <row r="155" spans="1:14" s="54" customFormat="1">
      <c r="A155" s="57">
        <v>152</v>
      </c>
      <c r="B155" s="57" t="s">
        <v>239</v>
      </c>
      <c r="C155" s="60">
        <v>6</v>
      </c>
      <c r="D155" s="60">
        <v>1</v>
      </c>
      <c r="E155" s="59" t="s">
        <v>281</v>
      </c>
      <c r="F155" s="58" t="s">
        <v>167</v>
      </c>
      <c r="G155" s="58" t="s">
        <v>66</v>
      </c>
      <c r="H155" s="62">
        <v>41.84</v>
      </c>
      <c r="I155" s="57" t="s">
        <v>164</v>
      </c>
      <c r="J155" s="58" t="s">
        <v>240</v>
      </c>
      <c r="K155" s="55">
        <v>36</v>
      </c>
      <c r="L155" s="55" t="s">
        <v>688</v>
      </c>
      <c r="M155" s="55">
        <v>1</v>
      </c>
      <c r="N155" s="55">
        <v>44</v>
      </c>
    </row>
    <row r="156" spans="1:14" s="54" customFormat="1">
      <c r="A156" s="57">
        <v>153</v>
      </c>
      <c r="B156" s="57" t="s">
        <v>239</v>
      </c>
      <c r="C156" s="60">
        <v>6</v>
      </c>
      <c r="D156" s="60">
        <v>1</v>
      </c>
      <c r="E156" s="59" t="s">
        <v>368</v>
      </c>
      <c r="F156" s="58" t="s">
        <v>360</v>
      </c>
      <c r="G156" s="58" t="s">
        <v>67</v>
      </c>
      <c r="H156" s="62">
        <v>59.19</v>
      </c>
      <c r="I156" s="57" t="s">
        <v>166</v>
      </c>
      <c r="J156" s="58" t="s">
        <v>236</v>
      </c>
      <c r="K156" s="55">
        <v>36</v>
      </c>
      <c r="L156" s="55" t="s">
        <v>688</v>
      </c>
      <c r="M156" s="55">
        <v>1</v>
      </c>
      <c r="N156" s="55">
        <v>44</v>
      </c>
    </row>
    <row r="157" spans="1:14" s="54" customFormat="1">
      <c r="A157" s="57">
        <v>154</v>
      </c>
      <c r="B157" s="57" t="s">
        <v>239</v>
      </c>
      <c r="C157" s="60">
        <v>6</v>
      </c>
      <c r="D157" s="60">
        <v>1</v>
      </c>
      <c r="E157" s="59" t="s">
        <v>280</v>
      </c>
      <c r="F157" s="58" t="s">
        <v>363</v>
      </c>
      <c r="G157" s="58" t="s">
        <v>237</v>
      </c>
      <c r="H157" s="62">
        <v>59.7</v>
      </c>
      <c r="I157" s="57" t="s">
        <v>166</v>
      </c>
      <c r="J157" s="58" t="s">
        <v>236</v>
      </c>
      <c r="K157" s="55">
        <v>36</v>
      </c>
      <c r="L157" s="55" t="s">
        <v>688</v>
      </c>
      <c r="M157" s="55">
        <v>1</v>
      </c>
      <c r="N157" s="55">
        <v>44</v>
      </c>
    </row>
    <row r="158" spans="1:14" s="54" customFormat="1">
      <c r="A158" s="57">
        <v>155</v>
      </c>
      <c r="B158" s="57" t="s">
        <v>239</v>
      </c>
      <c r="C158" s="60">
        <v>6</v>
      </c>
      <c r="D158" s="60">
        <v>1</v>
      </c>
      <c r="E158" s="59" t="s">
        <v>279</v>
      </c>
      <c r="F158" s="58" t="s">
        <v>244</v>
      </c>
      <c r="G158" s="58" t="s">
        <v>121</v>
      </c>
      <c r="H158" s="62">
        <v>41.85</v>
      </c>
      <c r="I158" s="57" t="s">
        <v>164</v>
      </c>
      <c r="J158" s="58" t="s">
        <v>240</v>
      </c>
      <c r="K158" s="55">
        <v>36</v>
      </c>
      <c r="L158" s="55" t="s">
        <v>688</v>
      </c>
      <c r="M158" s="55">
        <v>1</v>
      </c>
      <c r="N158" s="55">
        <v>44</v>
      </c>
    </row>
    <row r="159" spans="1:14" s="54" customFormat="1">
      <c r="A159" s="57">
        <v>156</v>
      </c>
      <c r="B159" s="57" t="s">
        <v>239</v>
      </c>
      <c r="C159" s="60">
        <v>6</v>
      </c>
      <c r="D159" s="60">
        <v>1</v>
      </c>
      <c r="E159" s="59" t="s">
        <v>278</v>
      </c>
      <c r="F159" s="58" t="s">
        <v>244</v>
      </c>
      <c r="G159" s="58" t="s">
        <v>121</v>
      </c>
      <c r="H159" s="62">
        <v>41.88</v>
      </c>
      <c r="I159" s="57" t="s">
        <v>164</v>
      </c>
      <c r="J159" s="58" t="s">
        <v>240</v>
      </c>
      <c r="K159" s="55">
        <v>36</v>
      </c>
      <c r="L159" s="55" t="s">
        <v>688</v>
      </c>
      <c r="M159" s="55">
        <v>1</v>
      </c>
      <c r="N159" s="55">
        <v>44</v>
      </c>
    </row>
    <row r="160" spans="1:14" s="54" customFormat="1">
      <c r="A160" s="57">
        <v>157</v>
      </c>
      <c r="B160" s="57" t="s">
        <v>239</v>
      </c>
      <c r="C160" s="60">
        <v>6</v>
      </c>
      <c r="D160" s="60">
        <v>1</v>
      </c>
      <c r="E160" s="59" t="s">
        <v>277</v>
      </c>
      <c r="F160" s="58" t="s">
        <v>362</v>
      </c>
      <c r="G160" s="58" t="s">
        <v>89</v>
      </c>
      <c r="H160" s="62">
        <v>59.72</v>
      </c>
      <c r="I160" s="57" t="s">
        <v>166</v>
      </c>
      <c r="J160" s="58" t="s">
        <v>236</v>
      </c>
      <c r="K160" s="55">
        <v>36</v>
      </c>
      <c r="L160" s="55" t="s">
        <v>688</v>
      </c>
      <c r="M160" s="55">
        <v>1</v>
      </c>
      <c r="N160" s="55">
        <v>44</v>
      </c>
    </row>
    <row r="161" spans="1:14" s="54" customFormat="1">
      <c r="A161" s="57">
        <v>158</v>
      </c>
      <c r="B161" s="57" t="s">
        <v>239</v>
      </c>
      <c r="C161" s="60">
        <v>6</v>
      </c>
      <c r="D161" s="60">
        <v>1</v>
      </c>
      <c r="E161" s="59" t="s">
        <v>276</v>
      </c>
      <c r="F161" s="58" t="s">
        <v>244</v>
      </c>
      <c r="G161" s="58" t="s">
        <v>66</v>
      </c>
      <c r="H161" s="62">
        <v>41.86</v>
      </c>
      <c r="I161" s="57" t="s">
        <v>164</v>
      </c>
      <c r="J161" s="58" t="s">
        <v>240</v>
      </c>
      <c r="K161" s="55">
        <v>36</v>
      </c>
      <c r="L161" s="55" t="s">
        <v>688</v>
      </c>
      <c r="M161" s="55">
        <v>1</v>
      </c>
      <c r="N161" s="55">
        <v>44</v>
      </c>
    </row>
    <row r="162" spans="1:14" s="54" customFormat="1">
      <c r="A162" s="57">
        <v>159</v>
      </c>
      <c r="B162" s="57" t="s">
        <v>239</v>
      </c>
      <c r="C162" s="60">
        <v>6</v>
      </c>
      <c r="D162" s="60">
        <v>1</v>
      </c>
      <c r="E162" s="59" t="s">
        <v>275</v>
      </c>
      <c r="F162" s="58" t="s">
        <v>167</v>
      </c>
      <c r="G162" s="58" t="s">
        <v>66</v>
      </c>
      <c r="H162" s="62">
        <v>41.86</v>
      </c>
      <c r="I162" s="57" t="s">
        <v>164</v>
      </c>
      <c r="J162" s="58" t="s">
        <v>240</v>
      </c>
      <c r="K162" s="55">
        <v>36</v>
      </c>
      <c r="L162" s="55" t="s">
        <v>688</v>
      </c>
      <c r="M162" s="55">
        <v>1</v>
      </c>
      <c r="N162" s="55">
        <v>44</v>
      </c>
    </row>
    <row r="163" spans="1:14" s="54" customFormat="1">
      <c r="A163" s="57">
        <v>160</v>
      </c>
      <c r="B163" s="57" t="s">
        <v>239</v>
      </c>
      <c r="C163" s="60">
        <v>6</v>
      </c>
      <c r="D163" s="60">
        <v>1</v>
      </c>
      <c r="E163" s="59" t="s">
        <v>274</v>
      </c>
      <c r="F163" s="58" t="s">
        <v>244</v>
      </c>
      <c r="G163" s="58" t="s">
        <v>66</v>
      </c>
      <c r="H163" s="62">
        <v>41.86</v>
      </c>
      <c r="I163" s="57" t="s">
        <v>164</v>
      </c>
      <c r="J163" s="58" t="s">
        <v>240</v>
      </c>
      <c r="K163" s="55">
        <v>36</v>
      </c>
      <c r="L163" s="55" t="s">
        <v>688</v>
      </c>
      <c r="M163" s="55">
        <v>1</v>
      </c>
      <c r="N163" s="55">
        <v>44</v>
      </c>
    </row>
    <row r="164" spans="1:14" s="54" customFormat="1">
      <c r="A164" s="57">
        <v>161</v>
      </c>
      <c r="B164" s="57" t="s">
        <v>239</v>
      </c>
      <c r="C164" s="60">
        <v>6</v>
      </c>
      <c r="D164" s="60">
        <v>1</v>
      </c>
      <c r="E164" s="59" t="s">
        <v>273</v>
      </c>
      <c r="F164" s="58" t="s">
        <v>167</v>
      </c>
      <c r="G164" s="58" t="s">
        <v>66</v>
      </c>
      <c r="H164" s="62">
        <v>41.84</v>
      </c>
      <c r="I164" s="57" t="s">
        <v>164</v>
      </c>
      <c r="J164" s="58" t="s">
        <v>240</v>
      </c>
      <c r="K164" s="55">
        <v>36</v>
      </c>
      <c r="L164" s="55" t="s">
        <v>688</v>
      </c>
      <c r="M164" s="55">
        <v>1</v>
      </c>
      <c r="N164" s="55">
        <v>44</v>
      </c>
    </row>
    <row r="165" spans="1:14" s="54" customFormat="1">
      <c r="A165" s="57">
        <v>162</v>
      </c>
      <c r="B165" s="57" t="s">
        <v>239</v>
      </c>
      <c r="C165" s="60">
        <v>6</v>
      </c>
      <c r="D165" s="60">
        <v>1</v>
      </c>
      <c r="E165" s="59" t="s">
        <v>367</v>
      </c>
      <c r="F165" s="58" t="s">
        <v>360</v>
      </c>
      <c r="G165" s="58" t="s">
        <v>67</v>
      </c>
      <c r="H165" s="62">
        <v>59.19</v>
      </c>
      <c r="I165" s="57" t="s">
        <v>166</v>
      </c>
      <c r="J165" s="58" t="s">
        <v>236</v>
      </c>
      <c r="K165" s="55">
        <v>36</v>
      </c>
      <c r="L165" s="55" t="s">
        <v>688</v>
      </c>
      <c r="M165" s="55">
        <v>1</v>
      </c>
      <c r="N165" s="55">
        <v>44</v>
      </c>
    </row>
    <row r="166" spans="1:14" s="54" customFormat="1">
      <c r="A166" s="57">
        <v>163</v>
      </c>
      <c r="B166" s="57" t="s">
        <v>239</v>
      </c>
      <c r="C166" s="60">
        <v>6</v>
      </c>
      <c r="D166" s="60">
        <v>1</v>
      </c>
      <c r="E166" s="59" t="s">
        <v>272</v>
      </c>
      <c r="F166" s="58" t="s">
        <v>363</v>
      </c>
      <c r="G166" s="58" t="s">
        <v>237</v>
      </c>
      <c r="H166" s="62">
        <v>59.7</v>
      </c>
      <c r="I166" s="57" t="s">
        <v>166</v>
      </c>
      <c r="J166" s="58" t="s">
        <v>236</v>
      </c>
      <c r="K166" s="55">
        <v>36</v>
      </c>
      <c r="L166" s="55" t="s">
        <v>688</v>
      </c>
      <c r="M166" s="55">
        <v>1</v>
      </c>
      <c r="N166" s="55">
        <v>44</v>
      </c>
    </row>
    <row r="167" spans="1:14" s="54" customFormat="1">
      <c r="A167" s="57">
        <v>164</v>
      </c>
      <c r="B167" s="57" t="s">
        <v>239</v>
      </c>
      <c r="C167" s="60">
        <v>6</v>
      </c>
      <c r="D167" s="60">
        <v>1</v>
      </c>
      <c r="E167" s="59" t="s">
        <v>271</v>
      </c>
      <c r="F167" s="58" t="s">
        <v>244</v>
      </c>
      <c r="G167" s="58" t="s">
        <v>121</v>
      </c>
      <c r="H167" s="62">
        <v>41.85</v>
      </c>
      <c r="I167" s="57" t="s">
        <v>164</v>
      </c>
      <c r="J167" s="58" t="s">
        <v>240</v>
      </c>
      <c r="K167" s="55">
        <v>36</v>
      </c>
      <c r="L167" s="55" t="s">
        <v>688</v>
      </c>
      <c r="M167" s="55">
        <v>1</v>
      </c>
      <c r="N167" s="55">
        <v>44</v>
      </c>
    </row>
    <row r="168" spans="1:14" s="54" customFormat="1">
      <c r="A168" s="57">
        <v>165</v>
      </c>
      <c r="B168" s="57" t="s">
        <v>239</v>
      </c>
      <c r="C168" s="60">
        <v>6</v>
      </c>
      <c r="D168" s="60">
        <v>1</v>
      </c>
      <c r="E168" s="59" t="s">
        <v>270</v>
      </c>
      <c r="F168" s="58" t="s">
        <v>244</v>
      </c>
      <c r="G168" s="58" t="s">
        <v>121</v>
      </c>
      <c r="H168" s="62">
        <v>41.88</v>
      </c>
      <c r="I168" s="57" t="s">
        <v>164</v>
      </c>
      <c r="J168" s="58" t="s">
        <v>240</v>
      </c>
      <c r="K168" s="55">
        <v>36</v>
      </c>
      <c r="L168" s="55" t="s">
        <v>688</v>
      </c>
      <c r="M168" s="55">
        <v>1</v>
      </c>
      <c r="N168" s="55">
        <v>44</v>
      </c>
    </row>
    <row r="169" spans="1:14" s="54" customFormat="1">
      <c r="A169" s="57">
        <v>166</v>
      </c>
      <c r="B169" s="57" t="s">
        <v>239</v>
      </c>
      <c r="C169" s="60">
        <v>6</v>
      </c>
      <c r="D169" s="60">
        <v>1</v>
      </c>
      <c r="E169" s="59" t="s">
        <v>269</v>
      </c>
      <c r="F169" s="58" t="s">
        <v>362</v>
      </c>
      <c r="G169" s="58" t="s">
        <v>89</v>
      </c>
      <c r="H169" s="62">
        <v>59.72</v>
      </c>
      <c r="I169" s="57" t="s">
        <v>166</v>
      </c>
      <c r="J169" s="58" t="s">
        <v>236</v>
      </c>
      <c r="K169" s="55">
        <v>36</v>
      </c>
      <c r="L169" s="55" t="s">
        <v>688</v>
      </c>
      <c r="M169" s="55">
        <v>1</v>
      </c>
      <c r="N169" s="55">
        <v>44</v>
      </c>
    </row>
    <row r="170" spans="1:14" s="54" customFormat="1">
      <c r="A170" s="57">
        <v>167</v>
      </c>
      <c r="B170" s="57" t="s">
        <v>239</v>
      </c>
      <c r="C170" s="60">
        <v>6</v>
      </c>
      <c r="D170" s="60">
        <v>1</v>
      </c>
      <c r="E170" s="59" t="s">
        <v>268</v>
      </c>
      <c r="F170" s="58" t="s">
        <v>244</v>
      </c>
      <c r="G170" s="58" t="s">
        <v>66</v>
      </c>
      <c r="H170" s="62">
        <v>41.86</v>
      </c>
      <c r="I170" s="57" t="s">
        <v>164</v>
      </c>
      <c r="J170" s="58" t="s">
        <v>240</v>
      </c>
      <c r="K170" s="55">
        <v>36</v>
      </c>
      <c r="L170" s="55" t="s">
        <v>688</v>
      </c>
      <c r="M170" s="55">
        <v>1</v>
      </c>
      <c r="N170" s="55">
        <v>44</v>
      </c>
    </row>
    <row r="171" spans="1:14" s="54" customFormat="1">
      <c r="A171" s="57">
        <v>168</v>
      </c>
      <c r="B171" s="57" t="s">
        <v>239</v>
      </c>
      <c r="C171" s="60">
        <v>6</v>
      </c>
      <c r="D171" s="60">
        <v>1</v>
      </c>
      <c r="E171" s="59" t="s">
        <v>267</v>
      </c>
      <c r="F171" s="58" t="s">
        <v>167</v>
      </c>
      <c r="G171" s="58" t="s">
        <v>66</v>
      </c>
      <c r="H171" s="62">
        <v>41.86</v>
      </c>
      <c r="I171" s="57" t="s">
        <v>164</v>
      </c>
      <c r="J171" s="58" t="s">
        <v>240</v>
      </c>
      <c r="K171" s="55">
        <v>36</v>
      </c>
      <c r="L171" s="55" t="s">
        <v>688</v>
      </c>
      <c r="M171" s="55">
        <v>1</v>
      </c>
      <c r="N171" s="55">
        <v>44</v>
      </c>
    </row>
    <row r="172" spans="1:14" s="54" customFormat="1">
      <c r="A172" s="57">
        <v>169</v>
      </c>
      <c r="B172" s="57" t="s">
        <v>239</v>
      </c>
      <c r="C172" s="60">
        <v>6</v>
      </c>
      <c r="D172" s="60">
        <v>1</v>
      </c>
      <c r="E172" s="59" t="s">
        <v>266</v>
      </c>
      <c r="F172" s="58" t="s">
        <v>244</v>
      </c>
      <c r="G172" s="58" t="s">
        <v>66</v>
      </c>
      <c r="H172" s="62">
        <v>41.86</v>
      </c>
      <c r="I172" s="57" t="s">
        <v>164</v>
      </c>
      <c r="J172" s="58" t="s">
        <v>240</v>
      </c>
      <c r="K172" s="55">
        <v>36</v>
      </c>
      <c r="L172" s="55" t="s">
        <v>688</v>
      </c>
      <c r="M172" s="55">
        <v>1</v>
      </c>
      <c r="N172" s="55">
        <v>44</v>
      </c>
    </row>
    <row r="173" spans="1:14" s="54" customFormat="1">
      <c r="A173" s="57">
        <v>170</v>
      </c>
      <c r="B173" s="57" t="s">
        <v>239</v>
      </c>
      <c r="C173" s="60">
        <v>6</v>
      </c>
      <c r="D173" s="60">
        <v>1</v>
      </c>
      <c r="E173" s="59" t="s">
        <v>265</v>
      </c>
      <c r="F173" s="58" t="s">
        <v>167</v>
      </c>
      <c r="G173" s="58" t="s">
        <v>66</v>
      </c>
      <c r="H173" s="62">
        <v>41.84</v>
      </c>
      <c r="I173" s="57" t="s">
        <v>164</v>
      </c>
      <c r="J173" s="58" t="s">
        <v>240</v>
      </c>
      <c r="K173" s="55">
        <v>36</v>
      </c>
      <c r="L173" s="55" t="s">
        <v>688</v>
      </c>
      <c r="M173" s="55">
        <v>1</v>
      </c>
      <c r="N173" s="55">
        <v>44</v>
      </c>
    </row>
    <row r="174" spans="1:14" s="54" customFormat="1">
      <c r="A174" s="57">
        <v>171</v>
      </c>
      <c r="B174" s="57" t="s">
        <v>239</v>
      </c>
      <c r="C174" s="60">
        <v>6</v>
      </c>
      <c r="D174" s="60">
        <v>1</v>
      </c>
      <c r="E174" s="59" t="s">
        <v>366</v>
      </c>
      <c r="F174" s="58" t="s">
        <v>360</v>
      </c>
      <c r="G174" s="58" t="s">
        <v>67</v>
      </c>
      <c r="H174" s="62">
        <v>59.19</v>
      </c>
      <c r="I174" s="57" t="s">
        <v>166</v>
      </c>
      <c r="J174" s="58" t="s">
        <v>236</v>
      </c>
      <c r="K174" s="55">
        <v>36</v>
      </c>
      <c r="L174" s="55" t="s">
        <v>688</v>
      </c>
      <c r="M174" s="55">
        <v>1</v>
      </c>
      <c r="N174" s="55">
        <v>44</v>
      </c>
    </row>
    <row r="175" spans="1:14" s="54" customFormat="1">
      <c r="A175" s="57">
        <v>172</v>
      </c>
      <c r="B175" s="57" t="s">
        <v>239</v>
      </c>
      <c r="C175" s="60">
        <v>6</v>
      </c>
      <c r="D175" s="60">
        <v>1</v>
      </c>
      <c r="E175" s="59" t="s">
        <v>264</v>
      </c>
      <c r="F175" s="58" t="s">
        <v>363</v>
      </c>
      <c r="G175" s="58" t="s">
        <v>237</v>
      </c>
      <c r="H175" s="62">
        <v>59.7</v>
      </c>
      <c r="I175" s="57" t="s">
        <v>166</v>
      </c>
      <c r="J175" s="58" t="s">
        <v>236</v>
      </c>
      <c r="K175" s="55">
        <v>36</v>
      </c>
      <c r="L175" s="55" t="s">
        <v>688</v>
      </c>
      <c r="M175" s="55">
        <v>1</v>
      </c>
      <c r="N175" s="55">
        <v>44</v>
      </c>
    </row>
    <row r="176" spans="1:14" s="54" customFormat="1">
      <c r="A176" s="57">
        <v>173</v>
      </c>
      <c r="B176" s="57" t="s">
        <v>239</v>
      </c>
      <c r="C176" s="60">
        <v>6</v>
      </c>
      <c r="D176" s="60">
        <v>1</v>
      </c>
      <c r="E176" s="59" t="s">
        <v>263</v>
      </c>
      <c r="F176" s="58" t="s">
        <v>244</v>
      </c>
      <c r="G176" s="58" t="s">
        <v>121</v>
      </c>
      <c r="H176" s="62">
        <v>41.85</v>
      </c>
      <c r="I176" s="57" t="s">
        <v>164</v>
      </c>
      <c r="J176" s="58" t="s">
        <v>240</v>
      </c>
      <c r="K176" s="55">
        <v>36</v>
      </c>
      <c r="L176" s="55" t="s">
        <v>688</v>
      </c>
      <c r="M176" s="55">
        <v>1</v>
      </c>
      <c r="N176" s="55">
        <v>44</v>
      </c>
    </row>
    <row r="177" spans="1:14" s="54" customFormat="1">
      <c r="A177" s="57">
        <v>174</v>
      </c>
      <c r="B177" s="57" t="s">
        <v>239</v>
      </c>
      <c r="C177" s="60">
        <v>6</v>
      </c>
      <c r="D177" s="60">
        <v>1</v>
      </c>
      <c r="E177" s="59" t="s">
        <v>262</v>
      </c>
      <c r="F177" s="58" t="s">
        <v>244</v>
      </c>
      <c r="G177" s="58" t="s">
        <v>121</v>
      </c>
      <c r="H177" s="62">
        <v>41.88</v>
      </c>
      <c r="I177" s="57" t="s">
        <v>164</v>
      </c>
      <c r="J177" s="58" t="s">
        <v>240</v>
      </c>
      <c r="K177" s="55">
        <v>36</v>
      </c>
      <c r="L177" s="55" t="s">
        <v>688</v>
      </c>
      <c r="M177" s="55">
        <v>1</v>
      </c>
      <c r="N177" s="55">
        <v>44</v>
      </c>
    </row>
    <row r="178" spans="1:14" s="54" customFormat="1">
      <c r="A178" s="57">
        <v>175</v>
      </c>
      <c r="B178" s="57" t="s">
        <v>239</v>
      </c>
      <c r="C178" s="60">
        <v>6</v>
      </c>
      <c r="D178" s="60">
        <v>1</v>
      </c>
      <c r="E178" s="59" t="s">
        <v>261</v>
      </c>
      <c r="F178" s="58" t="s">
        <v>362</v>
      </c>
      <c r="G178" s="58" t="s">
        <v>89</v>
      </c>
      <c r="H178" s="62">
        <v>59.72</v>
      </c>
      <c r="I178" s="57" t="s">
        <v>166</v>
      </c>
      <c r="J178" s="58" t="s">
        <v>236</v>
      </c>
      <c r="K178" s="55">
        <v>36</v>
      </c>
      <c r="L178" s="55" t="s">
        <v>688</v>
      </c>
      <c r="M178" s="55">
        <v>1</v>
      </c>
      <c r="N178" s="55">
        <v>44</v>
      </c>
    </row>
    <row r="179" spans="1:14" s="54" customFormat="1">
      <c r="A179" s="57">
        <v>176</v>
      </c>
      <c r="B179" s="57" t="s">
        <v>239</v>
      </c>
      <c r="C179" s="60">
        <v>6</v>
      </c>
      <c r="D179" s="60">
        <v>1</v>
      </c>
      <c r="E179" s="59" t="s">
        <v>260</v>
      </c>
      <c r="F179" s="58" t="s">
        <v>244</v>
      </c>
      <c r="G179" s="58" t="s">
        <v>66</v>
      </c>
      <c r="H179" s="62">
        <v>41.86</v>
      </c>
      <c r="I179" s="57" t="s">
        <v>164</v>
      </c>
      <c r="J179" s="58" t="s">
        <v>240</v>
      </c>
      <c r="K179" s="55">
        <v>36</v>
      </c>
      <c r="L179" s="55" t="s">
        <v>688</v>
      </c>
      <c r="M179" s="55">
        <v>1</v>
      </c>
      <c r="N179" s="55">
        <v>44</v>
      </c>
    </row>
    <row r="180" spans="1:14" s="54" customFormat="1">
      <c r="A180" s="57">
        <v>177</v>
      </c>
      <c r="B180" s="57" t="s">
        <v>239</v>
      </c>
      <c r="C180" s="60">
        <v>6</v>
      </c>
      <c r="D180" s="60">
        <v>1</v>
      </c>
      <c r="E180" s="59" t="s">
        <v>259</v>
      </c>
      <c r="F180" s="58" t="s">
        <v>167</v>
      </c>
      <c r="G180" s="58" t="s">
        <v>66</v>
      </c>
      <c r="H180" s="62">
        <v>41.86</v>
      </c>
      <c r="I180" s="57" t="s">
        <v>164</v>
      </c>
      <c r="J180" s="58" t="s">
        <v>240</v>
      </c>
      <c r="K180" s="55">
        <v>36</v>
      </c>
      <c r="L180" s="55" t="s">
        <v>688</v>
      </c>
      <c r="M180" s="55">
        <v>1</v>
      </c>
      <c r="N180" s="55">
        <v>44</v>
      </c>
    </row>
    <row r="181" spans="1:14" s="54" customFormat="1">
      <c r="A181" s="57">
        <v>178</v>
      </c>
      <c r="B181" s="57" t="s">
        <v>239</v>
      </c>
      <c r="C181" s="60">
        <v>6</v>
      </c>
      <c r="D181" s="60">
        <v>1</v>
      </c>
      <c r="E181" s="59" t="s">
        <v>258</v>
      </c>
      <c r="F181" s="58" t="s">
        <v>244</v>
      </c>
      <c r="G181" s="58" t="s">
        <v>66</v>
      </c>
      <c r="H181" s="62">
        <v>41.86</v>
      </c>
      <c r="I181" s="57" t="s">
        <v>164</v>
      </c>
      <c r="J181" s="58" t="s">
        <v>240</v>
      </c>
      <c r="K181" s="55">
        <v>36</v>
      </c>
      <c r="L181" s="55" t="s">
        <v>688</v>
      </c>
      <c r="M181" s="55">
        <v>1</v>
      </c>
      <c r="N181" s="55">
        <v>44</v>
      </c>
    </row>
    <row r="182" spans="1:14" s="54" customFormat="1">
      <c r="A182" s="57">
        <v>179</v>
      </c>
      <c r="B182" s="57" t="s">
        <v>239</v>
      </c>
      <c r="C182" s="60">
        <v>6</v>
      </c>
      <c r="D182" s="60">
        <v>1</v>
      </c>
      <c r="E182" s="59" t="s">
        <v>257</v>
      </c>
      <c r="F182" s="58" t="s">
        <v>167</v>
      </c>
      <c r="G182" s="58" t="s">
        <v>66</v>
      </c>
      <c r="H182" s="62">
        <v>41.84</v>
      </c>
      <c r="I182" s="57" t="s">
        <v>164</v>
      </c>
      <c r="J182" s="58" t="s">
        <v>240</v>
      </c>
      <c r="K182" s="55">
        <v>36</v>
      </c>
      <c r="L182" s="55" t="s">
        <v>688</v>
      </c>
      <c r="M182" s="55">
        <v>1</v>
      </c>
      <c r="N182" s="55">
        <v>44</v>
      </c>
    </row>
    <row r="183" spans="1:14" s="54" customFormat="1">
      <c r="A183" s="57">
        <v>180</v>
      </c>
      <c r="B183" s="57" t="s">
        <v>239</v>
      </c>
      <c r="C183" s="60">
        <v>6</v>
      </c>
      <c r="D183" s="60">
        <v>1</v>
      </c>
      <c r="E183" s="59" t="s">
        <v>365</v>
      </c>
      <c r="F183" s="58" t="s">
        <v>360</v>
      </c>
      <c r="G183" s="58" t="s">
        <v>67</v>
      </c>
      <c r="H183" s="62">
        <v>59.19</v>
      </c>
      <c r="I183" s="57" t="s">
        <v>166</v>
      </c>
      <c r="J183" s="58" t="s">
        <v>236</v>
      </c>
      <c r="K183" s="55">
        <v>36</v>
      </c>
      <c r="L183" s="55" t="s">
        <v>688</v>
      </c>
      <c r="M183" s="55">
        <v>1</v>
      </c>
      <c r="N183" s="55">
        <v>44</v>
      </c>
    </row>
    <row r="184" spans="1:14" s="54" customFormat="1">
      <c r="A184" s="57">
        <v>181</v>
      </c>
      <c r="B184" s="57" t="s">
        <v>239</v>
      </c>
      <c r="C184" s="60">
        <v>6</v>
      </c>
      <c r="D184" s="60">
        <v>1</v>
      </c>
      <c r="E184" s="59" t="s">
        <v>256</v>
      </c>
      <c r="F184" s="58" t="s">
        <v>363</v>
      </c>
      <c r="G184" s="58" t="s">
        <v>237</v>
      </c>
      <c r="H184" s="62">
        <v>59.7</v>
      </c>
      <c r="I184" s="57" t="s">
        <v>166</v>
      </c>
      <c r="J184" s="58" t="s">
        <v>236</v>
      </c>
      <c r="K184" s="55">
        <v>36</v>
      </c>
      <c r="L184" s="55" t="s">
        <v>688</v>
      </c>
      <c r="M184" s="55">
        <v>1</v>
      </c>
      <c r="N184" s="55">
        <v>44</v>
      </c>
    </row>
    <row r="185" spans="1:14" s="54" customFormat="1">
      <c r="A185" s="57">
        <v>182</v>
      </c>
      <c r="B185" s="57" t="s">
        <v>239</v>
      </c>
      <c r="C185" s="60">
        <v>6</v>
      </c>
      <c r="D185" s="60">
        <v>1</v>
      </c>
      <c r="E185" s="59" t="s">
        <v>255</v>
      </c>
      <c r="F185" s="58" t="s">
        <v>244</v>
      </c>
      <c r="G185" s="58" t="s">
        <v>121</v>
      </c>
      <c r="H185" s="62">
        <v>41.85</v>
      </c>
      <c r="I185" s="57" t="s">
        <v>164</v>
      </c>
      <c r="J185" s="58" t="s">
        <v>240</v>
      </c>
      <c r="K185" s="55">
        <v>36</v>
      </c>
      <c r="L185" s="55" t="s">
        <v>688</v>
      </c>
      <c r="M185" s="55">
        <v>1</v>
      </c>
      <c r="N185" s="55">
        <v>44</v>
      </c>
    </row>
    <row r="186" spans="1:14" s="54" customFormat="1">
      <c r="A186" s="57">
        <v>183</v>
      </c>
      <c r="B186" s="57" t="s">
        <v>239</v>
      </c>
      <c r="C186" s="60">
        <v>6</v>
      </c>
      <c r="D186" s="60">
        <v>1</v>
      </c>
      <c r="E186" s="59" t="s">
        <v>254</v>
      </c>
      <c r="F186" s="58" t="s">
        <v>244</v>
      </c>
      <c r="G186" s="58" t="s">
        <v>121</v>
      </c>
      <c r="H186" s="62">
        <v>41.88</v>
      </c>
      <c r="I186" s="57" t="s">
        <v>164</v>
      </c>
      <c r="J186" s="58" t="s">
        <v>240</v>
      </c>
      <c r="K186" s="55">
        <v>36</v>
      </c>
      <c r="L186" s="55" t="s">
        <v>688</v>
      </c>
      <c r="M186" s="55">
        <v>1</v>
      </c>
      <c r="N186" s="55">
        <v>44</v>
      </c>
    </row>
    <row r="187" spans="1:14" s="54" customFormat="1">
      <c r="A187" s="57">
        <v>184</v>
      </c>
      <c r="B187" s="57" t="s">
        <v>239</v>
      </c>
      <c r="C187" s="60">
        <v>6</v>
      </c>
      <c r="D187" s="60">
        <v>1</v>
      </c>
      <c r="E187" s="59" t="s">
        <v>253</v>
      </c>
      <c r="F187" s="58" t="s">
        <v>362</v>
      </c>
      <c r="G187" s="58" t="s">
        <v>89</v>
      </c>
      <c r="H187" s="62">
        <v>59.72</v>
      </c>
      <c r="I187" s="57" t="s">
        <v>166</v>
      </c>
      <c r="J187" s="58" t="s">
        <v>236</v>
      </c>
      <c r="K187" s="55">
        <v>36</v>
      </c>
      <c r="L187" s="55" t="s">
        <v>688</v>
      </c>
      <c r="M187" s="55">
        <v>1</v>
      </c>
      <c r="N187" s="55">
        <v>44</v>
      </c>
    </row>
    <row r="188" spans="1:14" s="54" customFormat="1">
      <c r="A188" s="57">
        <v>185</v>
      </c>
      <c r="B188" s="57" t="s">
        <v>239</v>
      </c>
      <c r="C188" s="60">
        <v>6</v>
      </c>
      <c r="D188" s="60">
        <v>1</v>
      </c>
      <c r="E188" s="59" t="s">
        <v>252</v>
      </c>
      <c r="F188" s="58" t="s">
        <v>244</v>
      </c>
      <c r="G188" s="58" t="s">
        <v>66</v>
      </c>
      <c r="H188" s="62">
        <v>41.86</v>
      </c>
      <c r="I188" s="57" t="s">
        <v>164</v>
      </c>
      <c r="J188" s="58" t="s">
        <v>240</v>
      </c>
      <c r="K188" s="55">
        <v>36</v>
      </c>
      <c r="L188" s="55" t="s">
        <v>688</v>
      </c>
      <c r="M188" s="55">
        <v>1</v>
      </c>
      <c r="N188" s="55">
        <v>44</v>
      </c>
    </row>
    <row r="189" spans="1:14" s="54" customFormat="1">
      <c r="A189" s="57">
        <v>186</v>
      </c>
      <c r="B189" s="57" t="s">
        <v>239</v>
      </c>
      <c r="C189" s="60">
        <v>6</v>
      </c>
      <c r="D189" s="60">
        <v>1</v>
      </c>
      <c r="E189" s="59" t="s">
        <v>251</v>
      </c>
      <c r="F189" s="58" t="s">
        <v>167</v>
      </c>
      <c r="G189" s="58" t="s">
        <v>66</v>
      </c>
      <c r="H189" s="62">
        <v>41.86</v>
      </c>
      <c r="I189" s="57" t="s">
        <v>164</v>
      </c>
      <c r="J189" s="58" t="s">
        <v>240</v>
      </c>
      <c r="K189" s="55">
        <v>36</v>
      </c>
      <c r="L189" s="55" t="s">
        <v>688</v>
      </c>
      <c r="M189" s="55">
        <v>1</v>
      </c>
      <c r="N189" s="55">
        <v>44</v>
      </c>
    </row>
    <row r="190" spans="1:14" s="54" customFormat="1">
      <c r="A190" s="57">
        <v>187</v>
      </c>
      <c r="B190" s="57" t="s">
        <v>239</v>
      </c>
      <c r="C190" s="60">
        <v>6</v>
      </c>
      <c r="D190" s="60">
        <v>1</v>
      </c>
      <c r="E190" s="59" t="s">
        <v>250</v>
      </c>
      <c r="F190" s="58" t="s">
        <v>244</v>
      </c>
      <c r="G190" s="58" t="s">
        <v>66</v>
      </c>
      <c r="H190" s="62">
        <v>41.86</v>
      </c>
      <c r="I190" s="57" t="s">
        <v>164</v>
      </c>
      <c r="J190" s="58" t="s">
        <v>240</v>
      </c>
      <c r="K190" s="55">
        <v>36</v>
      </c>
      <c r="L190" s="55" t="s">
        <v>688</v>
      </c>
      <c r="M190" s="55">
        <v>1</v>
      </c>
      <c r="N190" s="55">
        <v>44</v>
      </c>
    </row>
    <row r="191" spans="1:14" s="54" customFormat="1">
      <c r="A191" s="57">
        <v>188</v>
      </c>
      <c r="B191" s="57" t="s">
        <v>239</v>
      </c>
      <c r="C191" s="60">
        <v>6</v>
      </c>
      <c r="D191" s="60">
        <v>1</v>
      </c>
      <c r="E191" s="59" t="s">
        <v>249</v>
      </c>
      <c r="F191" s="58" t="s">
        <v>167</v>
      </c>
      <c r="G191" s="58" t="s">
        <v>66</v>
      </c>
      <c r="H191" s="62">
        <v>41.84</v>
      </c>
      <c r="I191" s="57" t="s">
        <v>164</v>
      </c>
      <c r="J191" s="58" t="s">
        <v>240</v>
      </c>
      <c r="K191" s="55">
        <v>36</v>
      </c>
      <c r="L191" s="55" t="s">
        <v>688</v>
      </c>
      <c r="M191" s="55">
        <v>1</v>
      </c>
      <c r="N191" s="55">
        <v>44</v>
      </c>
    </row>
    <row r="192" spans="1:14" s="54" customFormat="1">
      <c r="A192" s="57">
        <v>189</v>
      </c>
      <c r="B192" s="57" t="s">
        <v>239</v>
      </c>
      <c r="C192" s="60">
        <v>6</v>
      </c>
      <c r="D192" s="60">
        <v>1</v>
      </c>
      <c r="E192" s="59" t="s">
        <v>364</v>
      </c>
      <c r="F192" s="58" t="s">
        <v>360</v>
      </c>
      <c r="G192" s="58" t="s">
        <v>67</v>
      </c>
      <c r="H192" s="62">
        <v>59.19</v>
      </c>
      <c r="I192" s="57" t="s">
        <v>166</v>
      </c>
      <c r="J192" s="58" t="s">
        <v>236</v>
      </c>
      <c r="K192" s="55">
        <v>36</v>
      </c>
      <c r="L192" s="55" t="s">
        <v>688</v>
      </c>
      <c r="M192" s="55">
        <v>1</v>
      </c>
      <c r="N192" s="55">
        <v>44</v>
      </c>
    </row>
    <row r="193" spans="1:14" s="54" customFormat="1">
      <c r="A193" s="57">
        <v>190</v>
      </c>
      <c r="B193" s="57" t="s">
        <v>239</v>
      </c>
      <c r="C193" s="60">
        <v>6</v>
      </c>
      <c r="D193" s="60">
        <v>1</v>
      </c>
      <c r="E193" s="59" t="s">
        <v>248</v>
      </c>
      <c r="F193" s="58" t="s">
        <v>363</v>
      </c>
      <c r="G193" s="58" t="s">
        <v>237</v>
      </c>
      <c r="H193" s="62">
        <v>59.7</v>
      </c>
      <c r="I193" s="57" t="s">
        <v>166</v>
      </c>
      <c r="J193" s="58" t="s">
        <v>236</v>
      </c>
      <c r="K193" s="55">
        <v>36</v>
      </c>
      <c r="L193" s="55" t="s">
        <v>688</v>
      </c>
      <c r="M193" s="55">
        <v>1</v>
      </c>
      <c r="N193" s="55">
        <v>44</v>
      </c>
    </row>
    <row r="194" spans="1:14" s="54" customFormat="1">
      <c r="A194" s="57">
        <v>191</v>
      </c>
      <c r="B194" s="57" t="s">
        <v>239</v>
      </c>
      <c r="C194" s="60">
        <v>6</v>
      </c>
      <c r="D194" s="60">
        <v>1</v>
      </c>
      <c r="E194" s="59" t="s">
        <v>247</v>
      </c>
      <c r="F194" s="58" t="s">
        <v>244</v>
      </c>
      <c r="G194" s="58" t="s">
        <v>121</v>
      </c>
      <c r="H194" s="62">
        <v>41.85</v>
      </c>
      <c r="I194" s="57" t="s">
        <v>164</v>
      </c>
      <c r="J194" s="58" t="s">
        <v>240</v>
      </c>
      <c r="K194" s="55">
        <v>36</v>
      </c>
      <c r="L194" s="55" t="s">
        <v>688</v>
      </c>
      <c r="M194" s="55">
        <v>1</v>
      </c>
      <c r="N194" s="55">
        <v>44</v>
      </c>
    </row>
    <row r="195" spans="1:14" s="54" customFormat="1">
      <c r="A195" s="57">
        <v>192</v>
      </c>
      <c r="B195" s="57" t="s">
        <v>239</v>
      </c>
      <c r="C195" s="60">
        <v>6</v>
      </c>
      <c r="D195" s="60">
        <v>1</v>
      </c>
      <c r="E195" s="59" t="s">
        <v>246</v>
      </c>
      <c r="F195" s="58" t="s">
        <v>244</v>
      </c>
      <c r="G195" s="58" t="s">
        <v>121</v>
      </c>
      <c r="H195" s="62">
        <v>41.88</v>
      </c>
      <c r="I195" s="57" t="s">
        <v>164</v>
      </c>
      <c r="J195" s="58" t="s">
        <v>240</v>
      </c>
      <c r="K195" s="55">
        <v>36</v>
      </c>
      <c r="L195" s="55" t="s">
        <v>688</v>
      </c>
      <c r="M195" s="55">
        <v>1</v>
      </c>
      <c r="N195" s="55">
        <v>44</v>
      </c>
    </row>
    <row r="196" spans="1:14" s="54" customFormat="1">
      <c r="A196" s="57">
        <v>193</v>
      </c>
      <c r="B196" s="57" t="s">
        <v>239</v>
      </c>
      <c r="C196" s="60">
        <v>6</v>
      </c>
      <c r="D196" s="60">
        <v>1</v>
      </c>
      <c r="E196" s="59" t="s">
        <v>245</v>
      </c>
      <c r="F196" s="58" t="s">
        <v>362</v>
      </c>
      <c r="G196" s="58" t="s">
        <v>89</v>
      </c>
      <c r="H196" s="62">
        <v>59.72</v>
      </c>
      <c r="I196" s="57" t="s">
        <v>166</v>
      </c>
      <c r="J196" s="58" t="s">
        <v>236</v>
      </c>
      <c r="K196" s="55">
        <v>36</v>
      </c>
      <c r="L196" s="55" t="s">
        <v>688</v>
      </c>
      <c r="M196" s="55">
        <v>1</v>
      </c>
      <c r="N196" s="55">
        <v>44</v>
      </c>
    </row>
    <row r="197" spans="1:14" s="54" customFormat="1">
      <c r="A197" s="57">
        <v>194</v>
      </c>
      <c r="B197" s="57" t="s">
        <v>239</v>
      </c>
      <c r="C197" s="60">
        <v>6</v>
      </c>
      <c r="D197" s="60">
        <v>1</v>
      </c>
      <c r="E197" s="59" t="s">
        <v>243</v>
      </c>
      <c r="F197" s="58" t="s">
        <v>244</v>
      </c>
      <c r="G197" s="58" t="s">
        <v>66</v>
      </c>
      <c r="H197" s="62">
        <v>41.86</v>
      </c>
      <c r="I197" s="57" t="s">
        <v>164</v>
      </c>
      <c r="J197" s="58" t="s">
        <v>240</v>
      </c>
      <c r="K197" s="55">
        <v>36</v>
      </c>
      <c r="L197" s="55" t="s">
        <v>688</v>
      </c>
      <c r="M197" s="55">
        <v>1</v>
      </c>
      <c r="N197" s="55">
        <v>44</v>
      </c>
    </row>
    <row r="198" spans="1:14" s="54" customFormat="1">
      <c r="A198" s="57">
        <v>195</v>
      </c>
      <c r="B198" s="57" t="s">
        <v>239</v>
      </c>
      <c r="C198" s="60">
        <v>6</v>
      </c>
      <c r="D198" s="60">
        <v>1</v>
      </c>
      <c r="E198" s="59" t="s">
        <v>242</v>
      </c>
      <c r="F198" s="58" t="s">
        <v>167</v>
      </c>
      <c r="G198" s="58" t="s">
        <v>66</v>
      </c>
      <c r="H198" s="62">
        <v>41.86</v>
      </c>
      <c r="I198" s="57" t="s">
        <v>164</v>
      </c>
      <c r="J198" s="58" t="s">
        <v>240</v>
      </c>
      <c r="K198" s="55">
        <v>36</v>
      </c>
      <c r="L198" s="55" t="s">
        <v>688</v>
      </c>
      <c r="M198" s="55">
        <v>1</v>
      </c>
      <c r="N198" s="55">
        <v>44</v>
      </c>
    </row>
    <row r="199" spans="1:14" s="54" customFormat="1">
      <c r="A199" s="57">
        <v>196</v>
      </c>
      <c r="B199" s="57" t="s">
        <v>239</v>
      </c>
      <c r="C199" s="60">
        <v>6</v>
      </c>
      <c r="D199" s="60">
        <v>1</v>
      </c>
      <c r="E199" s="59" t="s">
        <v>241</v>
      </c>
      <c r="F199" s="58" t="s">
        <v>244</v>
      </c>
      <c r="G199" s="58" t="s">
        <v>66</v>
      </c>
      <c r="H199" s="62">
        <v>41.86</v>
      </c>
      <c r="I199" s="57" t="s">
        <v>164</v>
      </c>
      <c r="J199" s="58" t="s">
        <v>240</v>
      </c>
      <c r="K199" s="55">
        <v>36</v>
      </c>
      <c r="L199" s="55" t="s">
        <v>688</v>
      </c>
      <c r="M199" s="55">
        <v>1</v>
      </c>
      <c r="N199" s="55">
        <v>44</v>
      </c>
    </row>
    <row r="200" spans="1:14" s="54" customFormat="1">
      <c r="A200" s="57">
        <v>197</v>
      </c>
      <c r="B200" s="57" t="s">
        <v>239</v>
      </c>
      <c r="C200" s="60">
        <v>6</v>
      </c>
      <c r="D200" s="60">
        <v>1</v>
      </c>
      <c r="E200" s="59" t="s">
        <v>238</v>
      </c>
      <c r="F200" s="58" t="s">
        <v>167</v>
      </c>
      <c r="G200" s="58" t="s">
        <v>66</v>
      </c>
      <c r="H200" s="62">
        <v>41.84</v>
      </c>
      <c r="I200" s="57" t="s">
        <v>164</v>
      </c>
      <c r="J200" s="58" t="s">
        <v>240</v>
      </c>
      <c r="K200" s="55">
        <v>36</v>
      </c>
      <c r="L200" s="55" t="s">
        <v>688</v>
      </c>
      <c r="M200" s="55">
        <v>1</v>
      </c>
      <c r="N200" s="55">
        <v>44</v>
      </c>
    </row>
    <row r="201" spans="1:14" s="54" customFormat="1">
      <c r="A201" s="57">
        <v>198</v>
      </c>
      <c r="B201" s="57" t="s">
        <v>239</v>
      </c>
      <c r="C201" s="60">
        <v>6</v>
      </c>
      <c r="D201" s="60">
        <v>1</v>
      </c>
      <c r="E201" s="59" t="s">
        <v>361</v>
      </c>
      <c r="F201" s="58" t="s">
        <v>360</v>
      </c>
      <c r="G201" s="58" t="s">
        <v>67</v>
      </c>
      <c r="H201" s="62">
        <v>59.19</v>
      </c>
      <c r="I201" s="57" t="s">
        <v>166</v>
      </c>
      <c r="J201" s="58" t="s">
        <v>236</v>
      </c>
      <c r="K201" s="55">
        <v>36</v>
      </c>
      <c r="L201" s="55" t="s">
        <v>688</v>
      </c>
      <c r="M201" s="55">
        <v>1</v>
      </c>
      <c r="N201" s="55">
        <v>44</v>
      </c>
    </row>
    <row r="202" spans="1:14" s="54" customFormat="1">
      <c r="A202" s="57">
        <v>199</v>
      </c>
      <c r="B202" s="57" t="s">
        <v>239</v>
      </c>
      <c r="C202" s="60">
        <v>6</v>
      </c>
      <c r="D202" s="60">
        <v>2</v>
      </c>
      <c r="E202" s="59" t="s">
        <v>359</v>
      </c>
      <c r="F202" s="58" t="s">
        <v>165</v>
      </c>
      <c r="G202" s="58" t="s">
        <v>67</v>
      </c>
      <c r="H202" s="62">
        <v>59.04</v>
      </c>
      <c r="I202" s="57" t="s">
        <v>166</v>
      </c>
      <c r="J202" s="58" t="s">
        <v>236</v>
      </c>
      <c r="K202" s="55">
        <v>36</v>
      </c>
      <c r="L202" s="55" t="s">
        <v>680</v>
      </c>
      <c r="M202" s="55">
        <v>1</v>
      </c>
      <c r="N202" s="55">
        <v>44</v>
      </c>
    </row>
    <row r="203" spans="1:14" s="54" customFormat="1">
      <c r="A203" s="57">
        <v>200</v>
      </c>
      <c r="B203" s="57" t="s">
        <v>239</v>
      </c>
      <c r="C203" s="60">
        <v>6</v>
      </c>
      <c r="D203" s="60">
        <v>2</v>
      </c>
      <c r="E203" s="59" t="s">
        <v>358</v>
      </c>
      <c r="F203" s="58" t="s">
        <v>244</v>
      </c>
      <c r="G203" s="58" t="s">
        <v>66</v>
      </c>
      <c r="H203" s="62">
        <v>41.84</v>
      </c>
      <c r="I203" s="57" t="s">
        <v>164</v>
      </c>
      <c r="J203" s="58" t="s">
        <v>240</v>
      </c>
      <c r="K203" s="55">
        <v>36</v>
      </c>
      <c r="L203" s="55" t="s">
        <v>680</v>
      </c>
      <c r="M203" s="55">
        <v>1</v>
      </c>
      <c r="N203" s="55">
        <v>44</v>
      </c>
    </row>
    <row r="204" spans="1:14" s="54" customFormat="1">
      <c r="A204" s="57">
        <v>201</v>
      </c>
      <c r="B204" s="57" t="s">
        <v>239</v>
      </c>
      <c r="C204" s="60">
        <v>6</v>
      </c>
      <c r="D204" s="60">
        <v>2</v>
      </c>
      <c r="E204" s="59" t="s">
        <v>357</v>
      </c>
      <c r="F204" s="58" t="s">
        <v>167</v>
      </c>
      <c r="G204" s="58" t="s">
        <v>66</v>
      </c>
      <c r="H204" s="62">
        <v>41.86</v>
      </c>
      <c r="I204" s="57" t="s">
        <v>164</v>
      </c>
      <c r="J204" s="58" t="s">
        <v>240</v>
      </c>
      <c r="K204" s="55">
        <v>36</v>
      </c>
      <c r="L204" s="55" t="s">
        <v>680</v>
      </c>
      <c r="M204" s="55">
        <v>1</v>
      </c>
      <c r="N204" s="55">
        <v>44</v>
      </c>
    </row>
    <row r="205" spans="1:14" s="54" customFormat="1">
      <c r="A205" s="57">
        <v>202</v>
      </c>
      <c r="B205" s="57" t="s">
        <v>239</v>
      </c>
      <c r="C205" s="60">
        <v>6</v>
      </c>
      <c r="D205" s="60">
        <v>2</v>
      </c>
      <c r="E205" s="59" t="s">
        <v>356</v>
      </c>
      <c r="F205" s="58" t="s">
        <v>244</v>
      </c>
      <c r="G205" s="58" t="s">
        <v>66</v>
      </c>
      <c r="H205" s="62">
        <v>41.86</v>
      </c>
      <c r="I205" s="57" t="s">
        <v>164</v>
      </c>
      <c r="J205" s="58" t="s">
        <v>240</v>
      </c>
      <c r="K205" s="55">
        <v>36</v>
      </c>
      <c r="L205" s="55" t="s">
        <v>680</v>
      </c>
      <c r="M205" s="55">
        <v>1</v>
      </c>
      <c r="N205" s="55">
        <v>44</v>
      </c>
    </row>
    <row r="206" spans="1:14" s="54" customFormat="1">
      <c r="A206" s="57">
        <v>203</v>
      </c>
      <c r="B206" s="57" t="s">
        <v>239</v>
      </c>
      <c r="C206" s="60">
        <v>6</v>
      </c>
      <c r="D206" s="60">
        <v>2</v>
      </c>
      <c r="E206" s="59" t="s">
        <v>355</v>
      </c>
      <c r="F206" s="58" t="s">
        <v>168</v>
      </c>
      <c r="G206" s="57" t="s">
        <v>91</v>
      </c>
      <c r="H206" s="62">
        <v>59.71</v>
      </c>
      <c r="I206" s="57" t="s">
        <v>166</v>
      </c>
      <c r="J206" s="58" t="s">
        <v>236</v>
      </c>
      <c r="K206" s="55">
        <v>36</v>
      </c>
      <c r="L206" s="55" t="s">
        <v>680</v>
      </c>
      <c r="M206" s="55">
        <v>1</v>
      </c>
      <c r="N206" s="55">
        <v>44</v>
      </c>
    </row>
    <row r="207" spans="1:14" s="54" customFormat="1">
      <c r="A207" s="57">
        <v>204</v>
      </c>
      <c r="B207" s="57" t="s">
        <v>239</v>
      </c>
      <c r="C207" s="60">
        <v>6</v>
      </c>
      <c r="D207" s="60">
        <v>2</v>
      </c>
      <c r="E207" s="59" t="s">
        <v>354</v>
      </c>
      <c r="F207" s="58" t="s">
        <v>167</v>
      </c>
      <c r="G207" s="57" t="s">
        <v>90</v>
      </c>
      <c r="H207" s="62">
        <v>41.88</v>
      </c>
      <c r="I207" s="57" t="s">
        <v>164</v>
      </c>
      <c r="J207" s="58" t="s">
        <v>240</v>
      </c>
      <c r="K207" s="55">
        <v>36</v>
      </c>
      <c r="L207" s="55" t="s">
        <v>680</v>
      </c>
      <c r="M207" s="55">
        <v>1</v>
      </c>
      <c r="N207" s="55">
        <v>44</v>
      </c>
    </row>
    <row r="208" spans="1:14" s="54" customFormat="1">
      <c r="A208" s="57">
        <v>205</v>
      </c>
      <c r="B208" s="57" t="s">
        <v>239</v>
      </c>
      <c r="C208" s="60">
        <v>6</v>
      </c>
      <c r="D208" s="60">
        <v>2</v>
      </c>
      <c r="E208" s="59" t="s">
        <v>353</v>
      </c>
      <c r="F208" s="58" t="s">
        <v>167</v>
      </c>
      <c r="G208" s="57" t="s">
        <v>90</v>
      </c>
      <c r="H208" s="62">
        <v>41.84</v>
      </c>
      <c r="I208" s="57" t="s">
        <v>164</v>
      </c>
      <c r="J208" s="58" t="s">
        <v>240</v>
      </c>
      <c r="K208" s="55">
        <v>36</v>
      </c>
      <c r="L208" s="55" t="s">
        <v>680</v>
      </c>
      <c r="M208" s="55">
        <v>1</v>
      </c>
      <c r="N208" s="55">
        <v>44</v>
      </c>
    </row>
    <row r="209" spans="1:14" s="54" customFormat="1">
      <c r="A209" s="57">
        <v>206</v>
      </c>
      <c r="B209" s="57" t="s">
        <v>239</v>
      </c>
      <c r="C209" s="60">
        <v>6</v>
      </c>
      <c r="D209" s="60">
        <v>2</v>
      </c>
      <c r="E209" s="59" t="s">
        <v>352</v>
      </c>
      <c r="F209" s="58" t="s">
        <v>165</v>
      </c>
      <c r="G209" s="58" t="s">
        <v>67</v>
      </c>
      <c r="H209" s="62">
        <v>59.16</v>
      </c>
      <c r="I209" s="57" t="s">
        <v>166</v>
      </c>
      <c r="J209" s="58" t="s">
        <v>236</v>
      </c>
      <c r="K209" s="55">
        <v>36</v>
      </c>
      <c r="L209" s="55" t="s">
        <v>680</v>
      </c>
      <c r="M209" s="55">
        <v>1</v>
      </c>
      <c r="N209" s="55">
        <v>44</v>
      </c>
    </row>
    <row r="210" spans="1:14" s="54" customFormat="1">
      <c r="A210" s="57">
        <v>207</v>
      </c>
      <c r="B210" s="57" t="s">
        <v>239</v>
      </c>
      <c r="C210" s="60">
        <v>6</v>
      </c>
      <c r="D210" s="60">
        <v>2</v>
      </c>
      <c r="E210" s="59" t="s">
        <v>351</v>
      </c>
      <c r="F210" s="58" t="s">
        <v>244</v>
      </c>
      <c r="G210" s="58" t="s">
        <v>66</v>
      </c>
      <c r="H210" s="62">
        <v>41.84</v>
      </c>
      <c r="I210" s="57" t="s">
        <v>164</v>
      </c>
      <c r="J210" s="58" t="s">
        <v>240</v>
      </c>
      <c r="K210" s="55">
        <v>36</v>
      </c>
      <c r="L210" s="55" t="s">
        <v>680</v>
      </c>
      <c r="M210" s="55">
        <v>1</v>
      </c>
      <c r="N210" s="55">
        <v>44</v>
      </c>
    </row>
    <row r="211" spans="1:14" s="54" customFormat="1">
      <c r="A211" s="57">
        <v>208</v>
      </c>
      <c r="B211" s="57" t="s">
        <v>239</v>
      </c>
      <c r="C211" s="60">
        <v>6</v>
      </c>
      <c r="D211" s="60">
        <v>2</v>
      </c>
      <c r="E211" s="59" t="s">
        <v>350</v>
      </c>
      <c r="F211" s="58" t="s">
        <v>167</v>
      </c>
      <c r="G211" s="58" t="s">
        <v>66</v>
      </c>
      <c r="H211" s="62">
        <v>41.86</v>
      </c>
      <c r="I211" s="57" t="s">
        <v>164</v>
      </c>
      <c r="J211" s="58" t="s">
        <v>240</v>
      </c>
      <c r="K211" s="55">
        <v>36</v>
      </c>
      <c r="L211" s="55" t="s">
        <v>680</v>
      </c>
      <c r="M211" s="55">
        <v>1</v>
      </c>
      <c r="N211" s="55">
        <v>44</v>
      </c>
    </row>
    <row r="212" spans="1:14" s="54" customFormat="1">
      <c r="A212" s="57">
        <v>209</v>
      </c>
      <c r="B212" s="57" t="s">
        <v>239</v>
      </c>
      <c r="C212" s="60">
        <v>6</v>
      </c>
      <c r="D212" s="60">
        <v>2</v>
      </c>
      <c r="E212" s="59" t="s">
        <v>349</v>
      </c>
      <c r="F212" s="58" t="s">
        <v>244</v>
      </c>
      <c r="G212" s="58" t="s">
        <v>66</v>
      </c>
      <c r="H212" s="62">
        <v>41.86</v>
      </c>
      <c r="I212" s="57" t="s">
        <v>164</v>
      </c>
      <c r="J212" s="58" t="s">
        <v>240</v>
      </c>
      <c r="K212" s="55">
        <v>36</v>
      </c>
      <c r="L212" s="55" t="s">
        <v>680</v>
      </c>
      <c r="M212" s="55">
        <v>1</v>
      </c>
      <c r="N212" s="55">
        <v>44</v>
      </c>
    </row>
    <row r="213" spans="1:14" s="54" customFormat="1">
      <c r="A213" s="57">
        <v>210</v>
      </c>
      <c r="B213" s="57" t="s">
        <v>239</v>
      </c>
      <c r="C213" s="60">
        <v>6</v>
      </c>
      <c r="D213" s="60">
        <v>2</v>
      </c>
      <c r="E213" s="59" t="s">
        <v>348</v>
      </c>
      <c r="F213" s="58" t="s">
        <v>168</v>
      </c>
      <c r="G213" s="57" t="s">
        <v>91</v>
      </c>
      <c r="H213" s="62">
        <v>59.71</v>
      </c>
      <c r="I213" s="57" t="s">
        <v>166</v>
      </c>
      <c r="J213" s="58" t="s">
        <v>236</v>
      </c>
      <c r="K213" s="55">
        <v>36</v>
      </c>
      <c r="L213" s="55" t="s">
        <v>680</v>
      </c>
      <c r="M213" s="55">
        <v>1</v>
      </c>
      <c r="N213" s="55">
        <v>44</v>
      </c>
    </row>
    <row r="214" spans="1:14" s="54" customFormat="1">
      <c r="A214" s="57">
        <v>211</v>
      </c>
      <c r="B214" s="57" t="s">
        <v>239</v>
      </c>
      <c r="C214" s="60">
        <v>6</v>
      </c>
      <c r="D214" s="60">
        <v>2</v>
      </c>
      <c r="E214" s="59" t="s">
        <v>347</v>
      </c>
      <c r="F214" s="58" t="s">
        <v>167</v>
      </c>
      <c r="G214" s="57" t="s">
        <v>90</v>
      </c>
      <c r="H214" s="62">
        <v>41.88</v>
      </c>
      <c r="I214" s="57" t="s">
        <v>164</v>
      </c>
      <c r="J214" s="58" t="s">
        <v>240</v>
      </c>
      <c r="K214" s="55">
        <v>36</v>
      </c>
      <c r="L214" s="55" t="s">
        <v>680</v>
      </c>
      <c r="M214" s="55">
        <v>1</v>
      </c>
      <c r="N214" s="55">
        <v>44</v>
      </c>
    </row>
    <row r="215" spans="1:14" s="54" customFormat="1">
      <c r="A215" s="57">
        <v>212</v>
      </c>
      <c r="B215" s="57" t="s">
        <v>239</v>
      </c>
      <c r="C215" s="60">
        <v>6</v>
      </c>
      <c r="D215" s="60">
        <v>2</v>
      </c>
      <c r="E215" s="59" t="s">
        <v>346</v>
      </c>
      <c r="F215" s="58" t="s">
        <v>167</v>
      </c>
      <c r="G215" s="57" t="s">
        <v>90</v>
      </c>
      <c r="H215" s="62">
        <v>41.85</v>
      </c>
      <c r="I215" s="57" t="s">
        <v>164</v>
      </c>
      <c r="J215" s="58" t="s">
        <v>240</v>
      </c>
      <c r="K215" s="55">
        <v>36</v>
      </c>
      <c r="L215" s="55" t="s">
        <v>680</v>
      </c>
      <c r="M215" s="55">
        <v>1</v>
      </c>
      <c r="N215" s="55">
        <v>44</v>
      </c>
    </row>
    <row r="216" spans="1:14" s="54" customFormat="1">
      <c r="A216" s="57">
        <v>213</v>
      </c>
      <c r="B216" s="57" t="s">
        <v>239</v>
      </c>
      <c r="C216" s="60">
        <v>6</v>
      </c>
      <c r="D216" s="60">
        <v>2</v>
      </c>
      <c r="E216" s="59" t="s">
        <v>345</v>
      </c>
      <c r="F216" s="58" t="s">
        <v>169</v>
      </c>
      <c r="G216" s="58" t="s">
        <v>237</v>
      </c>
      <c r="H216" s="62">
        <v>59.7</v>
      </c>
      <c r="I216" s="57" t="s">
        <v>166</v>
      </c>
      <c r="J216" s="58" t="s">
        <v>236</v>
      </c>
      <c r="K216" s="55">
        <v>36</v>
      </c>
      <c r="L216" s="55" t="s">
        <v>680</v>
      </c>
      <c r="M216" s="55">
        <v>1</v>
      </c>
      <c r="N216" s="55">
        <v>44</v>
      </c>
    </row>
    <row r="217" spans="1:14" s="54" customFormat="1">
      <c r="A217" s="57">
        <v>214</v>
      </c>
      <c r="B217" s="57" t="s">
        <v>239</v>
      </c>
      <c r="C217" s="60">
        <v>6</v>
      </c>
      <c r="D217" s="60">
        <v>2</v>
      </c>
      <c r="E217" s="59" t="s">
        <v>344</v>
      </c>
      <c r="F217" s="58" t="s">
        <v>165</v>
      </c>
      <c r="G217" s="58" t="s">
        <v>67</v>
      </c>
      <c r="H217" s="62">
        <v>59.16</v>
      </c>
      <c r="I217" s="57" t="s">
        <v>166</v>
      </c>
      <c r="J217" s="58" t="s">
        <v>236</v>
      </c>
      <c r="K217" s="55">
        <v>36</v>
      </c>
      <c r="L217" s="55" t="s">
        <v>680</v>
      </c>
      <c r="M217" s="55">
        <v>1</v>
      </c>
      <c r="N217" s="55">
        <v>44</v>
      </c>
    </row>
    <row r="218" spans="1:14" s="54" customFormat="1">
      <c r="A218" s="57">
        <v>215</v>
      </c>
      <c r="B218" s="57" t="s">
        <v>239</v>
      </c>
      <c r="C218" s="60">
        <v>6</v>
      </c>
      <c r="D218" s="60">
        <v>2</v>
      </c>
      <c r="E218" s="59" t="s">
        <v>343</v>
      </c>
      <c r="F218" s="58" t="s">
        <v>244</v>
      </c>
      <c r="G218" s="58" t="s">
        <v>66</v>
      </c>
      <c r="H218" s="62">
        <v>41.84</v>
      </c>
      <c r="I218" s="57" t="s">
        <v>164</v>
      </c>
      <c r="J218" s="58" t="s">
        <v>240</v>
      </c>
      <c r="K218" s="55">
        <v>36</v>
      </c>
      <c r="L218" s="55" t="s">
        <v>680</v>
      </c>
      <c r="M218" s="55">
        <v>1</v>
      </c>
      <c r="N218" s="55">
        <v>44</v>
      </c>
    </row>
    <row r="219" spans="1:14" s="54" customFormat="1">
      <c r="A219" s="57">
        <v>216</v>
      </c>
      <c r="B219" s="57" t="s">
        <v>239</v>
      </c>
      <c r="C219" s="60">
        <v>6</v>
      </c>
      <c r="D219" s="60">
        <v>2</v>
      </c>
      <c r="E219" s="59" t="s">
        <v>342</v>
      </c>
      <c r="F219" s="58" t="s">
        <v>167</v>
      </c>
      <c r="G219" s="58" t="s">
        <v>66</v>
      </c>
      <c r="H219" s="62">
        <v>41.86</v>
      </c>
      <c r="I219" s="57" t="s">
        <v>164</v>
      </c>
      <c r="J219" s="58" t="s">
        <v>240</v>
      </c>
      <c r="K219" s="55">
        <v>36</v>
      </c>
      <c r="L219" s="55" t="s">
        <v>680</v>
      </c>
      <c r="M219" s="55">
        <v>1</v>
      </c>
      <c r="N219" s="55">
        <v>44</v>
      </c>
    </row>
    <row r="220" spans="1:14" s="54" customFormat="1">
      <c r="A220" s="57">
        <v>217</v>
      </c>
      <c r="B220" s="57" t="s">
        <v>239</v>
      </c>
      <c r="C220" s="60">
        <v>6</v>
      </c>
      <c r="D220" s="60">
        <v>2</v>
      </c>
      <c r="E220" s="59" t="s">
        <v>341</v>
      </c>
      <c r="F220" s="58" t="s">
        <v>244</v>
      </c>
      <c r="G220" s="58" t="s">
        <v>66</v>
      </c>
      <c r="H220" s="62">
        <v>41.86</v>
      </c>
      <c r="I220" s="57" t="s">
        <v>164</v>
      </c>
      <c r="J220" s="58" t="s">
        <v>240</v>
      </c>
      <c r="K220" s="55">
        <v>36</v>
      </c>
      <c r="L220" s="55" t="s">
        <v>680</v>
      </c>
      <c r="M220" s="55">
        <v>1</v>
      </c>
      <c r="N220" s="55">
        <v>44</v>
      </c>
    </row>
    <row r="221" spans="1:14" s="54" customFormat="1">
      <c r="A221" s="57">
        <v>218</v>
      </c>
      <c r="B221" s="57" t="s">
        <v>239</v>
      </c>
      <c r="C221" s="60">
        <v>6</v>
      </c>
      <c r="D221" s="60">
        <v>2</v>
      </c>
      <c r="E221" s="59" t="s">
        <v>340</v>
      </c>
      <c r="F221" s="58" t="s">
        <v>168</v>
      </c>
      <c r="G221" s="57" t="s">
        <v>91</v>
      </c>
      <c r="H221" s="62">
        <v>59.71</v>
      </c>
      <c r="I221" s="57" t="s">
        <v>166</v>
      </c>
      <c r="J221" s="58" t="s">
        <v>236</v>
      </c>
      <c r="K221" s="55">
        <v>36</v>
      </c>
      <c r="L221" s="55" t="s">
        <v>680</v>
      </c>
      <c r="M221" s="55">
        <v>1</v>
      </c>
      <c r="N221" s="55">
        <v>44</v>
      </c>
    </row>
    <row r="222" spans="1:14" s="54" customFormat="1">
      <c r="A222" s="57">
        <v>219</v>
      </c>
      <c r="B222" s="57" t="s">
        <v>239</v>
      </c>
      <c r="C222" s="60">
        <v>6</v>
      </c>
      <c r="D222" s="60">
        <v>2</v>
      </c>
      <c r="E222" s="59" t="s">
        <v>339</v>
      </c>
      <c r="F222" s="58" t="s">
        <v>167</v>
      </c>
      <c r="G222" s="57" t="s">
        <v>90</v>
      </c>
      <c r="H222" s="62">
        <v>41.88</v>
      </c>
      <c r="I222" s="57" t="s">
        <v>164</v>
      </c>
      <c r="J222" s="58" t="s">
        <v>240</v>
      </c>
      <c r="K222" s="55">
        <v>36</v>
      </c>
      <c r="L222" s="55" t="s">
        <v>680</v>
      </c>
      <c r="M222" s="55">
        <v>1</v>
      </c>
      <c r="N222" s="55">
        <v>44</v>
      </c>
    </row>
    <row r="223" spans="1:14" s="54" customFormat="1">
      <c r="A223" s="57">
        <v>220</v>
      </c>
      <c r="B223" s="57" t="s">
        <v>239</v>
      </c>
      <c r="C223" s="60">
        <v>6</v>
      </c>
      <c r="D223" s="60">
        <v>2</v>
      </c>
      <c r="E223" s="59" t="s">
        <v>338</v>
      </c>
      <c r="F223" s="58" t="s">
        <v>167</v>
      </c>
      <c r="G223" s="57" t="s">
        <v>90</v>
      </c>
      <c r="H223" s="62">
        <v>41.85</v>
      </c>
      <c r="I223" s="57" t="s">
        <v>164</v>
      </c>
      <c r="J223" s="58" t="s">
        <v>240</v>
      </c>
      <c r="K223" s="55">
        <v>36</v>
      </c>
      <c r="L223" s="55" t="s">
        <v>680</v>
      </c>
      <c r="M223" s="55">
        <v>1</v>
      </c>
      <c r="N223" s="55">
        <v>44</v>
      </c>
    </row>
    <row r="224" spans="1:14" s="54" customFormat="1">
      <c r="A224" s="57">
        <v>221</v>
      </c>
      <c r="B224" s="57" t="s">
        <v>239</v>
      </c>
      <c r="C224" s="60">
        <v>6</v>
      </c>
      <c r="D224" s="60">
        <v>2</v>
      </c>
      <c r="E224" s="59" t="s">
        <v>337</v>
      </c>
      <c r="F224" s="58" t="s">
        <v>169</v>
      </c>
      <c r="G224" s="58" t="s">
        <v>237</v>
      </c>
      <c r="H224" s="62">
        <v>59.7</v>
      </c>
      <c r="I224" s="57" t="s">
        <v>166</v>
      </c>
      <c r="J224" s="58" t="s">
        <v>236</v>
      </c>
      <c r="K224" s="55">
        <v>36</v>
      </c>
      <c r="L224" s="55" t="s">
        <v>680</v>
      </c>
      <c r="M224" s="55">
        <v>1</v>
      </c>
      <c r="N224" s="55">
        <v>44</v>
      </c>
    </row>
    <row r="225" spans="1:14" s="54" customFormat="1">
      <c r="A225" s="57">
        <v>222</v>
      </c>
      <c r="B225" s="57" t="s">
        <v>239</v>
      </c>
      <c r="C225" s="60">
        <v>6</v>
      </c>
      <c r="D225" s="60">
        <v>2</v>
      </c>
      <c r="E225" s="59" t="s">
        <v>336</v>
      </c>
      <c r="F225" s="58" t="s">
        <v>165</v>
      </c>
      <c r="G225" s="58" t="s">
        <v>67</v>
      </c>
      <c r="H225" s="62">
        <v>59.16</v>
      </c>
      <c r="I225" s="57" t="s">
        <v>166</v>
      </c>
      <c r="J225" s="58" t="s">
        <v>236</v>
      </c>
      <c r="K225" s="55">
        <v>36</v>
      </c>
      <c r="L225" s="55" t="s">
        <v>680</v>
      </c>
      <c r="M225" s="55">
        <v>1</v>
      </c>
      <c r="N225" s="55">
        <v>44</v>
      </c>
    </row>
    <row r="226" spans="1:14" s="54" customFormat="1">
      <c r="A226" s="57">
        <v>223</v>
      </c>
      <c r="B226" s="57" t="s">
        <v>239</v>
      </c>
      <c r="C226" s="60">
        <v>6</v>
      </c>
      <c r="D226" s="60">
        <v>2</v>
      </c>
      <c r="E226" s="59" t="s">
        <v>335</v>
      </c>
      <c r="F226" s="58" t="s">
        <v>244</v>
      </c>
      <c r="G226" s="58" t="s">
        <v>66</v>
      </c>
      <c r="H226" s="62">
        <v>41.84</v>
      </c>
      <c r="I226" s="57" t="s">
        <v>164</v>
      </c>
      <c r="J226" s="58" t="s">
        <v>240</v>
      </c>
      <c r="K226" s="55">
        <v>36</v>
      </c>
      <c r="L226" s="55" t="s">
        <v>680</v>
      </c>
      <c r="M226" s="55">
        <v>1</v>
      </c>
      <c r="N226" s="55">
        <v>44</v>
      </c>
    </row>
    <row r="227" spans="1:14" s="54" customFormat="1">
      <c r="A227" s="57">
        <v>224</v>
      </c>
      <c r="B227" s="57" t="s">
        <v>239</v>
      </c>
      <c r="C227" s="60">
        <v>6</v>
      </c>
      <c r="D227" s="60">
        <v>2</v>
      </c>
      <c r="E227" s="59" t="s">
        <v>334</v>
      </c>
      <c r="F227" s="58" t="s">
        <v>167</v>
      </c>
      <c r="G227" s="58" t="s">
        <v>66</v>
      </c>
      <c r="H227" s="62">
        <v>41.86</v>
      </c>
      <c r="I227" s="57" t="s">
        <v>164</v>
      </c>
      <c r="J227" s="58" t="s">
        <v>240</v>
      </c>
      <c r="K227" s="55">
        <v>36</v>
      </c>
      <c r="L227" s="55" t="s">
        <v>680</v>
      </c>
      <c r="M227" s="55">
        <v>1</v>
      </c>
      <c r="N227" s="55">
        <v>44</v>
      </c>
    </row>
    <row r="228" spans="1:14" s="54" customFormat="1">
      <c r="A228" s="57">
        <v>225</v>
      </c>
      <c r="B228" s="57" t="s">
        <v>239</v>
      </c>
      <c r="C228" s="60">
        <v>6</v>
      </c>
      <c r="D228" s="60">
        <v>2</v>
      </c>
      <c r="E228" s="59" t="s">
        <v>333</v>
      </c>
      <c r="F228" s="58" t="s">
        <v>244</v>
      </c>
      <c r="G228" s="58" t="s">
        <v>66</v>
      </c>
      <c r="H228" s="62">
        <v>41.86</v>
      </c>
      <c r="I228" s="57" t="s">
        <v>164</v>
      </c>
      <c r="J228" s="58" t="s">
        <v>240</v>
      </c>
      <c r="K228" s="55">
        <v>36</v>
      </c>
      <c r="L228" s="55" t="s">
        <v>680</v>
      </c>
      <c r="M228" s="55">
        <v>1</v>
      </c>
      <c r="N228" s="55">
        <v>44</v>
      </c>
    </row>
    <row r="229" spans="1:14" s="54" customFormat="1">
      <c r="A229" s="57">
        <v>226</v>
      </c>
      <c r="B229" s="57" t="s">
        <v>239</v>
      </c>
      <c r="C229" s="60">
        <v>6</v>
      </c>
      <c r="D229" s="60">
        <v>2</v>
      </c>
      <c r="E229" s="59" t="s">
        <v>332</v>
      </c>
      <c r="F229" s="58" t="s">
        <v>168</v>
      </c>
      <c r="G229" s="57" t="s">
        <v>91</v>
      </c>
      <c r="H229" s="62">
        <v>59.71</v>
      </c>
      <c r="I229" s="57" t="s">
        <v>166</v>
      </c>
      <c r="J229" s="58" t="s">
        <v>236</v>
      </c>
      <c r="K229" s="55">
        <v>36</v>
      </c>
      <c r="L229" s="55" t="s">
        <v>680</v>
      </c>
      <c r="M229" s="55">
        <v>1</v>
      </c>
      <c r="N229" s="55">
        <v>44</v>
      </c>
    </row>
    <row r="230" spans="1:14" s="54" customFormat="1">
      <c r="A230" s="57">
        <v>227</v>
      </c>
      <c r="B230" s="57" t="s">
        <v>239</v>
      </c>
      <c r="C230" s="60">
        <v>6</v>
      </c>
      <c r="D230" s="60">
        <v>2</v>
      </c>
      <c r="E230" s="59" t="s">
        <v>331</v>
      </c>
      <c r="F230" s="58" t="s">
        <v>167</v>
      </c>
      <c r="G230" s="57" t="s">
        <v>90</v>
      </c>
      <c r="H230" s="62">
        <v>41.88</v>
      </c>
      <c r="I230" s="57" t="s">
        <v>164</v>
      </c>
      <c r="J230" s="58" t="s">
        <v>240</v>
      </c>
      <c r="K230" s="55">
        <v>36</v>
      </c>
      <c r="L230" s="55" t="s">
        <v>680</v>
      </c>
      <c r="M230" s="55">
        <v>1</v>
      </c>
      <c r="N230" s="55">
        <v>44</v>
      </c>
    </row>
    <row r="231" spans="1:14" s="54" customFormat="1">
      <c r="A231" s="57">
        <v>228</v>
      </c>
      <c r="B231" s="57" t="s">
        <v>239</v>
      </c>
      <c r="C231" s="60">
        <v>6</v>
      </c>
      <c r="D231" s="60">
        <v>2</v>
      </c>
      <c r="E231" s="59" t="s">
        <v>330</v>
      </c>
      <c r="F231" s="58" t="s">
        <v>167</v>
      </c>
      <c r="G231" s="57" t="s">
        <v>90</v>
      </c>
      <c r="H231" s="62">
        <v>41.85</v>
      </c>
      <c r="I231" s="57" t="s">
        <v>164</v>
      </c>
      <c r="J231" s="58" t="s">
        <v>240</v>
      </c>
      <c r="K231" s="55">
        <v>36</v>
      </c>
      <c r="L231" s="55" t="s">
        <v>680</v>
      </c>
      <c r="M231" s="55">
        <v>1</v>
      </c>
      <c r="N231" s="55">
        <v>44</v>
      </c>
    </row>
    <row r="232" spans="1:14" s="54" customFormat="1">
      <c r="A232" s="57">
        <v>229</v>
      </c>
      <c r="B232" s="57" t="s">
        <v>239</v>
      </c>
      <c r="C232" s="60">
        <v>6</v>
      </c>
      <c r="D232" s="60">
        <v>2</v>
      </c>
      <c r="E232" s="59" t="s">
        <v>329</v>
      </c>
      <c r="F232" s="58" t="s">
        <v>169</v>
      </c>
      <c r="G232" s="58" t="s">
        <v>237</v>
      </c>
      <c r="H232" s="62">
        <v>59.7</v>
      </c>
      <c r="I232" s="57" t="s">
        <v>166</v>
      </c>
      <c r="J232" s="58" t="s">
        <v>236</v>
      </c>
      <c r="K232" s="55">
        <v>36</v>
      </c>
      <c r="L232" s="55" t="s">
        <v>680</v>
      </c>
      <c r="M232" s="55">
        <v>1</v>
      </c>
      <c r="N232" s="55">
        <v>44</v>
      </c>
    </row>
    <row r="233" spans="1:14" s="54" customFormat="1">
      <c r="A233" s="57">
        <v>230</v>
      </c>
      <c r="B233" s="57" t="s">
        <v>239</v>
      </c>
      <c r="C233" s="60">
        <v>6</v>
      </c>
      <c r="D233" s="60">
        <v>2</v>
      </c>
      <c r="E233" s="59" t="s">
        <v>328</v>
      </c>
      <c r="F233" s="58" t="s">
        <v>165</v>
      </c>
      <c r="G233" s="58" t="s">
        <v>67</v>
      </c>
      <c r="H233" s="62">
        <v>59.16</v>
      </c>
      <c r="I233" s="57" t="s">
        <v>166</v>
      </c>
      <c r="J233" s="58" t="s">
        <v>236</v>
      </c>
      <c r="K233" s="55">
        <v>36</v>
      </c>
      <c r="L233" s="55" t="s">
        <v>680</v>
      </c>
      <c r="M233" s="55">
        <v>1</v>
      </c>
      <c r="N233" s="55">
        <v>44</v>
      </c>
    </row>
    <row r="234" spans="1:14" s="54" customFormat="1">
      <c r="A234" s="57">
        <v>231</v>
      </c>
      <c r="B234" s="57" t="s">
        <v>239</v>
      </c>
      <c r="C234" s="60">
        <v>6</v>
      </c>
      <c r="D234" s="60">
        <v>2</v>
      </c>
      <c r="E234" s="59" t="s">
        <v>327</v>
      </c>
      <c r="F234" s="58" t="s">
        <v>244</v>
      </c>
      <c r="G234" s="58" t="s">
        <v>66</v>
      </c>
      <c r="H234" s="62">
        <v>41.84</v>
      </c>
      <c r="I234" s="57" t="s">
        <v>164</v>
      </c>
      <c r="J234" s="58" t="s">
        <v>240</v>
      </c>
      <c r="K234" s="55">
        <v>36</v>
      </c>
      <c r="L234" s="55" t="s">
        <v>680</v>
      </c>
      <c r="M234" s="55">
        <v>1</v>
      </c>
      <c r="N234" s="55">
        <v>44</v>
      </c>
    </row>
    <row r="235" spans="1:14" s="54" customFormat="1">
      <c r="A235" s="57">
        <v>232</v>
      </c>
      <c r="B235" s="57" t="s">
        <v>239</v>
      </c>
      <c r="C235" s="60">
        <v>6</v>
      </c>
      <c r="D235" s="60">
        <v>2</v>
      </c>
      <c r="E235" s="59" t="s">
        <v>326</v>
      </c>
      <c r="F235" s="58" t="s">
        <v>167</v>
      </c>
      <c r="G235" s="58" t="s">
        <v>66</v>
      </c>
      <c r="H235" s="62">
        <v>41.86</v>
      </c>
      <c r="I235" s="57" t="s">
        <v>164</v>
      </c>
      <c r="J235" s="58" t="s">
        <v>240</v>
      </c>
      <c r="K235" s="55">
        <v>36</v>
      </c>
      <c r="L235" s="55" t="s">
        <v>680</v>
      </c>
      <c r="M235" s="55">
        <v>1</v>
      </c>
      <c r="N235" s="55">
        <v>44</v>
      </c>
    </row>
    <row r="236" spans="1:14" s="54" customFormat="1">
      <c r="A236" s="57">
        <v>233</v>
      </c>
      <c r="B236" s="57" t="s">
        <v>239</v>
      </c>
      <c r="C236" s="60">
        <v>6</v>
      </c>
      <c r="D236" s="60">
        <v>2</v>
      </c>
      <c r="E236" s="59" t="s">
        <v>325</v>
      </c>
      <c r="F236" s="58" t="s">
        <v>244</v>
      </c>
      <c r="G236" s="58" t="s">
        <v>66</v>
      </c>
      <c r="H236" s="62">
        <v>41.86</v>
      </c>
      <c r="I236" s="57" t="s">
        <v>164</v>
      </c>
      <c r="J236" s="58" t="s">
        <v>240</v>
      </c>
      <c r="K236" s="55">
        <v>36</v>
      </c>
      <c r="L236" s="55" t="s">
        <v>680</v>
      </c>
      <c r="M236" s="55">
        <v>1</v>
      </c>
      <c r="N236" s="55">
        <v>44</v>
      </c>
    </row>
    <row r="237" spans="1:14" s="54" customFormat="1">
      <c r="A237" s="57">
        <v>234</v>
      </c>
      <c r="B237" s="57" t="s">
        <v>239</v>
      </c>
      <c r="C237" s="60">
        <v>6</v>
      </c>
      <c r="D237" s="60">
        <v>2</v>
      </c>
      <c r="E237" s="59" t="s">
        <v>324</v>
      </c>
      <c r="F237" s="58" t="s">
        <v>168</v>
      </c>
      <c r="G237" s="57" t="s">
        <v>91</v>
      </c>
      <c r="H237" s="62">
        <v>59.71</v>
      </c>
      <c r="I237" s="57" t="s">
        <v>166</v>
      </c>
      <c r="J237" s="58" t="s">
        <v>236</v>
      </c>
      <c r="K237" s="55">
        <v>36</v>
      </c>
      <c r="L237" s="55" t="s">
        <v>680</v>
      </c>
      <c r="M237" s="55">
        <v>1</v>
      </c>
      <c r="N237" s="55">
        <v>44</v>
      </c>
    </row>
    <row r="238" spans="1:14" s="54" customFormat="1">
      <c r="A238" s="57">
        <v>235</v>
      </c>
      <c r="B238" s="57" t="s">
        <v>239</v>
      </c>
      <c r="C238" s="60">
        <v>6</v>
      </c>
      <c r="D238" s="60">
        <v>2</v>
      </c>
      <c r="E238" s="59" t="s">
        <v>323</v>
      </c>
      <c r="F238" s="58" t="s">
        <v>167</v>
      </c>
      <c r="G238" s="57" t="s">
        <v>90</v>
      </c>
      <c r="H238" s="62">
        <v>41.88</v>
      </c>
      <c r="I238" s="57" t="s">
        <v>164</v>
      </c>
      <c r="J238" s="58" t="s">
        <v>240</v>
      </c>
      <c r="K238" s="55">
        <v>36</v>
      </c>
      <c r="L238" s="55" t="s">
        <v>680</v>
      </c>
      <c r="M238" s="55">
        <v>1</v>
      </c>
      <c r="N238" s="55">
        <v>44</v>
      </c>
    </row>
    <row r="239" spans="1:14" s="54" customFormat="1">
      <c r="A239" s="57">
        <v>236</v>
      </c>
      <c r="B239" s="57" t="s">
        <v>239</v>
      </c>
      <c r="C239" s="60">
        <v>6</v>
      </c>
      <c r="D239" s="60">
        <v>2</v>
      </c>
      <c r="E239" s="59" t="s">
        <v>322</v>
      </c>
      <c r="F239" s="58" t="s">
        <v>167</v>
      </c>
      <c r="G239" s="57" t="s">
        <v>90</v>
      </c>
      <c r="H239" s="62">
        <v>41.85</v>
      </c>
      <c r="I239" s="57" t="s">
        <v>164</v>
      </c>
      <c r="J239" s="58" t="s">
        <v>240</v>
      </c>
      <c r="K239" s="55">
        <v>36</v>
      </c>
      <c r="L239" s="55" t="s">
        <v>680</v>
      </c>
      <c r="M239" s="55">
        <v>1</v>
      </c>
      <c r="N239" s="55">
        <v>44</v>
      </c>
    </row>
    <row r="240" spans="1:14" s="54" customFormat="1">
      <c r="A240" s="57">
        <v>237</v>
      </c>
      <c r="B240" s="57" t="s">
        <v>239</v>
      </c>
      <c r="C240" s="60">
        <v>6</v>
      </c>
      <c r="D240" s="60">
        <v>2</v>
      </c>
      <c r="E240" s="59" t="s">
        <v>321</v>
      </c>
      <c r="F240" s="58" t="s">
        <v>169</v>
      </c>
      <c r="G240" s="58" t="s">
        <v>237</v>
      </c>
      <c r="H240" s="62">
        <v>59.7</v>
      </c>
      <c r="I240" s="57" t="s">
        <v>166</v>
      </c>
      <c r="J240" s="58" t="s">
        <v>236</v>
      </c>
      <c r="K240" s="55">
        <v>36</v>
      </c>
      <c r="L240" s="55" t="s">
        <v>680</v>
      </c>
      <c r="M240" s="55">
        <v>1</v>
      </c>
      <c r="N240" s="55">
        <v>44</v>
      </c>
    </row>
    <row r="241" spans="1:14" s="54" customFormat="1">
      <c r="A241" s="57">
        <v>238</v>
      </c>
      <c r="B241" s="57" t="s">
        <v>239</v>
      </c>
      <c r="C241" s="60">
        <v>6</v>
      </c>
      <c r="D241" s="60">
        <v>2</v>
      </c>
      <c r="E241" s="59" t="s">
        <v>320</v>
      </c>
      <c r="F241" s="58" t="s">
        <v>165</v>
      </c>
      <c r="G241" s="58" t="s">
        <v>67</v>
      </c>
      <c r="H241" s="62">
        <v>59.16</v>
      </c>
      <c r="I241" s="57" t="s">
        <v>166</v>
      </c>
      <c r="J241" s="58" t="s">
        <v>236</v>
      </c>
      <c r="K241" s="55">
        <v>36</v>
      </c>
      <c r="L241" s="55" t="s">
        <v>680</v>
      </c>
      <c r="M241" s="55">
        <v>1</v>
      </c>
      <c r="N241" s="55">
        <v>44</v>
      </c>
    </row>
    <row r="242" spans="1:14" s="54" customFormat="1">
      <c r="A242" s="57">
        <v>239</v>
      </c>
      <c r="B242" s="57" t="s">
        <v>239</v>
      </c>
      <c r="C242" s="60">
        <v>6</v>
      </c>
      <c r="D242" s="60">
        <v>2</v>
      </c>
      <c r="E242" s="59" t="s">
        <v>319</v>
      </c>
      <c r="F242" s="58" t="s">
        <v>244</v>
      </c>
      <c r="G242" s="58" t="s">
        <v>66</v>
      </c>
      <c r="H242" s="62">
        <v>41.84</v>
      </c>
      <c r="I242" s="57" t="s">
        <v>164</v>
      </c>
      <c r="J242" s="58" t="s">
        <v>240</v>
      </c>
      <c r="K242" s="55">
        <v>36</v>
      </c>
      <c r="L242" s="55" t="s">
        <v>680</v>
      </c>
      <c r="M242" s="55">
        <v>1</v>
      </c>
      <c r="N242" s="55">
        <v>44</v>
      </c>
    </row>
    <row r="243" spans="1:14" s="54" customFormat="1">
      <c r="A243" s="57">
        <v>240</v>
      </c>
      <c r="B243" s="57" t="s">
        <v>239</v>
      </c>
      <c r="C243" s="60">
        <v>6</v>
      </c>
      <c r="D243" s="60">
        <v>2</v>
      </c>
      <c r="E243" s="59" t="s">
        <v>318</v>
      </c>
      <c r="F243" s="58" t="s">
        <v>167</v>
      </c>
      <c r="G243" s="58" t="s">
        <v>66</v>
      </c>
      <c r="H243" s="62">
        <v>41.86</v>
      </c>
      <c r="I243" s="57" t="s">
        <v>164</v>
      </c>
      <c r="J243" s="58" t="s">
        <v>240</v>
      </c>
      <c r="K243" s="55">
        <v>36</v>
      </c>
      <c r="L243" s="55" t="s">
        <v>680</v>
      </c>
      <c r="M243" s="55">
        <v>1</v>
      </c>
      <c r="N243" s="55">
        <v>44</v>
      </c>
    </row>
    <row r="244" spans="1:14" s="54" customFormat="1">
      <c r="A244" s="57">
        <v>241</v>
      </c>
      <c r="B244" s="57" t="s">
        <v>239</v>
      </c>
      <c r="C244" s="60">
        <v>6</v>
      </c>
      <c r="D244" s="60">
        <v>2</v>
      </c>
      <c r="E244" s="59" t="s">
        <v>317</v>
      </c>
      <c r="F244" s="58" t="s">
        <v>244</v>
      </c>
      <c r="G244" s="58" t="s">
        <v>66</v>
      </c>
      <c r="H244" s="62">
        <v>41.86</v>
      </c>
      <c r="I244" s="57" t="s">
        <v>164</v>
      </c>
      <c r="J244" s="58" t="s">
        <v>240</v>
      </c>
      <c r="K244" s="55">
        <v>36</v>
      </c>
      <c r="L244" s="55" t="s">
        <v>680</v>
      </c>
      <c r="M244" s="55">
        <v>1</v>
      </c>
      <c r="N244" s="55">
        <v>44</v>
      </c>
    </row>
    <row r="245" spans="1:14" s="54" customFormat="1">
      <c r="A245" s="57">
        <v>242</v>
      </c>
      <c r="B245" s="57" t="s">
        <v>239</v>
      </c>
      <c r="C245" s="60">
        <v>6</v>
      </c>
      <c r="D245" s="60">
        <v>2</v>
      </c>
      <c r="E245" s="59" t="s">
        <v>316</v>
      </c>
      <c r="F245" s="58" t="s">
        <v>168</v>
      </c>
      <c r="G245" s="57" t="s">
        <v>91</v>
      </c>
      <c r="H245" s="62">
        <v>59.71</v>
      </c>
      <c r="I245" s="57" t="s">
        <v>166</v>
      </c>
      <c r="J245" s="58" t="s">
        <v>236</v>
      </c>
      <c r="K245" s="55">
        <v>36</v>
      </c>
      <c r="L245" s="55" t="s">
        <v>680</v>
      </c>
      <c r="M245" s="55">
        <v>1</v>
      </c>
      <c r="N245" s="55">
        <v>44</v>
      </c>
    </row>
    <row r="246" spans="1:14" s="54" customFormat="1">
      <c r="A246" s="57">
        <v>243</v>
      </c>
      <c r="B246" s="57" t="s">
        <v>239</v>
      </c>
      <c r="C246" s="60">
        <v>6</v>
      </c>
      <c r="D246" s="60">
        <v>2</v>
      </c>
      <c r="E246" s="59" t="s">
        <v>315</v>
      </c>
      <c r="F246" s="58" t="s">
        <v>167</v>
      </c>
      <c r="G246" s="57" t="s">
        <v>90</v>
      </c>
      <c r="H246" s="62">
        <v>41.88</v>
      </c>
      <c r="I246" s="57" t="s">
        <v>164</v>
      </c>
      <c r="J246" s="58" t="s">
        <v>240</v>
      </c>
      <c r="K246" s="55">
        <v>36</v>
      </c>
      <c r="L246" s="55" t="s">
        <v>680</v>
      </c>
      <c r="M246" s="55">
        <v>1</v>
      </c>
      <c r="N246" s="55">
        <v>44</v>
      </c>
    </row>
    <row r="247" spans="1:14" s="54" customFormat="1">
      <c r="A247" s="57">
        <v>244</v>
      </c>
      <c r="B247" s="57" t="s">
        <v>239</v>
      </c>
      <c r="C247" s="60">
        <v>6</v>
      </c>
      <c r="D247" s="60">
        <v>2</v>
      </c>
      <c r="E247" s="59" t="s">
        <v>314</v>
      </c>
      <c r="F247" s="58" t="s">
        <v>167</v>
      </c>
      <c r="G247" s="57" t="s">
        <v>90</v>
      </c>
      <c r="H247" s="62">
        <v>41.85</v>
      </c>
      <c r="I247" s="57" t="s">
        <v>164</v>
      </c>
      <c r="J247" s="58" t="s">
        <v>240</v>
      </c>
      <c r="K247" s="55">
        <v>36</v>
      </c>
      <c r="L247" s="55" t="s">
        <v>680</v>
      </c>
      <c r="M247" s="55">
        <v>1</v>
      </c>
      <c r="N247" s="55">
        <v>44</v>
      </c>
    </row>
    <row r="248" spans="1:14" s="54" customFormat="1">
      <c r="A248" s="57">
        <v>245</v>
      </c>
      <c r="B248" s="57" t="s">
        <v>239</v>
      </c>
      <c r="C248" s="60">
        <v>6</v>
      </c>
      <c r="D248" s="60">
        <v>2</v>
      </c>
      <c r="E248" s="59" t="s">
        <v>313</v>
      </c>
      <c r="F248" s="58" t="s">
        <v>169</v>
      </c>
      <c r="G248" s="58" t="s">
        <v>237</v>
      </c>
      <c r="H248" s="62">
        <v>59.7</v>
      </c>
      <c r="I248" s="57" t="s">
        <v>166</v>
      </c>
      <c r="J248" s="58" t="s">
        <v>236</v>
      </c>
      <c r="K248" s="55">
        <v>36</v>
      </c>
      <c r="L248" s="55" t="s">
        <v>680</v>
      </c>
      <c r="M248" s="55">
        <v>1</v>
      </c>
      <c r="N248" s="55">
        <v>44</v>
      </c>
    </row>
    <row r="249" spans="1:14" s="54" customFormat="1">
      <c r="A249" s="57">
        <v>246</v>
      </c>
      <c r="B249" s="57" t="s">
        <v>239</v>
      </c>
      <c r="C249" s="60">
        <v>6</v>
      </c>
      <c r="D249" s="60">
        <v>2</v>
      </c>
      <c r="E249" s="59" t="s">
        <v>312</v>
      </c>
      <c r="F249" s="58" t="s">
        <v>165</v>
      </c>
      <c r="G249" s="58" t="s">
        <v>67</v>
      </c>
      <c r="H249" s="62">
        <v>59.16</v>
      </c>
      <c r="I249" s="57" t="s">
        <v>166</v>
      </c>
      <c r="J249" s="58" t="s">
        <v>236</v>
      </c>
      <c r="K249" s="55">
        <v>36</v>
      </c>
      <c r="L249" s="55" t="s">
        <v>680</v>
      </c>
      <c r="M249" s="55">
        <v>1</v>
      </c>
      <c r="N249" s="55">
        <v>44</v>
      </c>
    </row>
    <row r="250" spans="1:14" s="54" customFormat="1">
      <c r="A250" s="57">
        <v>247</v>
      </c>
      <c r="B250" s="57" t="s">
        <v>239</v>
      </c>
      <c r="C250" s="60">
        <v>6</v>
      </c>
      <c r="D250" s="60">
        <v>2</v>
      </c>
      <c r="E250" s="59" t="s">
        <v>311</v>
      </c>
      <c r="F250" s="58" t="s">
        <v>244</v>
      </c>
      <c r="G250" s="58" t="s">
        <v>66</v>
      </c>
      <c r="H250" s="62">
        <v>41.84</v>
      </c>
      <c r="I250" s="57" t="s">
        <v>164</v>
      </c>
      <c r="J250" s="58" t="s">
        <v>240</v>
      </c>
      <c r="K250" s="55">
        <v>36</v>
      </c>
      <c r="L250" s="55" t="s">
        <v>680</v>
      </c>
      <c r="M250" s="55">
        <v>1</v>
      </c>
      <c r="N250" s="55">
        <v>44</v>
      </c>
    </row>
    <row r="251" spans="1:14" s="54" customFormat="1">
      <c r="A251" s="57">
        <v>248</v>
      </c>
      <c r="B251" s="57" t="s">
        <v>239</v>
      </c>
      <c r="C251" s="60">
        <v>6</v>
      </c>
      <c r="D251" s="60">
        <v>2</v>
      </c>
      <c r="E251" s="59" t="s">
        <v>310</v>
      </c>
      <c r="F251" s="58" t="s">
        <v>167</v>
      </c>
      <c r="G251" s="58" t="s">
        <v>66</v>
      </c>
      <c r="H251" s="62">
        <v>41.86</v>
      </c>
      <c r="I251" s="57" t="s">
        <v>164</v>
      </c>
      <c r="J251" s="58" t="s">
        <v>240</v>
      </c>
      <c r="K251" s="55">
        <v>36</v>
      </c>
      <c r="L251" s="55" t="s">
        <v>680</v>
      </c>
      <c r="M251" s="55">
        <v>1</v>
      </c>
      <c r="N251" s="55">
        <v>44</v>
      </c>
    </row>
    <row r="252" spans="1:14" s="54" customFormat="1">
      <c r="A252" s="57">
        <v>249</v>
      </c>
      <c r="B252" s="57" t="s">
        <v>239</v>
      </c>
      <c r="C252" s="60">
        <v>6</v>
      </c>
      <c r="D252" s="60">
        <v>2</v>
      </c>
      <c r="E252" s="59" t="s">
        <v>309</v>
      </c>
      <c r="F252" s="58" t="s">
        <v>244</v>
      </c>
      <c r="G252" s="58" t="s">
        <v>66</v>
      </c>
      <c r="H252" s="62">
        <v>41.86</v>
      </c>
      <c r="I252" s="57" t="s">
        <v>164</v>
      </c>
      <c r="J252" s="58" t="s">
        <v>240</v>
      </c>
      <c r="K252" s="55">
        <v>36</v>
      </c>
      <c r="L252" s="55" t="s">
        <v>680</v>
      </c>
      <c r="M252" s="55">
        <v>1</v>
      </c>
      <c r="N252" s="55">
        <v>44</v>
      </c>
    </row>
    <row r="253" spans="1:14" s="54" customFormat="1">
      <c r="A253" s="57">
        <v>250</v>
      </c>
      <c r="B253" s="57" t="s">
        <v>239</v>
      </c>
      <c r="C253" s="60">
        <v>6</v>
      </c>
      <c r="D253" s="60">
        <v>2</v>
      </c>
      <c r="E253" s="59" t="s">
        <v>308</v>
      </c>
      <c r="F253" s="58" t="s">
        <v>168</v>
      </c>
      <c r="G253" s="57" t="s">
        <v>91</v>
      </c>
      <c r="H253" s="62">
        <v>59.71</v>
      </c>
      <c r="I253" s="57" t="s">
        <v>166</v>
      </c>
      <c r="J253" s="58" t="s">
        <v>236</v>
      </c>
      <c r="K253" s="55">
        <v>36</v>
      </c>
      <c r="L253" s="55" t="s">
        <v>680</v>
      </c>
      <c r="M253" s="55">
        <v>1</v>
      </c>
      <c r="N253" s="55">
        <v>44</v>
      </c>
    </row>
    <row r="254" spans="1:14" s="54" customFormat="1">
      <c r="A254" s="57">
        <v>251</v>
      </c>
      <c r="B254" s="57" t="s">
        <v>239</v>
      </c>
      <c r="C254" s="60">
        <v>6</v>
      </c>
      <c r="D254" s="60">
        <v>2</v>
      </c>
      <c r="E254" s="59" t="s">
        <v>307</v>
      </c>
      <c r="F254" s="58" t="s">
        <v>167</v>
      </c>
      <c r="G254" s="57" t="s">
        <v>90</v>
      </c>
      <c r="H254" s="62">
        <v>41.88</v>
      </c>
      <c r="I254" s="57" t="s">
        <v>164</v>
      </c>
      <c r="J254" s="58" t="s">
        <v>240</v>
      </c>
      <c r="K254" s="55">
        <v>36</v>
      </c>
      <c r="L254" s="55" t="s">
        <v>680</v>
      </c>
      <c r="M254" s="55">
        <v>1</v>
      </c>
      <c r="N254" s="55">
        <v>44</v>
      </c>
    </row>
    <row r="255" spans="1:14" s="54" customFormat="1">
      <c r="A255" s="57">
        <v>252</v>
      </c>
      <c r="B255" s="57" t="s">
        <v>239</v>
      </c>
      <c r="C255" s="60">
        <v>6</v>
      </c>
      <c r="D255" s="60">
        <v>2</v>
      </c>
      <c r="E255" s="59" t="s">
        <v>306</v>
      </c>
      <c r="F255" s="58" t="s">
        <v>167</v>
      </c>
      <c r="G255" s="57" t="s">
        <v>90</v>
      </c>
      <c r="H255" s="62">
        <v>41.85</v>
      </c>
      <c r="I255" s="57" t="s">
        <v>164</v>
      </c>
      <c r="J255" s="58" t="s">
        <v>240</v>
      </c>
      <c r="K255" s="55">
        <v>36</v>
      </c>
      <c r="L255" s="55" t="s">
        <v>680</v>
      </c>
      <c r="M255" s="55">
        <v>1</v>
      </c>
      <c r="N255" s="55">
        <v>44</v>
      </c>
    </row>
    <row r="256" spans="1:14" s="54" customFormat="1">
      <c r="A256" s="57">
        <v>253</v>
      </c>
      <c r="B256" s="57" t="s">
        <v>239</v>
      </c>
      <c r="C256" s="60">
        <v>6</v>
      </c>
      <c r="D256" s="60">
        <v>2</v>
      </c>
      <c r="E256" s="59" t="s">
        <v>305</v>
      </c>
      <c r="F256" s="58" t="s">
        <v>169</v>
      </c>
      <c r="G256" s="58" t="s">
        <v>237</v>
      </c>
      <c r="H256" s="62">
        <v>59.7</v>
      </c>
      <c r="I256" s="57" t="s">
        <v>166</v>
      </c>
      <c r="J256" s="58" t="s">
        <v>236</v>
      </c>
      <c r="K256" s="55">
        <v>36</v>
      </c>
      <c r="L256" s="55" t="s">
        <v>680</v>
      </c>
      <c r="M256" s="55">
        <v>1</v>
      </c>
      <c r="N256" s="55">
        <v>44</v>
      </c>
    </row>
    <row r="257" spans="1:14" s="54" customFormat="1">
      <c r="A257" s="57">
        <v>254</v>
      </c>
      <c r="B257" s="57" t="s">
        <v>239</v>
      </c>
      <c r="C257" s="60">
        <v>6</v>
      </c>
      <c r="D257" s="60">
        <v>2</v>
      </c>
      <c r="E257" s="59" t="s">
        <v>304</v>
      </c>
      <c r="F257" s="58" t="s">
        <v>165</v>
      </c>
      <c r="G257" s="58" t="s">
        <v>67</v>
      </c>
      <c r="H257" s="62">
        <v>59.16</v>
      </c>
      <c r="I257" s="57" t="s">
        <v>166</v>
      </c>
      <c r="J257" s="58" t="s">
        <v>236</v>
      </c>
      <c r="K257" s="55">
        <v>36</v>
      </c>
      <c r="L257" s="55" t="s">
        <v>686</v>
      </c>
      <c r="M257" s="55">
        <v>1</v>
      </c>
      <c r="N257" s="55">
        <v>44</v>
      </c>
    </row>
    <row r="258" spans="1:14" s="54" customFormat="1">
      <c r="A258" s="57">
        <v>255</v>
      </c>
      <c r="B258" s="57" t="s">
        <v>239</v>
      </c>
      <c r="C258" s="60">
        <v>6</v>
      </c>
      <c r="D258" s="60">
        <v>2</v>
      </c>
      <c r="E258" s="59" t="s">
        <v>303</v>
      </c>
      <c r="F258" s="58" t="s">
        <v>244</v>
      </c>
      <c r="G258" s="58" t="s">
        <v>66</v>
      </c>
      <c r="H258" s="62">
        <v>41.84</v>
      </c>
      <c r="I258" s="57" t="s">
        <v>164</v>
      </c>
      <c r="J258" s="58" t="s">
        <v>240</v>
      </c>
      <c r="K258" s="55">
        <v>36</v>
      </c>
      <c r="L258" s="55" t="s">
        <v>686</v>
      </c>
      <c r="M258" s="55">
        <v>1</v>
      </c>
      <c r="N258" s="55">
        <v>44</v>
      </c>
    </row>
    <row r="259" spans="1:14" s="54" customFormat="1">
      <c r="A259" s="57">
        <v>256</v>
      </c>
      <c r="B259" s="57" t="s">
        <v>239</v>
      </c>
      <c r="C259" s="60">
        <v>6</v>
      </c>
      <c r="D259" s="60">
        <v>2</v>
      </c>
      <c r="E259" s="59" t="s">
        <v>302</v>
      </c>
      <c r="F259" s="58" t="s">
        <v>167</v>
      </c>
      <c r="G259" s="58" t="s">
        <v>66</v>
      </c>
      <c r="H259" s="62">
        <v>41.86</v>
      </c>
      <c r="I259" s="57" t="s">
        <v>164</v>
      </c>
      <c r="J259" s="58" t="s">
        <v>240</v>
      </c>
      <c r="K259" s="55">
        <v>36</v>
      </c>
      <c r="L259" s="55" t="s">
        <v>686</v>
      </c>
      <c r="M259" s="55">
        <v>1</v>
      </c>
      <c r="N259" s="55">
        <v>44</v>
      </c>
    </row>
    <row r="260" spans="1:14" s="54" customFormat="1">
      <c r="A260" s="57">
        <v>257</v>
      </c>
      <c r="B260" s="57" t="s">
        <v>239</v>
      </c>
      <c r="C260" s="60">
        <v>6</v>
      </c>
      <c r="D260" s="60">
        <v>2</v>
      </c>
      <c r="E260" s="59" t="s">
        <v>301</v>
      </c>
      <c r="F260" s="58" t="s">
        <v>244</v>
      </c>
      <c r="G260" s="58" t="s">
        <v>66</v>
      </c>
      <c r="H260" s="62">
        <v>41.86</v>
      </c>
      <c r="I260" s="57" t="s">
        <v>164</v>
      </c>
      <c r="J260" s="58" t="s">
        <v>240</v>
      </c>
      <c r="K260" s="55">
        <v>36</v>
      </c>
      <c r="L260" s="55" t="s">
        <v>686</v>
      </c>
      <c r="M260" s="55">
        <v>1</v>
      </c>
      <c r="N260" s="55">
        <v>44</v>
      </c>
    </row>
    <row r="261" spans="1:14" s="54" customFormat="1">
      <c r="A261" s="57">
        <v>258</v>
      </c>
      <c r="B261" s="57" t="s">
        <v>239</v>
      </c>
      <c r="C261" s="60">
        <v>6</v>
      </c>
      <c r="D261" s="60">
        <v>2</v>
      </c>
      <c r="E261" s="59" t="s">
        <v>300</v>
      </c>
      <c r="F261" s="58" t="s">
        <v>168</v>
      </c>
      <c r="G261" s="57" t="s">
        <v>91</v>
      </c>
      <c r="H261" s="62">
        <v>59.71</v>
      </c>
      <c r="I261" s="57" t="s">
        <v>166</v>
      </c>
      <c r="J261" s="58" t="s">
        <v>236</v>
      </c>
      <c r="K261" s="55">
        <v>36</v>
      </c>
      <c r="L261" s="55" t="s">
        <v>686</v>
      </c>
      <c r="M261" s="55">
        <v>1</v>
      </c>
      <c r="N261" s="55">
        <v>44</v>
      </c>
    </row>
    <row r="262" spans="1:14" s="54" customFormat="1">
      <c r="A262" s="57">
        <v>259</v>
      </c>
      <c r="B262" s="57" t="s">
        <v>239</v>
      </c>
      <c r="C262" s="60">
        <v>6</v>
      </c>
      <c r="D262" s="60">
        <v>2</v>
      </c>
      <c r="E262" s="59" t="s">
        <v>299</v>
      </c>
      <c r="F262" s="58" t="s">
        <v>167</v>
      </c>
      <c r="G262" s="57" t="s">
        <v>90</v>
      </c>
      <c r="H262" s="62">
        <v>41.88</v>
      </c>
      <c r="I262" s="57" t="s">
        <v>164</v>
      </c>
      <c r="J262" s="58" t="s">
        <v>240</v>
      </c>
      <c r="K262" s="55">
        <v>36</v>
      </c>
      <c r="L262" s="55" t="s">
        <v>686</v>
      </c>
      <c r="M262" s="55">
        <v>1</v>
      </c>
      <c r="N262" s="55">
        <v>44</v>
      </c>
    </row>
    <row r="263" spans="1:14" s="54" customFormat="1">
      <c r="A263" s="57">
        <v>260</v>
      </c>
      <c r="B263" s="57" t="s">
        <v>239</v>
      </c>
      <c r="C263" s="60">
        <v>6</v>
      </c>
      <c r="D263" s="60">
        <v>2</v>
      </c>
      <c r="E263" s="59" t="s">
        <v>298</v>
      </c>
      <c r="F263" s="58" t="s">
        <v>167</v>
      </c>
      <c r="G263" s="57" t="s">
        <v>90</v>
      </c>
      <c r="H263" s="62">
        <v>41.85</v>
      </c>
      <c r="I263" s="57" t="s">
        <v>164</v>
      </c>
      <c r="J263" s="58" t="s">
        <v>240</v>
      </c>
      <c r="K263" s="55">
        <v>36</v>
      </c>
      <c r="L263" s="55" t="s">
        <v>686</v>
      </c>
      <c r="M263" s="55">
        <v>1</v>
      </c>
      <c r="N263" s="55">
        <v>44</v>
      </c>
    </row>
    <row r="264" spans="1:14" s="54" customFormat="1">
      <c r="A264" s="57">
        <v>261</v>
      </c>
      <c r="B264" s="57" t="s">
        <v>239</v>
      </c>
      <c r="C264" s="60">
        <v>6</v>
      </c>
      <c r="D264" s="60">
        <v>2</v>
      </c>
      <c r="E264" s="59" t="s">
        <v>297</v>
      </c>
      <c r="F264" s="58" t="s">
        <v>169</v>
      </c>
      <c r="G264" s="58" t="s">
        <v>237</v>
      </c>
      <c r="H264" s="62">
        <v>59.7</v>
      </c>
      <c r="I264" s="57" t="s">
        <v>166</v>
      </c>
      <c r="J264" s="58" t="s">
        <v>236</v>
      </c>
      <c r="K264" s="55">
        <v>36</v>
      </c>
      <c r="L264" s="55" t="s">
        <v>686</v>
      </c>
      <c r="M264" s="55">
        <v>1</v>
      </c>
      <c r="N264" s="55">
        <v>44</v>
      </c>
    </row>
    <row r="265" spans="1:14" s="54" customFormat="1">
      <c r="A265" s="57">
        <v>262</v>
      </c>
      <c r="B265" s="57" t="s">
        <v>239</v>
      </c>
      <c r="C265" s="60">
        <v>6</v>
      </c>
      <c r="D265" s="60">
        <v>2</v>
      </c>
      <c r="E265" s="59" t="s">
        <v>296</v>
      </c>
      <c r="F265" s="58" t="s">
        <v>165</v>
      </c>
      <c r="G265" s="58" t="s">
        <v>67</v>
      </c>
      <c r="H265" s="62">
        <v>59.16</v>
      </c>
      <c r="I265" s="57" t="s">
        <v>166</v>
      </c>
      <c r="J265" s="58" t="s">
        <v>236</v>
      </c>
      <c r="K265" s="55">
        <v>36</v>
      </c>
      <c r="L265" s="55" t="s">
        <v>686</v>
      </c>
      <c r="M265" s="55">
        <v>1</v>
      </c>
      <c r="N265" s="55">
        <v>44</v>
      </c>
    </row>
    <row r="266" spans="1:14" s="54" customFormat="1">
      <c r="A266" s="57">
        <v>263</v>
      </c>
      <c r="B266" s="57" t="s">
        <v>239</v>
      </c>
      <c r="C266" s="60">
        <v>6</v>
      </c>
      <c r="D266" s="60">
        <v>2</v>
      </c>
      <c r="E266" s="59" t="s">
        <v>295</v>
      </c>
      <c r="F266" s="58" t="s">
        <v>244</v>
      </c>
      <c r="G266" s="58" t="s">
        <v>66</v>
      </c>
      <c r="H266" s="62">
        <v>41.84</v>
      </c>
      <c r="I266" s="57" t="s">
        <v>164</v>
      </c>
      <c r="J266" s="58" t="s">
        <v>240</v>
      </c>
      <c r="K266" s="55">
        <v>36</v>
      </c>
      <c r="L266" s="55" t="s">
        <v>686</v>
      </c>
      <c r="M266" s="55">
        <v>1</v>
      </c>
      <c r="N266" s="55">
        <v>44</v>
      </c>
    </row>
    <row r="267" spans="1:14" s="54" customFormat="1">
      <c r="A267" s="57">
        <v>264</v>
      </c>
      <c r="B267" s="57" t="s">
        <v>239</v>
      </c>
      <c r="C267" s="60">
        <v>6</v>
      </c>
      <c r="D267" s="60">
        <v>2</v>
      </c>
      <c r="E267" s="59" t="s">
        <v>294</v>
      </c>
      <c r="F267" s="58" t="s">
        <v>167</v>
      </c>
      <c r="G267" s="58" t="s">
        <v>66</v>
      </c>
      <c r="H267" s="62">
        <v>41.86</v>
      </c>
      <c r="I267" s="57" t="s">
        <v>164</v>
      </c>
      <c r="J267" s="58" t="s">
        <v>240</v>
      </c>
      <c r="K267" s="55">
        <v>36</v>
      </c>
      <c r="L267" s="55" t="s">
        <v>686</v>
      </c>
      <c r="M267" s="55">
        <v>1</v>
      </c>
      <c r="N267" s="55">
        <v>44</v>
      </c>
    </row>
    <row r="268" spans="1:14" s="54" customFormat="1">
      <c r="A268" s="57">
        <v>265</v>
      </c>
      <c r="B268" s="57" t="s">
        <v>239</v>
      </c>
      <c r="C268" s="60">
        <v>6</v>
      </c>
      <c r="D268" s="60">
        <v>2</v>
      </c>
      <c r="E268" s="59" t="s">
        <v>293</v>
      </c>
      <c r="F268" s="58" t="s">
        <v>244</v>
      </c>
      <c r="G268" s="58" t="s">
        <v>66</v>
      </c>
      <c r="H268" s="62">
        <v>41.86</v>
      </c>
      <c r="I268" s="57" t="s">
        <v>164</v>
      </c>
      <c r="J268" s="58" t="s">
        <v>240</v>
      </c>
      <c r="K268" s="55">
        <v>36</v>
      </c>
      <c r="L268" s="55" t="s">
        <v>686</v>
      </c>
      <c r="M268" s="55">
        <v>1</v>
      </c>
      <c r="N268" s="55">
        <v>44</v>
      </c>
    </row>
    <row r="269" spans="1:14" s="54" customFormat="1">
      <c r="A269" s="57">
        <v>266</v>
      </c>
      <c r="B269" s="57" t="s">
        <v>239</v>
      </c>
      <c r="C269" s="60">
        <v>6</v>
      </c>
      <c r="D269" s="60">
        <v>2</v>
      </c>
      <c r="E269" s="59" t="s">
        <v>292</v>
      </c>
      <c r="F269" s="58" t="s">
        <v>168</v>
      </c>
      <c r="G269" s="57" t="s">
        <v>91</v>
      </c>
      <c r="H269" s="62">
        <v>59.71</v>
      </c>
      <c r="I269" s="57" t="s">
        <v>166</v>
      </c>
      <c r="J269" s="58" t="s">
        <v>236</v>
      </c>
      <c r="K269" s="55">
        <v>36</v>
      </c>
      <c r="L269" s="55" t="s">
        <v>686</v>
      </c>
      <c r="M269" s="55">
        <v>1</v>
      </c>
      <c r="N269" s="55">
        <v>44</v>
      </c>
    </row>
    <row r="270" spans="1:14" s="54" customFormat="1">
      <c r="A270" s="57">
        <v>267</v>
      </c>
      <c r="B270" s="57" t="s">
        <v>239</v>
      </c>
      <c r="C270" s="60">
        <v>6</v>
      </c>
      <c r="D270" s="60">
        <v>2</v>
      </c>
      <c r="E270" s="59" t="s">
        <v>291</v>
      </c>
      <c r="F270" s="58" t="s">
        <v>167</v>
      </c>
      <c r="G270" s="57" t="s">
        <v>90</v>
      </c>
      <c r="H270" s="62">
        <v>41.88</v>
      </c>
      <c r="I270" s="57" t="s">
        <v>164</v>
      </c>
      <c r="J270" s="58" t="s">
        <v>240</v>
      </c>
      <c r="K270" s="55">
        <v>36</v>
      </c>
      <c r="L270" s="55" t="s">
        <v>686</v>
      </c>
      <c r="M270" s="55">
        <v>1</v>
      </c>
      <c r="N270" s="55">
        <v>44</v>
      </c>
    </row>
    <row r="271" spans="1:14" s="54" customFormat="1">
      <c r="A271" s="57">
        <v>268</v>
      </c>
      <c r="B271" s="57" t="s">
        <v>239</v>
      </c>
      <c r="C271" s="60">
        <v>6</v>
      </c>
      <c r="D271" s="60">
        <v>2</v>
      </c>
      <c r="E271" s="59" t="s">
        <v>290</v>
      </c>
      <c r="F271" s="58" t="s">
        <v>167</v>
      </c>
      <c r="G271" s="57" t="s">
        <v>90</v>
      </c>
      <c r="H271" s="62">
        <v>41.85</v>
      </c>
      <c r="I271" s="57" t="s">
        <v>164</v>
      </c>
      <c r="J271" s="58" t="s">
        <v>240</v>
      </c>
      <c r="K271" s="55">
        <v>36</v>
      </c>
      <c r="L271" s="55" t="s">
        <v>686</v>
      </c>
      <c r="M271" s="55">
        <v>1</v>
      </c>
      <c r="N271" s="55">
        <v>44</v>
      </c>
    </row>
    <row r="272" spans="1:14" s="54" customFormat="1">
      <c r="A272" s="57">
        <v>269</v>
      </c>
      <c r="B272" s="57" t="s">
        <v>239</v>
      </c>
      <c r="C272" s="60">
        <v>6</v>
      </c>
      <c r="D272" s="60">
        <v>2</v>
      </c>
      <c r="E272" s="59" t="s">
        <v>289</v>
      </c>
      <c r="F272" s="58" t="s">
        <v>169</v>
      </c>
      <c r="G272" s="58" t="s">
        <v>237</v>
      </c>
      <c r="H272" s="62">
        <v>59.7</v>
      </c>
      <c r="I272" s="57" t="s">
        <v>166</v>
      </c>
      <c r="J272" s="58" t="s">
        <v>236</v>
      </c>
      <c r="K272" s="55">
        <v>36</v>
      </c>
      <c r="L272" s="55" t="s">
        <v>686</v>
      </c>
      <c r="M272" s="55">
        <v>1</v>
      </c>
      <c r="N272" s="55">
        <v>44</v>
      </c>
    </row>
    <row r="273" spans="1:14" s="54" customFormat="1">
      <c r="A273" s="57">
        <v>270</v>
      </c>
      <c r="B273" s="57" t="s">
        <v>239</v>
      </c>
      <c r="C273" s="60">
        <v>6</v>
      </c>
      <c r="D273" s="60">
        <v>2</v>
      </c>
      <c r="E273" s="59" t="s">
        <v>170</v>
      </c>
      <c r="F273" s="58" t="s">
        <v>165</v>
      </c>
      <c r="G273" s="58" t="s">
        <v>67</v>
      </c>
      <c r="H273" s="62">
        <v>59.16</v>
      </c>
      <c r="I273" s="57" t="s">
        <v>166</v>
      </c>
      <c r="J273" s="58" t="s">
        <v>236</v>
      </c>
      <c r="K273" s="55">
        <v>36</v>
      </c>
      <c r="L273" s="55" t="s">
        <v>686</v>
      </c>
      <c r="M273" s="55">
        <v>1</v>
      </c>
      <c r="N273" s="55">
        <v>44</v>
      </c>
    </row>
    <row r="274" spans="1:14" s="54" customFormat="1">
      <c r="A274" s="57">
        <v>271</v>
      </c>
      <c r="B274" s="57" t="s">
        <v>239</v>
      </c>
      <c r="C274" s="60">
        <v>6</v>
      </c>
      <c r="D274" s="60">
        <v>2</v>
      </c>
      <c r="E274" s="59" t="s">
        <v>171</v>
      </c>
      <c r="F274" s="58" t="s">
        <v>244</v>
      </c>
      <c r="G274" s="58" t="s">
        <v>66</v>
      </c>
      <c r="H274" s="62">
        <v>41.84</v>
      </c>
      <c r="I274" s="57" t="s">
        <v>164</v>
      </c>
      <c r="J274" s="58" t="s">
        <v>240</v>
      </c>
      <c r="K274" s="55">
        <v>36</v>
      </c>
      <c r="L274" s="55" t="s">
        <v>686</v>
      </c>
      <c r="M274" s="55">
        <v>1</v>
      </c>
      <c r="N274" s="55">
        <v>44</v>
      </c>
    </row>
    <row r="275" spans="1:14" s="54" customFormat="1">
      <c r="A275" s="57">
        <v>272</v>
      </c>
      <c r="B275" s="57" t="s">
        <v>239</v>
      </c>
      <c r="C275" s="60">
        <v>6</v>
      </c>
      <c r="D275" s="60">
        <v>2</v>
      </c>
      <c r="E275" s="59" t="s">
        <v>172</v>
      </c>
      <c r="F275" s="58" t="s">
        <v>167</v>
      </c>
      <c r="G275" s="58" t="s">
        <v>66</v>
      </c>
      <c r="H275" s="62">
        <v>41.86</v>
      </c>
      <c r="I275" s="57" t="s">
        <v>164</v>
      </c>
      <c r="J275" s="58" t="s">
        <v>240</v>
      </c>
      <c r="K275" s="55">
        <v>36</v>
      </c>
      <c r="L275" s="55" t="s">
        <v>686</v>
      </c>
      <c r="M275" s="55">
        <v>1</v>
      </c>
      <c r="N275" s="55">
        <v>44</v>
      </c>
    </row>
    <row r="276" spans="1:14" s="54" customFormat="1">
      <c r="A276" s="57">
        <v>273</v>
      </c>
      <c r="B276" s="57" t="s">
        <v>239</v>
      </c>
      <c r="C276" s="60">
        <v>6</v>
      </c>
      <c r="D276" s="60">
        <v>2</v>
      </c>
      <c r="E276" s="59" t="s">
        <v>173</v>
      </c>
      <c r="F276" s="58" t="s">
        <v>244</v>
      </c>
      <c r="G276" s="58" t="s">
        <v>66</v>
      </c>
      <c r="H276" s="62">
        <v>41.86</v>
      </c>
      <c r="I276" s="57" t="s">
        <v>164</v>
      </c>
      <c r="J276" s="58" t="s">
        <v>240</v>
      </c>
      <c r="K276" s="55">
        <v>36</v>
      </c>
      <c r="L276" s="55" t="s">
        <v>686</v>
      </c>
      <c r="M276" s="55">
        <v>1</v>
      </c>
      <c r="N276" s="55">
        <v>44</v>
      </c>
    </row>
    <row r="277" spans="1:14" s="54" customFormat="1">
      <c r="A277" s="57">
        <v>274</v>
      </c>
      <c r="B277" s="57" t="s">
        <v>239</v>
      </c>
      <c r="C277" s="60">
        <v>6</v>
      </c>
      <c r="D277" s="60">
        <v>2</v>
      </c>
      <c r="E277" s="59" t="s">
        <v>174</v>
      </c>
      <c r="F277" s="58" t="s">
        <v>168</v>
      </c>
      <c r="G277" s="57" t="s">
        <v>91</v>
      </c>
      <c r="H277" s="62">
        <v>59.71</v>
      </c>
      <c r="I277" s="57" t="s">
        <v>166</v>
      </c>
      <c r="J277" s="58" t="s">
        <v>236</v>
      </c>
      <c r="K277" s="55">
        <v>36</v>
      </c>
      <c r="L277" s="55" t="s">
        <v>686</v>
      </c>
      <c r="M277" s="55">
        <v>1</v>
      </c>
      <c r="N277" s="55">
        <v>44</v>
      </c>
    </row>
    <row r="278" spans="1:14" s="54" customFormat="1">
      <c r="A278" s="57">
        <v>275</v>
      </c>
      <c r="B278" s="57" t="s">
        <v>239</v>
      </c>
      <c r="C278" s="60">
        <v>6</v>
      </c>
      <c r="D278" s="60">
        <v>2</v>
      </c>
      <c r="E278" s="59" t="s">
        <v>175</v>
      </c>
      <c r="F278" s="58" t="s">
        <v>167</v>
      </c>
      <c r="G278" s="57" t="s">
        <v>90</v>
      </c>
      <c r="H278" s="62">
        <v>41.88</v>
      </c>
      <c r="I278" s="57" t="s">
        <v>164</v>
      </c>
      <c r="J278" s="58" t="s">
        <v>240</v>
      </c>
      <c r="K278" s="55">
        <v>36</v>
      </c>
      <c r="L278" s="55" t="s">
        <v>686</v>
      </c>
      <c r="M278" s="55">
        <v>1</v>
      </c>
      <c r="N278" s="55">
        <v>44</v>
      </c>
    </row>
    <row r="279" spans="1:14" s="54" customFormat="1">
      <c r="A279" s="57">
        <v>276</v>
      </c>
      <c r="B279" s="57" t="s">
        <v>239</v>
      </c>
      <c r="C279" s="60">
        <v>6</v>
      </c>
      <c r="D279" s="60">
        <v>2</v>
      </c>
      <c r="E279" s="59" t="s">
        <v>176</v>
      </c>
      <c r="F279" s="58" t="s">
        <v>167</v>
      </c>
      <c r="G279" s="57" t="s">
        <v>90</v>
      </c>
      <c r="H279" s="62">
        <v>41.85</v>
      </c>
      <c r="I279" s="57" t="s">
        <v>164</v>
      </c>
      <c r="J279" s="58" t="s">
        <v>240</v>
      </c>
      <c r="K279" s="55">
        <v>36</v>
      </c>
      <c r="L279" s="55" t="s">
        <v>686</v>
      </c>
      <c r="M279" s="55">
        <v>1</v>
      </c>
      <c r="N279" s="55">
        <v>44</v>
      </c>
    </row>
    <row r="280" spans="1:14" s="54" customFormat="1">
      <c r="A280" s="57">
        <v>277</v>
      </c>
      <c r="B280" s="57" t="s">
        <v>239</v>
      </c>
      <c r="C280" s="60">
        <v>6</v>
      </c>
      <c r="D280" s="60">
        <v>2</v>
      </c>
      <c r="E280" s="59" t="s">
        <v>177</v>
      </c>
      <c r="F280" s="58" t="s">
        <v>169</v>
      </c>
      <c r="G280" s="58" t="s">
        <v>237</v>
      </c>
      <c r="H280" s="62">
        <v>59.7</v>
      </c>
      <c r="I280" s="57" t="s">
        <v>166</v>
      </c>
      <c r="J280" s="58" t="s">
        <v>236</v>
      </c>
      <c r="K280" s="55">
        <v>36</v>
      </c>
      <c r="L280" s="55" t="s">
        <v>686</v>
      </c>
      <c r="M280" s="55">
        <v>1</v>
      </c>
      <c r="N280" s="55">
        <v>44</v>
      </c>
    </row>
    <row r="281" spans="1:14" s="54" customFormat="1">
      <c r="A281" s="57">
        <v>278</v>
      </c>
      <c r="B281" s="57" t="s">
        <v>239</v>
      </c>
      <c r="C281" s="60">
        <v>6</v>
      </c>
      <c r="D281" s="60">
        <v>2</v>
      </c>
      <c r="E281" s="59" t="s">
        <v>179</v>
      </c>
      <c r="F281" s="58" t="s">
        <v>165</v>
      </c>
      <c r="G281" s="58" t="s">
        <v>67</v>
      </c>
      <c r="H281" s="62">
        <v>59.16</v>
      </c>
      <c r="I281" s="57" t="s">
        <v>166</v>
      </c>
      <c r="J281" s="58" t="s">
        <v>236</v>
      </c>
      <c r="K281" s="55">
        <v>36</v>
      </c>
      <c r="L281" s="55" t="s">
        <v>686</v>
      </c>
      <c r="M281" s="55">
        <v>1</v>
      </c>
      <c r="N281" s="55">
        <v>44</v>
      </c>
    </row>
    <row r="282" spans="1:14" s="54" customFormat="1">
      <c r="A282" s="57">
        <v>279</v>
      </c>
      <c r="B282" s="57" t="s">
        <v>239</v>
      </c>
      <c r="C282" s="60">
        <v>6</v>
      </c>
      <c r="D282" s="60">
        <v>2</v>
      </c>
      <c r="E282" s="59" t="s">
        <v>180</v>
      </c>
      <c r="F282" s="58" t="s">
        <v>244</v>
      </c>
      <c r="G282" s="58" t="s">
        <v>66</v>
      </c>
      <c r="H282" s="62">
        <v>41.84</v>
      </c>
      <c r="I282" s="57" t="s">
        <v>164</v>
      </c>
      <c r="J282" s="58" t="s">
        <v>240</v>
      </c>
      <c r="K282" s="55">
        <v>36</v>
      </c>
      <c r="L282" s="55" t="s">
        <v>686</v>
      </c>
      <c r="M282" s="55">
        <v>1</v>
      </c>
      <c r="N282" s="55">
        <v>44</v>
      </c>
    </row>
    <row r="283" spans="1:14" s="54" customFormat="1">
      <c r="A283" s="57">
        <v>280</v>
      </c>
      <c r="B283" s="57" t="s">
        <v>239</v>
      </c>
      <c r="C283" s="60">
        <v>6</v>
      </c>
      <c r="D283" s="60">
        <v>2</v>
      </c>
      <c r="E283" s="59" t="s">
        <v>181</v>
      </c>
      <c r="F283" s="58" t="s">
        <v>167</v>
      </c>
      <c r="G283" s="58" t="s">
        <v>66</v>
      </c>
      <c r="H283" s="62">
        <v>41.86</v>
      </c>
      <c r="I283" s="57" t="s">
        <v>164</v>
      </c>
      <c r="J283" s="58" t="s">
        <v>240</v>
      </c>
      <c r="K283" s="55">
        <v>36</v>
      </c>
      <c r="L283" s="55" t="s">
        <v>686</v>
      </c>
      <c r="M283" s="55">
        <v>1</v>
      </c>
      <c r="N283" s="55">
        <v>44</v>
      </c>
    </row>
    <row r="284" spans="1:14" s="54" customFormat="1">
      <c r="A284" s="57">
        <v>281</v>
      </c>
      <c r="B284" s="57" t="s">
        <v>239</v>
      </c>
      <c r="C284" s="60">
        <v>6</v>
      </c>
      <c r="D284" s="60">
        <v>2</v>
      </c>
      <c r="E284" s="59" t="s">
        <v>182</v>
      </c>
      <c r="F284" s="58" t="s">
        <v>244</v>
      </c>
      <c r="G284" s="58" t="s">
        <v>66</v>
      </c>
      <c r="H284" s="62">
        <v>41.86</v>
      </c>
      <c r="I284" s="57" t="s">
        <v>164</v>
      </c>
      <c r="J284" s="58" t="s">
        <v>240</v>
      </c>
      <c r="K284" s="55">
        <v>36</v>
      </c>
      <c r="L284" s="55" t="s">
        <v>686</v>
      </c>
      <c r="M284" s="55">
        <v>1</v>
      </c>
      <c r="N284" s="55">
        <v>44</v>
      </c>
    </row>
    <row r="285" spans="1:14" s="54" customFormat="1">
      <c r="A285" s="57">
        <v>282</v>
      </c>
      <c r="B285" s="57" t="s">
        <v>239</v>
      </c>
      <c r="C285" s="60">
        <v>6</v>
      </c>
      <c r="D285" s="60">
        <v>2</v>
      </c>
      <c r="E285" s="59" t="s">
        <v>183</v>
      </c>
      <c r="F285" s="58" t="s">
        <v>168</v>
      </c>
      <c r="G285" s="57" t="s">
        <v>91</v>
      </c>
      <c r="H285" s="62">
        <v>59.71</v>
      </c>
      <c r="I285" s="57" t="s">
        <v>166</v>
      </c>
      <c r="J285" s="58" t="s">
        <v>236</v>
      </c>
      <c r="K285" s="55">
        <v>36</v>
      </c>
      <c r="L285" s="55" t="s">
        <v>686</v>
      </c>
      <c r="M285" s="55">
        <v>1</v>
      </c>
      <c r="N285" s="55">
        <v>44</v>
      </c>
    </row>
    <row r="286" spans="1:14" s="54" customFormat="1">
      <c r="A286" s="57">
        <v>283</v>
      </c>
      <c r="B286" s="57" t="s">
        <v>239</v>
      </c>
      <c r="C286" s="60">
        <v>6</v>
      </c>
      <c r="D286" s="60">
        <v>2</v>
      </c>
      <c r="E286" s="59" t="s">
        <v>184</v>
      </c>
      <c r="F286" s="58" t="s">
        <v>167</v>
      </c>
      <c r="G286" s="57" t="s">
        <v>90</v>
      </c>
      <c r="H286" s="62">
        <v>41.88</v>
      </c>
      <c r="I286" s="57" t="s">
        <v>164</v>
      </c>
      <c r="J286" s="58" t="s">
        <v>240</v>
      </c>
      <c r="K286" s="55">
        <v>36</v>
      </c>
      <c r="L286" s="55" t="s">
        <v>686</v>
      </c>
      <c r="M286" s="55">
        <v>1</v>
      </c>
      <c r="N286" s="55">
        <v>44</v>
      </c>
    </row>
    <row r="287" spans="1:14" s="54" customFormat="1">
      <c r="A287" s="57">
        <v>284</v>
      </c>
      <c r="B287" s="57" t="s">
        <v>239</v>
      </c>
      <c r="C287" s="60">
        <v>6</v>
      </c>
      <c r="D287" s="60">
        <v>2</v>
      </c>
      <c r="E287" s="59" t="s">
        <v>185</v>
      </c>
      <c r="F287" s="58" t="s">
        <v>167</v>
      </c>
      <c r="G287" s="57" t="s">
        <v>90</v>
      </c>
      <c r="H287" s="62">
        <v>41.85</v>
      </c>
      <c r="I287" s="57" t="s">
        <v>164</v>
      </c>
      <c r="J287" s="58" t="s">
        <v>240</v>
      </c>
      <c r="K287" s="55">
        <v>36</v>
      </c>
      <c r="L287" s="55" t="s">
        <v>686</v>
      </c>
      <c r="M287" s="55">
        <v>1</v>
      </c>
      <c r="N287" s="55">
        <v>44</v>
      </c>
    </row>
    <row r="288" spans="1:14" s="54" customFormat="1">
      <c r="A288" s="57">
        <v>285</v>
      </c>
      <c r="B288" s="57" t="s">
        <v>239</v>
      </c>
      <c r="C288" s="60">
        <v>6</v>
      </c>
      <c r="D288" s="60">
        <v>2</v>
      </c>
      <c r="E288" s="59" t="s">
        <v>186</v>
      </c>
      <c r="F288" s="58" t="s">
        <v>169</v>
      </c>
      <c r="G288" s="58" t="s">
        <v>237</v>
      </c>
      <c r="H288" s="62">
        <v>59.7</v>
      </c>
      <c r="I288" s="57" t="s">
        <v>166</v>
      </c>
      <c r="J288" s="58" t="s">
        <v>236</v>
      </c>
      <c r="K288" s="55">
        <v>36</v>
      </c>
      <c r="L288" s="55" t="s">
        <v>686</v>
      </c>
      <c r="M288" s="55">
        <v>1</v>
      </c>
      <c r="N288" s="55">
        <v>44</v>
      </c>
    </row>
    <row r="289" spans="1:14" s="54" customFormat="1">
      <c r="A289" s="57">
        <v>286</v>
      </c>
      <c r="B289" s="57" t="s">
        <v>239</v>
      </c>
      <c r="C289" s="60">
        <v>6</v>
      </c>
      <c r="D289" s="60">
        <v>2</v>
      </c>
      <c r="E289" s="59" t="s">
        <v>188</v>
      </c>
      <c r="F289" s="58" t="s">
        <v>165</v>
      </c>
      <c r="G289" s="58" t="s">
        <v>67</v>
      </c>
      <c r="H289" s="62">
        <v>59.16</v>
      </c>
      <c r="I289" s="57" t="s">
        <v>166</v>
      </c>
      <c r="J289" s="58" t="s">
        <v>236</v>
      </c>
      <c r="K289" s="55">
        <v>36</v>
      </c>
      <c r="L289" s="55" t="s">
        <v>686</v>
      </c>
      <c r="M289" s="55">
        <v>1</v>
      </c>
      <c r="N289" s="55">
        <v>44</v>
      </c>
    </row>
    <row r="290" spans="1:14" s="54" customFormat="1">
      <c r="A290" s="57">
        <v>287</v>
      </c>
      <c r="B290" s="57" t="s">
        <v>239</v>
      </c>
      <c r="C290" s="60">
        <v>6</v>
      </c>
      <c r="D290" s="60">
        <v>2</v>
      </c>
      <c r="E290" s="59" t="s">
        <v>189</v>
      </c>
      <c r="F290" s="58" t="s">
        <v>244</v>
      </c>
      <c r="G290" s="58" t="s">
        <v>66</v>
      </c>
      <c r="H290" s="62">
        <v>41.84</v>
      </c>
      <c r="I290" s="57" t="s">
        <v>164</v>
      </c>
      <c r="J290" s="58" t="s">
        <v>240</v>
      </c>
      <c r="K290" s="55">
        <v>36</v>
      </c>
      <c r="L290" s="55" t="s">
        <v>686</v>
      </c>
      <c r="M290" s="55">
        <v>1</v>
      </c>
      <c r="N290" s="55">
        <v>44</v>
      </c>
    </row>
    <row r="291" spans="1:14" s="54" customFormat="1">
      <c r="A291" s="57">
        <v>288</v>
      </c>
      <c r="B291" s="57" t="s">
        <v>239</v>
      </c>
      <c r="C291" s="60">
        <v>6</v>
      </c>
      <c r="D291" s="60">
        <v>2</v>
      </c>
      <c r="E291" s="59" t="s">
        <v>190</v>
      </c>
      <c r="F291" s="58" t="s">
        <v>167</v>
      </c>
      <c r="G291" s="58" t="s">
        <v>66</v>
      </c>
      <c r="H291" s="62">
        <v>41.86</v>
      </c>
      <c r="I291" s="57" t="s">
        <v>164</v>
      </c>
      <c r="J291" s="58" t="s">
        <v>240</v>
      </c>
      <c r="K291" s="55">
        <v>36</v>
      </c>
      <c r="L291" s="55" t="s">
        <v>686</v>
      </c>
      <c r="M291" s="55">
        <v>1</v>
      </c>
      <c r="N291" s="55">
        <v>44</v>
      </c>
    </row>
    <row r="292" spans="1:14" s="54" customFormat="1">
      <c r="A292" s="57">
        <v>289</v>
      </c>
      <c r="B292" s="57" t="s">
        <v>239</v>
      </c>
      <c r="C292" s="60">
        <v>6</v>
      </c>
      <c r="D292" s="60">
        <v>2</v>
      </c>
      <c r="E292" s="59" t="s">
        <v>191</v>
      </c>
      <c r="F292" s="58" t="s">
        <v>244</v>
      </c>
      <c r="G292" s="58" t="s">
        <v>66</v>
      </c>
      <c r="H292" s="62">
        <v>41.86</v>
      </c>
      <c r="I292" s="57" t="s">
        <v>164</v>
      </c>
      <c r="J292" s="58" t="s">
        <v>240</v>
      </c>
      <c r="K292" s="55">
        <v>36</v>
      </c>
      <c r="L292" s="55" t="s">
        <v>686</v>
      </c>
      <c r="M292" s="55">
        <v>1</v>
      </c>
      <c r="N292" s="55">
        <v>44</v>
      </c>
    </row>
    <row r="293" spans="1:14" s="54" customFormat="1">
      <c r="A293" s="57">
        <v>290</v>
      </c>
      <c r="B293" s="57" t="s">
        <v>239</v>
      </c>
      <c r="C293" s="60">
        <v>6</v>
      </c>
      <c r="D293" s="60">
        <v>2</v>
      </c>
      <c r="E293" s="59" t="s">
        <v>192</v>
      </c>
      <c r="F293" s="58" t="s">
        <v>168</v>
      </c>
      <c r="G293" s="57" t="s">
        <v>91</v>
      </c>
      <c r="H293" s="62">
        <v>59.71</v>
      </c>
      <c r="I293" s="57" t="s">
        <v>166</v>
      </c>
      <c r="J293" s="58" t="s">
        <v>236</v>
      </c>
      <c r="K293" s="55">
        <v>36</v>
      </c>
      <c r="L293" s="55" t="s">
        <v>686</v>
      </c>
      <c r="M293" s="55">
        <v>1</v>
      </c>
      <c r="N293" s="55">
        <v>44</v>
      </c>
    </row>
    <row r="294" spans="1:14" s="54" customFormat="1">
      <c r="A294" s="57">
        <v>291</v>
      </c>
      <c r="B294" s="57" t="s">
        <v>239</v>
      </c>
      <c r="C294" s="60">
        <v>6</v>
      </c>
      <c r="D294" s="60">
        <v>2</v>
      </c>
      <c r="E294" s="59" t="s">
        <v>193</v>
      </c>
      <c r="F294" s="58" t="s">
        <v>167</v>
      </c>
      <c r="G294" s="57" t="s">
        <v>90</v>
      </c>
      <c r="H294" s="62">
        <v>41.88</v>
      </c>
      <c r="I294" s="57" t="s">
        <v>164</v>
      </c>
      <c r="J294" s="58" t="s">
        <v>240</v>
      </c>
      <c r="K294" s="55">
        <v>36</v>
      </c>
      <c r="L294" s="55" t="s">
        <v>686</v>
      </c>
      <c r="M294" s="55">
        <v>1</v>
      </c>
      <c r="N294" s="55">
        <v>44</v>
      </c>
    </row>
    <row r="295" spans="1:14" s="54" customFormat="1">
      <c r="A295" s="57">
        <v>292</v>
      </c>
      <c r="B295" s="57" t="s">
        <v>239</v>
      </c>
      <c r="C295" s="60">
        <v>6</v>
      </c>
      <c r="D295" s="60">
        <v>2</v>
      </c>
      <c r="E295" s="59" t="s">
        <v>194</v>
      </c>
      <c r="F295" s="58" t="s">
        <v>167</v>
      </c>
      <c r="G295" s="57" t="s">
        <v>90</v>
      </c>
      <c r="H295" s="62">
        <v>41.85</v>
      </c>
      <c r="I295" s="57" t="s">
        <v>164</v>
      </c>
      <c r="J295" s="58" t="s">
        <v>240</v>
      </c>
      <c r="K295" s="55">
        <v>36</v>
      </c>
      <c r="L295" s="55" t="s">
        <v>686</v>
      </c>
      <c r="M295" s="55">
        <v>1</v>
      </c>
      <c r="N295" s="55">
        <v>44</v>
      </c>
    </row>
    <row r="296" spans="1:14" s="54" customFormat="1">
      <c r="A296" s="57">
        <v>293</v>
      </c>
      <c r="B296" s="57" t="s">
        <v>239</v>
      </c>
      <c r="C296" s="60">
        <v>6</v>
      </c>
      <c r="D296" s="60">
        <v>2</v>
      </c>
      <c r="E296" s="59" t="s">
        <v>195</v>
      </c>
      <c r="F296" s="58" t="s">
        <v>169</v>
      </c>
      <c r="G296" s="58" t="s">
        <v>237</v>
      </c>
      <c r="H296" s="62">
        <v>59.7</v>
      </c>
      <c r="I296" s="57" t="s">
        <v>166</v>
      </c>
      <c r="J296" s="58" t="s">
        <v>236</v>
      </c>
      <c r="K296" s="55">
        <v>36</v>
      </c>
      <c r="L296" s="55" t="s">
        <v>686</v>
      </c>
      <c r="M296" s="55">
        <v>1</v>
      </c>
      <c r="N296" s="55">
        <v>44</v>
      </c>
    </row>
    <row r="297" spans="1:14" s="54" customFormat="1">
      <c r="A297" s="57">
        <v>294</v>
      </c>
      <c r="B297" s="57" t="s">
        <v>239</v>
      </c>
      <c r="C297" s="60">
        <v>6</v>
      </c>
      <c r="D297" s="60">
        <v>2</v>
      </c>
      <c r="E297" s="59" t="s">
        <v>197</v>
      </c>
      <c r="F297" s="58" t="s">
        <v>165</v>
      </c>
      <c r="G297" s="58" t="s">
        <v>67</v>
      </c>
      <c r="H297" s="62">
        <v>59.16</v>
      </c>
      <c r="I297" s="57" t="s">
        <v>166</v>
      </c>
      <c r="J297" s="58" t="s">
        <v>236</v>
      </c>
      <c r="K297" s="55">
        <v>36</v>
      </c>
      <c r="L297" s="55" t="s">
        <v>686</v>
      </c>
      <c r="M297" s="55">
        <v>1</v>
      </c>
      <c r="N297" s="55">
        <v>44</v>
      </c>
    </row>
    <row r="298" spans="1:14" s="54" customFormat="1">
      <c r="A298" s="57">
        <v>295</v>
      </c>
      <c r="B298" s="57" t="s">
        <v>239</v>
      </c>
      <c r="C298" s="60">
        <v>6</v>
      </c>
      <c r="D298" s="60">
        <v>2</v>
      </c>
      <c r="E298" s="59" t="s">
        <v>198</v>
      </c>
      <c r="F298" s="58" t="s">
        <v>244</v>
      </c>
      <c r="G298" s="58" t="s">
        <v>66</v>
      </c>
      <c r="H298" s="62">
        <v>41.84</v>
      </c>
      <c r="I298" s="57" t="s">
        <v>164</v>
      </c>
      <c r="J298" s="58" t="s">
        <v>240</v>
      </c>
      <c r="K298" s="55">
        <v>36</v>
      </c>
      <c r="L298" s="55" t="s">
        <v>686</v>
      </c>
      <c r="M298" s="55">
        <v>1</v>
      </c>
      <c r="N298" s="55">
        <v>44</v>
      </c>
    </row>
    <row r="299" spans="1:14" s="54" customFormat="1">
      <c r="A299" s="57">
        <v>296</v>
      </c>
      <c r="B299" s="57" t="s">
        <v>239</v>
      </c>
      <c r="C299" s="60">
        <v>6</v>
      </c>
      <c r="D299" s="60">
        <v>2</v>
      </c>
      <c r="E299" s="59" t="s">
        <v>199</v>
      </c>
      <c r="F299" s="58" t="s">
        <v>167</v>
      </c>
      <c r="G299" s="58" t="s">
        <v>66</v>
      </c>
      <c r="H299" s="62">
        <v>41.86</v>
      </c>
      <c r="I299" s="57" t="s">
        <v>164</v>
      </c>
      <c r="J299" s="58" t="s">
        <v>240</v>
      </c>
      <c r="K299" s="55">
        <v>36</v>
      </c>
      <c r="L299" s="55" t="s">
        <v>686</v>
      </c>
      <c r="M299" s="55">
        <v>1</v>
      </c>
      <c r="N299" s="55">
        <v>44</v>
      </c>
    </row>
    <row r="300" spans="1:14" s="54" customFormat="1">
      <c r="A300" s="57">
        <v>297</v>
      </c>
      <c r="B300" s="57" t="s">
        <v>239</v>
      </c>
      <c r="C300" s="60">
        <v>6</v>
      </c>
      <c r="D300" s="60">
        <v>2</v>
      </c>
      <c r="E300" s="59" t="s">
        <v>200</v>
      </c>
      <c r="F300" s="58" t="s">
        <v>244</v>
      </c>
      <c r="G300" s="58" t="s">
        <v>66</v>
      </c>
      <c r="H300" s="62">
        <v>41.86</v>
      </c>
      <c r="I300" s="57" t="s">
        <v>164</v>
      </c>
      <c r="J300" s="58" t="s">
        <v>240</v>
      </c>
      <c r="K300" s="55">
        <v>36</v>
      </c>
      <c r="L300" s="55" t="s">
        <v>686</v>
      </c>
      <c r="M300" s="55">
        <v>1</v>
      </c>
      <c r="N300" s="55">
        <v>44</v>
      </c>
    </row>
    <row r="301" spans="1:14" s="54" customFormat="1">
      <c r="A301" s="57">
        <v>298</v>
      </c>
      <c r="B301" s="57" t="s">
        <v>239</v>
      </c>
      <c r="C301" s="60">
        <v>6</v>
      </c>
      <c r="D301" s="60">
        <v>2</v>
      </c>
      <c r="E301" s="59" t="s">
        <v>201</v>
      </c>
      <c r="F301" s="58" t="s">
        <v>168</v>
      </c>
      <c r="G301" s="57" t="s">
        <v>91</v>
      </c>
      <c r="H301" s="62">
        <v>59.71</v>
      </c>
      <c r="I301" s="57" t="s">
        <v>166</v>
      </c>
      <c r="J301" s="58" t="s">
        <v>236</v>
      </c>
      <c r="K301" s="55">
        <v>36</v>
      </c>
      <c r="L301" s="55" t="s">
        <v>686</v>
      </c>
      <c r="M301" s="55">
        <v>1</v>
      </c>
      <c r="N301" s="55">
        <v>44</v>
      </c>
    </row>
    <row r="302" spans="1:14" s="54" customFormat="1">
      <c r="A302" s="57">
        <v>299</v>
      </c>
      <c r="B302" s="57" t="s">
        <v>239</v>
      </c>
      <c r="C302" s="60">
        <v>6</v>
      </c>
      <c r="D302" s="60">
        <v>2</v>
      </c>
      <c r="E302" s="59" t="s">
        <v>202</v>
      </c>
      <c r="F302" s="58" t="s">
        <v>167</v>
      </c>
      <c r="G302" s="57" t="s">
        <v>90</v>
      </c>
      <c r="H302" s="62">
        <v>41.88</v>
      </c>
      <c r="I302" s="57" t="s">
        <v>164</v>
      </c>
      <c r="J302" s="58" t="s">
        <v>240</v>
      </c>
      <c r="K302" s="55">
        <v>36</v>
      </c>
      <c r="L302" s="55" t="s">
        <v>686</v>
      </c>
      <c r="M302" s="55">
        <v>1</v>
      </c>
      <c r="N302" s="55">
        <v>44</v>
      </c>
    </row>
    <row r="303" spans="1:14" s="54" customFormat="1">
      <c r="A303" s="57">
        <v>300</v>
      </c>
      <c r="B303" s="57" t="s">
        <v>239</v>
      </c>
      <c r="C303" s="60">
        <v>6</v>
      </c>
      <c r="D303" s="60">
        <v>2</v>
      </c>
      <c r="E303" s="59" t="s">
        <v>203</v>
      </c>
      <c r="F303" s="58" t="s">
        <v>167</v>
      </c>
      <c r="G303" s="57" t="s">
        <v>90</v>
      </c>
      <c r="H303" s="62">
        <v>41.85</v>
      </c>
      <c r="I303" s="57" t="s">
        <v>164</v>
      </c>
      <c r="J303" s="58" t="s">
        <v>240</v>
      </c>
      <c r="K303" s="55">
        <v>36</v>
      </c>
      <c r="L303" s="55" t="s">
        <v>686</v>
      </c>
      <c r="M303" s="55">
        <v>1</v>
      </c>
      <c r="N303" s="55">
        <v>44</v>
      </c>
    </row>
    <row r="304" spans="1:14" s="54" customFormat="1">
      <c r="A304" s="57">
        <v>301</v>
      </c>
      <c r="B304" s="57" t="s">
        <v>239</v>
      </c>
      <c r="C304" s="60">
        <v>6</v>
      </c>
      <c r="D304" s="60">
        <v>2</v>
      </c>
      <c r="E304" s="59" t="s">
        <v>204</v>
      </c>
      <c r="F304" s="58" t="s">
        <v>169</v>
      </c>
      <c r="G304" s="58" t="s">
        <v>237</v>
      </c>
      <c r="H304" s="62">
        <v>59.7</v>
      </c>
      <c r="I304" s="57" t="s">
        <v>166</v>
      </c>
      <c r="J304" s="58" t="s">
        <v>236</v>
      </c>
      <c r="K304" s="55">
        <v>36</v>
      </c>
      <c r="L304" s="55" t="s">
        <v>686</v>
      </c>
      <c r="M304" s="55">
        <v>1</v>
      </c>
      <c r="N304" s="55">
        <v>44</v>
      </c>
    </row>
    <row r="305" spans="1:14" s="54" customFormat="1">
      <c r="A305" s="57">
        <v>302</v>
      </c>
      <c r="B305" s="57" t="s">
        <v>239</v>
      </c>
      <c r="C305" s="60">
        <v>6</v>
      </c>
      <c r="D305" s="60">
        <v>2</v>
      </c>
      <c r="E305" s="59" t="s">
        <v>206</v>
      </c>
      <c r="F305" s="58" t="s">
        <v>165</v>
      </c>
      <c r="G305" s="58" t="s">
        <v>67</v>
      </c>
      <c r="H305" s="62">
        <v>59.16</v>
      </c>
      <c r="I305" s="57" t="s">
        <v>166</v>
      </c>
      <c r="J305" s="58" t="s">
        <v>236</v>
      </c>
      <c r="K305" s="55">
        <v>36</v>
      </c>
      <c r="L305" s="55" t="s">
        <v>686</v>
      </c>
      <c r="M305" s="55">
        <v>1</v>
      </c>
      <c r="N305" s="55">
        <v>44</v>
      </c>
    </row>
    <row r="306" spans="1:14" s="54" customFormat="1">
      <c r="A306" s="57">
        <v>303</v>
      </c>
      <c r="B306" s="57" t="s">
        <v>239</v>
      </c>
      <c r="C306" s="60">
        <v>6</v>
      </c>
      <c r="D306" s="60">
        <v>2</v>
      </c>
      <c r="E306" s="59" t="s">
        <v>207</v>
      </c>
      <c r="F306" s="58" t="s">
        <v>244</v>
      </c>
      <c r="G306" s="58" t="s">
        <v>66</v>
      </c>
      <c r="H306" s="62">
        <v>41.84</v>
      </c>
      <c r="I306" s="57" t="s">
        <v>164</v>
      </c>
      <c r="J306" s="58" t="s">
        <v>240</v>
      </c>
      <c r="K306" s="55">
        <v>36</v>
      </c>
      <c r="L306" s="55" t="s">
        <v>686</v>
      </c>
      <c r="M306" s="55">
        <v>1</v>
      </c>
      <c r="N306" s="55">
        <v>44</v>
      </c>
    </row>
    <row r="307" spans="1:14" s="54" customFormat="1">
      <c r="A307" s="57">
        <v>304</v>
      </c>
      <c r="B307" s="57" t="s">
        <v>239</v>
      </c>
      <c r="C307" s="60">
        <v>6</v>
      </c>
      <c r="D307" s="60">
        <v>2</v>
      </c>
      <c r="E307" s="59" t="s">
        <v>208</v>
      </c>
      <c r="F307" s="58" t="s">
        <v>167</v>
      </c>
      <c r="G307" s="58" t="s">
        <v>66</v>
      </c>
      <c r="H307" s="62">
        <v>41.86</v>
      </c>
      <c r="I307" s="57" t="s">
        <v>164</v>
      </c>
      <c r="J307" s="58" t="s">
        <v>240</v>
      </c>
      <c r="K307" s="55">
        <v>36</v>
      </c>
      <c r="L307" s="55" t="s">
        <v>686</v>
      </c>
      <c r="M307" s="55">
        <v>1</v>
      </c>
      <c r="N307" s="55">
        <v>44</v>
      </c>
    </row>
    <row r="308" spans="1:14" s="54" customFormat="1">
      <c r="A308" s="57">
        <v>305</v>
      </c>
      <c r="B308" s="57" t="s">
        <v>239</v>
      </c>
      <c r="C308" s="60">
        <v>6</v>
      </c>
      <c r="D308" s="60">
        <v>2</v>
      </c>
      <c r="E308" s="59" t="s">
        <v>209</v>
      </c>
      <c r="F308" s="58" t="s">
        <v>244</v>
      </c>
      <c r="G308" s="58" t="s">
        <v>66</v>
      </c>
      <c r="H308" s="62">
        <v>41.86</v>
      </c>
      <c r="I308" s="57" t="s">
        <v>164</v>
      </c>
      <c r="J308" s="58" t="s">
        <v>240</v>
      </c>
      <c r="K308" s="55">
        <v>36</v>
      </c>
      <c r="L308" s="55" t="s">
        <v>686</v>
      </c>
      <c r="M308" s="55">
        <v>1</v>
      </c>
      <c r="N308" s="55">
        <v>44</v>
      </c>
    </row>
    <row r="309" spans="1:14" s="54" customFormat="1">
      <c r="A309" s="57">
        <v>306</v>
      </c>
      <c r="B309" s="57" t="s">
        <v>239</v>
      </c>
      <c r="C309" s="60">
        <v>6</v>
      </c>
      <c r="D309" s="60">
        <v>2</v>
      </c>
      <c r="E309" s="59" t="s">
        <v>210</v>
      </c>
      <c r="F309" s="58" t="s">
        <v>168</v>
      </c>
      <c r="G309" s="57" t="s">
        <v>91</v>
      </c>
      <c r="H309" s="62">
        <v>59.71</v>
      </c>
      <c r="I309" s="57" t="s">
        <v>166</v>
      </c>
      <c r="J309" s="58" t="s">
        <v>236</v>
      </c>
      <c r="K309" s="55">
        <v>36</v>
      </c>
      <c r="L309" s="55" t="s">
        <v>686</v>
      </c>
      <c r="M309" s="55">
        <v>1</v>
      </c>
      <c r="N309" s="55">
        <v>44</v>
      </c>
    </row>
    <row r="310" spans="1:14" s="54" customFormat="1">
      <c r="A310" s="57">
        <v>307</v>
      </c>
      <c r="B310" s="57" t="s">
        <v>239</v>
      </c>
      <c r="C310" s="60">
        <v>6</v>
      </c>
      <c r="D310" s="60">
        <v>2</v>
      </c>
      <c r="E310" s="59" t="s">
        <v>211</v>
      </c>
      <c r="F310" s="58" t="s">
        <v>167</v>
      </c>
      <c r="G310" s="57" t="s">
        <v>90</v>
      </c>
      <c r="H310" s="62">
        <v>41.88</v>
      </c>
      <c r="I310" s="57" t="s">
        <v>164</v>
      </c>
      <c r="J310" s="58" t="s">
        <v>240</v>
      </c>
      <c r="K310" s="55">
        <v>36</v>
      </c>
      <c r="L310" s="55" t="s">
        <v>686</v>
      </c>
      <c r="M310" s="55">
        <v>1</v>
      </c>
      <c r="N310" s="55">
        <v>44</v>
      </c>
    </row>
    <row r="311" spans="1:14" s="54" customFormat="1">
      <c r="A311" s="57">
        <v>308</v>
      </c>
      <c r="B311" s="57" t="s">
        <v>239</v>
      </c>
      <c r="C311" s="60">
        <v>6</v>
      </c>
      <c r="D311" s="60">
        <v>2</v>
      </c>
      <c r="E311" s="59" t="s">
        <v>212</v>
      </c>
      <c r="F311" s="58" t="s">
        <v>167</v>
      </c>
      <c r="G311" s="57" t="s">
        <v>90</v>
      </c>
      <c r="H311" s="62">
        <v>41.85</v>
      </c>
      <c r="I311" s="57" t="s">
        <v>164</v>
      </c>
      <c r="J311" s="58" t="s">
        <v>240</v>
      </c>
      <c r="K311" s="55">
        <v>36</v>
      </c>
      <c r="L311" s="55" t="s">
        <v>686</v>
      </c>
      <c r="M311" s="55">
        <v>1</v>
      </c>
      <c r="N311" s="55">
        <v>44</v>
      </c>
    </row>
    <row r="312" spans="1:14" s="54" customFormat="1">
      <c r="A312" s="57">
        <v>309</v>
      </c>
      <c r="B312" s="57" t="s">
        <v>239</v>
      </c>
      <c r="C312" s="60">
        <v>6</v>
      </c>
      <c r="D312" s="60">
        <v>2</v>
      </c>
      <c r="E312" s="59" t="s">
        <v>213</v>
      </c>
      <c r="F312" s="58" t="s">
        <v>169</v>
      </c>
      <c r="G312" s="58" t="s">
        <v>237</v>
      </c>
      <c r="H312" s="62">
        <v>59.7</v>
      </c>
      <c r="I312" s="57" t="s">
        <v>166</v>
      </c>
      <c r="J312" s="58" t="s">
        <v>236</v>
      </c>
      <c r="K312" s="55">
        <v>36</v>
      </c>
      <c r="L312" s="55" t="s">
        <v>686</v>
      </c>
      <c r="M312" s="55">
        <v>1</v>
      </c>
      <c r="N312" s="55">
        <v>44</v>
      </c>
    </row>
    <row r="313" spans="1:14" s="54" customFormat="1">
      <c r="A313" s="57">
        <v>310</v>
      </c>
      <c r="B313" s="57" t="s">
        <v>239</v>
      </c>
      <c r="C313" s="60">
        <v>6</v>
      </c>
      <c r="D313" s="60">
        <v>2</v>
      </c>
      <c r="E313" s="59" t="s">
        <v>215</v>
      </c>
      <c r="F313" s="58" t="s">
        <v>165</v>
      </c>
      <c r="G313" s="58" t="s">
        <v>67</v>
      </c>
      <c r="H313" s="62">
        <v>59.16</v>
      </c>
      <c r="I313" s="57" t="s">
        <v>166</v>
      </c>
      <c r="J313" s="58" t="s">
        <v>236</v>
      </c>
      <c r="K313" s="55">
        <v>36</v>
      </c>
      <c r="L313" s="55" t="s">
        <v>686</v>
      </c>
      <c r="M313" s="55">
        <v>1</v>
      </c>
      <c r="N313" s="55">
        <v>44</v>
      </c>
    </row>
    <row r="314" spans="1:14" s="54" customFormat="1">
      <c r="A314" s="57">
        <v>311</v>
      </c>
      <c r="B314" s="57" t="s">
        <v>239</v>
      </c>
      <c r="C314" s="60">
        <v>6</v>
      </c>
      <c r="D314" s="60">
        <v>2</v>
      </c>
      <c r="E314" s="59" t="s">
        <v>216</v>
      </c>
      <c r="F314" s="58" t="s">
        <v>244</v>
      </c>
      <c r="G314" s="58" t="s">
        <v>66</v>
      </c>
      <c r="H314" s="62">
        <v>41.84</v>
      </c>
      <c r="I314" s="57" t="s">
        <v>164</v>
      </c>
      <c r="J314" s="58" t="s">
        <v>240</v>
      </c>
      <c r="K314" s="55">
        <v>36</v>
      </c>
      <c r="L314" s="55" t="s">
        <v>686</v>
      </c>
      <c r="M314" s="55">
        <v>1</v>
      </c>
      <c r="N314" s="55">
        <v>44</v>
      </c>
    </row>
    <row r="315" spans="1:14" s="54" customFormat="1">
      <c r="A315" s="57">
        <v>312</v>
      </c>
      <c r="B315" s="57" t="s">
        <v>239</v>
      </c>
      <c r="C315" s="60">
        <v>6</v>
      </c>
      <c r="D315" s="60">
        <v>2</v>
      </c>
      <c r="E315" s="59" t="s">
        <v>217</v>
      </c>
      <c r="F315" s="58" t="s">
        <v>167</v>
      </c>
      <c r="G315" s="58" t="s">
        <v>66</v>
      </c>
      <c r="H315" s="62">
        <v>41.86</v>
      </c>
      <c r="I315" s="57" t="s">
        <v>164</v>
      </c>
      <c r="J315" s="58" t="s">
        <v>240</v>
      </c>
      <c r="K315" s="55">
        <v>36</v>
      </c>
      <c r="L315" s="55" t="s">
        <v>686</v>
      </c>
      <c r="M315" s="55">
        <v>1</v>
      </c>
      <c r="N315" s="55">
        <v>44</v>
      </c>
    </row>
    <row r="316" spans="1:14" s="54" customFormat="1">
      <c r="A316" s="57">
        <v>313</v>
      </c>
      <c r="B316" s="57" t="s">
        <v>239</v>
      </c>
      <c r="C316" s="60">
        <v>6</v>
      </c>
      <c r="D316" s="60">
        <v>2</v>
      </c>
      <c r="E316" s="59" t="s">
        <v>218</v>
      </c>
      <c r="F316" s="58" t="s">
        <v>244</v>
      </c>
      <c r="G316" s="58" t="s">
        <v>66</v>
      </c>
      <c r="H316" s="62">
        <v>41.86</v>
      </c>
      <c r="I316" s="57" t="s">
        <v>164</v>
      </c>
      <c r="J316" s="58" t="s">
        <v>240</v>
      </c>
      <c r="K316" s="55">
        <v>36</v>
      </c>
      <c r="L316" s="55" t="s">
        <v>686</v>
      </c>
      <c r="M316" s="55">
        <v>1</v>
      </c>
      <c r="N316" s="55">
        <v>44</v>
      </c>
    </row>
    <row r="317" spans="1:14" s="54" customFormat="1">
      <c r="A317" s="57">
        <v>314</v>
      </c>
      <c r="B317" s="57" t="s">
        <v>239</v>
      </c>
      <c r="C317" s="60">
        <v>6</v>
      </c>
      <c r="D317" s="60">
        <v>2</v>
      </c>
      <c r="E317" s="59" t="s">
        <v>219</v>
      </c>
      <c r="F317" s="58" t="s">
        <v>168</v>
      </c>
      <c r="G317" s="57" t="s">
        <v>91</v>
      </c>
      <c r="H317" s="62">
        <v>59.71</v>
      </c>
      <c r="I317" s="57" t="s">
        <v>166</v>
      </c>
      <c r="J317" s="58" t="s">
        <v>236</v>
      </c>
      <c r="K317" s="55">
        <v>36</v>
      </c>
      <c r="L317" s="55" t="s">
        <v>686</v>
      </c>
      <c r="M317" s="55">
        <v>1</v>
      </c>
      <c r="N317" s="55">
        <v>44</v>
      </c>
    </row>
    <row r="318" spans="1:14" s="54" customFormat="1">
      <c r="A318" s="57">
        <v>315</v>
      </c>
      <c r="B318" s="57" t="s">
        <v>239</v>
      </c>
      <c r="C318" s="60">
        <v>6</v>
      </c>
      <c r="D318" s="60">
        <v>2</v>
      </c>
      <c r="E318" s="59" t="s">
        <v>220</v>
      </c>
      <c r="F318" s="58" t="s">
        <v>167</v>
      </c>
      <c r="G318" s="57" t="s">
        <v>90</v>
      </c>
      <c r="H318" s="62">
        <v>41.88</v>
      </c>
      <c r="I318" s="57" t="s">
        <v>164</v>
      </c>
      <c r="J318" s="58" t="s">
        <v>240</v>
      </c>
      <c r="K318" s="55">
        <v>36</v>
      </c>
      <c r="L318" s="55" t="s">
        <v>686</v>
      </c>
      <c r="M318" s="55">
        <v>1</v>
      </c>
      <c r="N318" s="55">
        <v>44</v>
      </c>
    </row>
    <row r="319" spans="1:14" s="54" customFormat="1">
      <c r="A319" s="57">
        <v>316</v>
      </c>
      <c r="B319" s="57" t="s">
        <v>239</v>
      </c>
      <c r="C319" s="60">
        <v>6</v>
      </c>
      <c r="D319" s="60">
        <v>2</v>
      </c>
      <c r="E319" s="59" t="s">
        <v>221</v>
      </c>
      <c r="F319" s="58" t="s">
        <v>167</v>
      </c>
      <c r="G319" s="57" t="s">
        <v>90</v>
      </c>
      <c r="H319" s="62">
        <v>41.85</v>
      </c>
      <c r="I319" s="57" t="s">
        <v>164</v>
      </c>
      <c r="J319" s="58" t="s">
        <v>240</v>
      </c>
      <c r="K319" s="55">
        <v>36</v>
      </c>
      <c r="L319" s="55" t="s">
        <v>686</v>
      </c>
      <c r="M319" s="55">
        <v>1</v>
      </c>
      <c r="N319" s="55">
        <v>44</v>
      </c>
    </row>
    <row r="320" spans="1:14" s="54" customFormat="1">
      <c r="A320" s="57">
        <v>317</v>
      </c>
      <c r="B320" s="57" t="s">
        <v>239</v>
      </c>
      <c r="C320" s="60">
        <v>6</v>
      </c>
      <c r="D320" s="60">
        <v>2</v>
      </c>
      <c r="E320" s="59" t="s">
        <v>222</v>
      </c>
      <c r="F320" s="58" t="s">
        <v>169</v>
      </c>
      <c r="G320" s="57" t="s">
        <v>237</v>
      </c>
      <c r="H320" s="62">
        <v>59.7</v>
      </c>
      <c r="I320" s="57" t="s">
        <v>166</v>
      </c>
      <c r="J320" s="58" t="s">
        <v>236</v>
      </c>
      <c r="K320" s="55">
        <v>36</v>
      </c>
      <c r="L320" s="55" t="s">
        <v>686</v>
      </c>
      <c r="M320" s="55">
        <v>1</v>
      </c>
      <c r="N320" s="55">
        <v>44</v>
      </c>
    </row>
    <row r="321" spans="1:14" s="54" customFormat="1">
      <c r="A321" s="57">
        <v>318</v>
      </c>
      <c r="B321" s="57" t="s">
        <v>239</v>
      </c>
      <c r="C321" s="60">
        <v>6</v>
      </c>
      <c r="D321" s="60">
        <v>2</v>
      </c>
      <c r="E321" s="59" t="s">
        <v>224</v>
      </c>
      <c r="F321" s="58" t="s">
        <v>165</v>
      </c>
      <c r="G321" s="58" t="s">
        <v>67</v>
      </c>
      <c r="H321" s="62">
        <v>59.16</v>
      </c>
      <c r="I321" s="57" t="s">
        <v>166</v>
      </c>
      <c r="J321" s="58" t="s">
        <v>236</v>
      </c>
      <c r="K321" s="55">
        <v>36</v>
      </c>
      <c r="L321" s="55" t="s">
        <v>688</v>
      </c>
      <c r="M321" s="55">
        <v>1</v>
      </c>
      <c r="N321" s="55">
        <v>44</v>
      </c>
    </row>
    <row r="322" spans="1:14" s="54" customFormat="1">
      <c r="A322" s="57">
        <v>319</v>
      </c>
      <c r="B322" s="57" t="s">
        <v>239</v>
      </c>
      <c r="C322" s="60">
        <v>6</v>
      </c>
      <c r="D322" s="60">
        <v>2</v>
      </c>
      <c r="E322" s="59" t="s">
        <v>225</v>
      </c>
      <c r="F322" s="58" t="s">
        <v>244</v>
      </c>
      <c r="G322" s="58" t="s">
        <v>66</v>
      </c>
      <c r="H322" s="62">
        <v>41.84</v>
      </c>
      <c r="I322" s="57" t="s">
        <v>164</v>
      </c>
      <c r="J322" s="58" t="s">
        <v>240</v>
      </c>
      <c r="K322" s="55">
        <v>36</v>
      </c>
      <c r="L322" s="55" t="s">
        <v>688</v>
      </c>
      <c r="M322" s="55">
        <v>1</v>
      </c>
      <c r="N322" s="55">
        <v>44</v>
      </c>
    </row>
    <row r="323" spans="1:14" s="54" customFormat="1">
      <c r="A323" s="57">
        <v>320</v>
      </c>
      <c r="B323" s="57" t="s">
        <v>239</v>
      </c>
      <c r="C323" s="60">
        <v>6</v>
      </c>
      <c r="D323" s="60">
        <v>2</v>
      </c>
      <c r="E323" s="59" t="s">
        <v>226</v>
      </c>
      <c r="F323" s="58" t="s">
        <v>167</v>
      </c>
      <c r="G323" s="58" t="s">
        <v>66</v>
      </c>
      <c r="H323" s="62">
        <v>41.86</v>
      </c>
      <c r="I323" s="57" t="s">
        <v>164</v>
      </c>
      <c r="J323" s="58" t="s">
        <v>240</v>
      </c>
      <c r="K323" s="55">
        <v>36</v>
      </c>
      <c r="L323" s="55" t="s">
        <v>688</v>
      </c>
      <c r="M323" s="55">
        <v>1</v>
      </c>
      <c r="N323" s="55">
        <v>44</v>
      </c>
    </row>
    <row r="324" spans="1:14" s="54" customFormat="1">
      <c r="A324" s="57">
        <v>321</v>
      </c>
      <c r="B324" s="57" t="s">
        <v>239</v>
      </c>
      <c r="C324" s="60">
        <v>6</v>
      </c>
      <c r="D324" s="60">
        <v>2</v>
      </c>
      <c r="E324" s="59" t="s">
        <v>227</v>
      </c>
      <c r="F324" s="58" t="s">
        <v>244</v>
      </c>
      <c r="G324" s="58" t="s">
        <v>66</v>
      </c>
      <c r="H324" s="62">
        <v>41.86</v>
      </c>
      <c r="I324" s="57" t="s">
        <v>164</v>
      </c>
      <c r="J324" s="58" t="s">
        <v>240</v>
      </c>
      <c r="K324" s="55">
        <v>36</v>
      </c>
      <c r="L324" s="55" t="s">
        <v>688</v>
      </c>
      <c r="M324" s="55">
        <v>1</v>
      </c>
      <c r="N324" s="55">
        <v>44</v>
      </c>
    </row>
    <row r="325" spans="1:14" s="54" customFormat="1">
      <c r="A325" s="57">
        <v>322</v>
      </c>
      <c r="B325" s="57" t="s">
        <v>239</v>
      </c>
      <c r="C325" s="60">
        <v>6</v>
      </c>
      <c r="D325" s="60">
        <v>2</v>
      </c>
      <c r="E325" s="59" t="s">
        <v>228</v>
      </c>
      <c r="F325" s="58" t="s">
        <v>168</v>
      </c>
      <c r="G325" s="57" t="s">
        <v>91</v>
      </c>
      <c r="H325" s="62">
        <v>59.71</v>
      </c>
      <c r="I325" s="57" t="s">
        <v>166</v>
      </c>
      <c r="J325" s="58" t="s">
        <v>236</v>
      </c>
      <c r="K325" s="55">
        <v>36</v>
      </c>
      <c r="L325" s="55" t="s">
        <v>688</v>
      </c>
      <c r="M325" s="55">
        <v>1</v>
      </c>
      <c r="N325" s="55">
        <v>44</v>
      </c>
    </row>
    <row r="326" spans="1:14" s="54" customFormat="1">
      <c r="A326" s="57">
        <v>323</v>
      </c>
      <c r="B326" s="57" t="s">
        <v>239</v>
      </c>
      <c r="C326" s="60">
        <v>6</v>
      </c>
      <c r="D326" s="60">
        <v>2</v>
      </c>
      <c r="E326" s="59" t="s">
        <v>229</v>
      </c>
      <c r="F326" s="58" t="s">
        <v>167</v>
      </c>
      <c r="G326" s="57" t="s">
        <v>90</v>
      </c>
      <c r="H326" s="62">
        <v>41.88</v>
      </c>
      <c r="I326" s="57" t="s">
        <v>164</v>
      </c>
      <c r="J326" s="58" t="s">
        <v>240</v>
      </c>
      <c r="K326" s="55">
        <v>36</v>
      </c>
      <c r="L326" s="55" t="s">
        <v>688</v>
      </c>
      <c r="M326" s="55">
        <v>1</v>
      </c>
      <c r="N326" s="55">
        <v>44</v>
      </c>
    </row>
    <row r="327" spans="1:14" s="54" customFormat="1">
      <c r="A327" s="57">
        <v>324</v>
      </c>
      <c r="B327" s="57" t="s">
        <v>239</v>
      </c>
      <c r="C327" s="60">
        <v>6</v>
      </c>
      <c r="D327" s="60">
        <v>2</v>
      </c>
      <c r="E327" s="59" t="s">
        <v>230</v>
      </c>
      <c r="F327" s="58" t="s">
        <v>167</v>
      </c>
      <c r="G327" s="57" t="s">
        <v>90</v>
      </c>
      <c r="H327" s="62">
        <v>41.85</v>
      </c>
      <c r="I327" s="57" t="s">
        <v>164</v>
      </c>
      <c r="J327" s="58" t="s">
        <v>240</v>
      </c>
      <c r="K327" s="55">
        <v>36</v>
      </c>
      <c r="L327" s="55" t="s">
        <v>688</v>
      </c>
      <c r="M327" s="55">
        <v>1</v>
      </c>
      <c r="N327" s="55">
        <v>44</v>
      </c>
    </row>
    <row r="328" spans="1:14" s="54" customFormat="1">
      <c r="A328" s="57">
        <v>325</v>
      </c>
      <c r="B328" s="57" t="s">
        <v>239</v>
      </c>
      <c r="C328" s="60">
        <v>6</v>
      </c>
      <c r="D328" s="60">
        <v>2</v>
      </c>
      <c r="E328" s="59" t="s">
        <v>231</v>
      </c>
      <c r="F328" s="58" t="s">
        <v>169</v>
      </c>
      <c r="G328" s="58" t="s">
        <v>237</v>
      </c>
      <c r="H328" s="62">
        <v>59.7</v>
      </c>
      <c r="I328" s="57" t="s">
        <v>166</v>
      </c>
      <c r="J328" s="58" t="s">
        <v>236</v>
      </c>
      <c r="K328" s="55">
        <v>36</v>
      </c>
      <c r="L328" s="55" t="s">
        <v>688</v>
      </c>
      <c r="M328" s="55">
        <v>1</v>
      </c>
      <c r="N328" s="55">
        <v>44</v>
      </c>
    </row>
    <row r="329" spans="1:14" s="54" customFormat="1">
      <c r="A329" s="57">
        <v>326</v>
      </c>
      <c r="B329" s="57" t="s">
        <v>239</v>
      </c>
      <c r="C329" s="60">
        <v>6</v>
      </c>
      <c r="D329" s="60">
        <v>2</v>
      </c>
      <c r="E329" s="59" t="s">
        <v>288</v>
      </c>
      <c r="F329" s="58" t="s">
        <v>165</v>
      </c>
      <c r="G329" s="58" t="s">
        <v>67</v>
      </c>
      <c r="H329" s="62">
        <v>59.16</v>
      </c>
      <c r="I329" s="57" t="s">
        <v>166</v>
      </c>
      <c r="J329" s="58" t="s">
        <v>236</v>
      </c>
      <c r="K329" s="55">
        <v>36</v>
      </c>
      <c r="L329" s="55" t="s">
        <v>688</v>
      </c>
      <c r="M329" s="55">
        <v>1</v>
      </c>
      <c r="N329" s="55">
        <v>44</v>
      </c>
    </row>
    <row r="330" spans="1:14" s="54" customFormat="1">
      <c r="A330" s="57">
        <v>327</v>
      </c>
      <c r="B330" s="57" t="s">
        <v>239</v>
      </c>
      <c r="C330" s="60">
        <v>6</v>
      </c>
      <c r="D330" s="60">
        <v>2</v>
      </c>
      <c r="E330" s="59" t="s">
        <v>287</v>
      </c>
      <c r="F330" s="58" t="s">
        <v>244</v>
      </c>
      <c r="G330" s="58" t="s">
        <v>66</v>
      </c>
      <c r="H330" s="62">
        <v>41.84</v>
      </c>
      <c r="I330" s="57" t="s">
        <v>164</v>
      </c>
      <c r="J330" s="58" t="s">
        <v>240</v>
      </c>
      <c r="K330" s="55">
        <v>36</v>
      </c>
      <c r="L330" s="55" t="s">
        <v>688</v>
      </c>
      <c r="M330" s="55">
        <v>1</v>
      </c>
      <c r="N330" s="55">
        <v>44</v>
      </c>
    </row>
    <row r="331" spans="1:14" s="54" customFormat="1">
      <c r="A331" s="57">
        <v>328</v>
      </c>
      <c r="B331" s="57" t="s">
        <v>239</v>
      </c>
      <c r="C331" s="60">
        <v>6</v>
      </c>
      <c r="D331" s="60">
        <v>2</v>
      </c>
      <c r="E331" s="59" t="s">
        <v>286</v>
      </c>
      <c r="F331" s="58" t="s">
        <v>167</v>
      </c>
      <c r="G331" s="58" t="s">
        <v>66</v>
      </c>
      <c r="H331" s="62">
        <v>41.86</v>
      </c>
      <c r="I331" s="57" t="s">
        <v>164</v>
      </c>
      <c r="J331" s="58" t="s">
        <v>240</v>
      </c>
      <c r="K331" s="55">
        <v>36</v>
      </c>
      <c r="L331" s="55" t="s">
        <v>688</v>
      </c>
      <c r="M331" s="55">
        <v>1</v>
      </c>
      <c r="N331" s="55">
        <v>44</v>
      </c>
    </row>
    <row r="332" spans="1:14" s="54" customFormat="1">
      <c r="A332" s="57">
        <v>329</v>
      </c>
      <c r="B332" s="57" t="s">
        <v>239</v>
      </c>
      <c r="C332" s="60">
        <v>6</v>
      </c>
      <c r="D332" s="60">
        <v>2</v>
      </c>
      <c r="E332" s="59" t="s">
        <v>285</v>
      </c>
      <c r="F332" s="58" t="s">
        <v>244</v>
      </c>
      <c r="G332" s="58" t="s">
        <v>66</v>
      </c>
      <c r="H332" s="62">
        <v>41.86</v>
      </c>
      <c r="I332" s="57" t="s">
        <v>164</v>
      </c>
      <c r="J332" s="58" t="s">
        <v>240</v>
      </c>
      <c r="K332" s="55">
        <v>36</v>
      </c>
      <c r="L332" s="55" t="s">
        <v>688</v>
      </c>
      <c r="M332" s="55">
        <v>1</v>
      </c>
      <c r="N332" s="55">
        <v>44</v>
      </c>
    </row>
    <row r="333" spans="1:14" s="54" customFormat="1">
      <c r="A333" s="57">
        <v>330</v>
      </c>
      <c r="B333" s="57" t="s">
        <v>239</v>
      </c>
      <c r="C333" s="60">
        <v>6</v>
      </c>
      <c r="D333" s="60">
        <v>2</v>
      </c>
      <c r="E333" s="59" t="s">
        <v>284</v>
      </c>
      <c r="F333" s="58" t="s">
        <v>168</v>
      </c>
      <c r="G333" s="57" t="s">
        <v>91</v>
      </c>
      <c r="H333" s="62">
        <v>59.71</v>
      </c>
      <c r="I333" s="57" t="s">
        <v>166</v>
      </c>
      <c r="J333" s="58" t="s">
        <v>236</v>
      </c>
      <c r="K333" s="55">
        <v>36</v>
      </c>
      <c r="L333" s="55" t="s">
        <v>688</v>
      </c>
      <c r="M333" s="55">
        <v>1</v>
      </c>
      <c r="N333" s="55">
        <v>44</v>
      </c>
    </row>
    <row r="334" spans="1:14" s="54" customFormat="1">
      <c r="A334" s="57">
        <v>331</v>
      </c>
      <c r="B334" s="57" t="s">
        <v>239</v>
      </c>
      <c r="C334" s="60">
        <v>6</v>
      </c>
      <c r="D334" s="60">
        <v>2</v>
      </c>
      <c r="E334" s="59" t="s">
        <v>283</v>
      </c>
      <c r="F334" s="58" t="s">
        <v>167</v>
      </c>
      <c r="G334" s="57" t="s">
        <v>90</v>
      </c>
      <c r="H334" s="62">
        <v>41.88</v>
      </c>
      <c r="I334" s="57" t="s">
        <v>164</v>
      </c>
      <c r="J334" s="58" t="s">
        <v>240</v>
      </c>
      <c r="K334" s="55">
        <v>36</v>
      </c>
      <c r="L334" s="55" t="s">
        <v>688</v>
      </c>
      <c r="M334" s="55">
        <v>1</v>
      </c>
      <c r="N334" s="55">
        <v>44</v>
      </c>
    </row>
    <row r="335" spans="1:14" s="54" customFormat="1">
      <c r="A335" s="57">
        <v>332</v>
      </c>
      <c r="B335" s="57" t="s">
        <v>239</v>
      </c>
      <c r="C335" s="60">
        <v>6</v>
      </c>
      <c r="D335" s="60">
        <v>2</v>
      </c>
      <c r="E335" s="59" t="s">
        <v>282</v>
      </c>
      <c r="F335" s="58" t="s">
        <v>167</v>
      </c>
      <c r="G335" s="57" t="s">
        <v>90</v>
      </c>
      <c r="H335" s="62">
        <v>41.85</v>
      </c>
      <c r="I335" s="57" t="s">
        <v>164</v>
      </c>
      <c r="J335" s="58" t="s">
        <v>240</v>
      </c>
      <c r="K335" s="55">
        <v>36</v>
      </c>
      <c r="L335" s="55" t="s">
        <v>688</v>
      </c>
      <c r="M335" s="55">
        <v>1</v>
      </c>
      <c r="N335" s="55">
        <v>44</v>
      </c>
    </row>
    <row r="336" spans="1:14" s="54" customFormat="1">
      <c r="A336" s="57">
        <v>333</v>
      </c>
      <c r="B336" s="57" t="s">
        <v>239</v>
      </c>
      <c r="C336" s="60">
        <v>6</v>
      </c>
      <c r="D336" s="60">
        <v>2</v>
      </c>
      <c r="E336" s="59" t="s">
        <v>281</v>
      </c>
      <c r="F336" s="58" t="s">
        <v>169</v>
      </c>
      <c r="G336" s="58" t="s">
        <v>237</v>
      </c>
      <c r="H336" s="62">
        <v>59.7</v>
      </c>
      <c r="I336" s="57" t="s">
        <v>166</v>
      </c>
      <c r="J336" s="58" t="s">
        <v>236</v>
      </c>
      <c r="K336" s="55">
        <v>36</v>
      </c>
      <c r="L336" s="55" t="s">
        <v>688</v>
      </c>
      <c r="M336" s="55">
        <v>1</v>
      </c>
      <c r="N336" s="55">
        <v>44</v>
      </c>
    </row>
    <row r="337" spans="1:14" s="54" customFormat="1">
      <c r="A337" s="57">
        <v>334</v>
      </c>
      <c r="B337" s="57" t="s">
        <v>239</v>
      </c>
      <c r="C337" s="60">
        <v>6</v>
      </c>
      <c r="D337" s="60">
        <v>2</v>
      </c>
      <c r="E337" s="59" t="s">
        <v>280</v>
      </c>
      <c r="F337" s="58" t="s">
        <v>165</v>
      </c>
      <c r="G337" s="58" t="s">
        <v>67</v>
      </c>
      <c r="H337" s="62">
        <v>59.16</v>
      </c>
      <c r="I337" s="57" t="s">
        <v>166</v>
      </c>
      <c r="J337" s="58" t="s">
        <v>236</v>
      </c>
      <c r="K337" s="55">
        <v>36</v>
      </c>
      <c r="L337" s="55" t="s">
        <v>688</v>
      </c>
      <c r="M337" s="55">
        <v>1</v>
      </c>
      <c r="N337" s="55">
        <v>44</v>
      </c>
    </row>
    <row r="338" spans="1:14" s="54" customFormat="1">
      <c r="A338" s="57">
        <v>335</v>
      </c>
      <c r="B338" s="57" t="s">
        <v>239</v>
      </c>
      <c r="C338" s="60">
        <v>6</v>
      </c>
      <c r="D338" s="60">
        <v>2</v>
      </c>
      <c r="E338" s="59" t="s">
        <v>279</v>
      </c>
      <c r="F338" s="58" t="s">
        <v>244</v>
      </c>
      <c r="G338" s="58" t="s">
        <v>66</v>
      </c>
      <c r="H338" s="62">
        <v>41.84</v>
      </c>
      <c r="I338" s="57" t="s">
        <v>164</v>
      </c>
      <c r="J338" s="58" t="s">
        <v>240</v>
      </c>
      <c r="K338" s="55">
        <v>36</v>
      </c>
      <c r="L338" s="55" t="s">
        <v>688</v>
      </c>
      <c r="M338" s="55">
        <v>1</v>
      </c>
      <c r="N338" s="55">
        <v>44</v>
      </c>
    </row>
    <row r="339" spans="1:14" s="54" customFormat="1">
      <c r="A339" s="57">
        <v>336</v>
      </c>
      <c r="B339" s="57" t="s">
        <v>239</v>
      </c>
      <c r="C339" s="60">
        <v>6</v>
      </c>
      <c r="D339" s="60">
        <v>2</v>
      </c>
      <c r="E339" s="59" t="s">
        <v>278</v>
      </c>
      <c r="F339" s="58" t="s">
        <v>167</v>
      </c>
      <c r="G339" s="58" t="s">
        <v>66</v>
      </c>
      <c r="H339" s="62">
        <v>41.86</v>
      </c>
      <c r="I339" s="57" t="s">
        <v>164</v>
      </c>
      <c r="J339" s="58" t="s">
        <v>240</v>
      </c>
      <c r="K339" s="55">
        <v>36</v>
      </c>
      <c r="L339" s="55" t="s">
        <v>688</v>
      </c>
      <c r="M339" s="55">
        <v>1</v>
      </c>
      <c r="N339" s="55">
        <v>44</v>
      </c>
    </row>
    <row r="340" spans="1:14" s="54" customFormat="1">
      <c r="A340" s="57">
        <v>337</v>
      </c>
      <c r="B340" s="57" t="s">
        <v>239</v>
      </c>
      <c r="C340" s="60">
        <v>6</v>
      </c>
      <c r="D340" s="60">
        <v>2</v>
      </c>
      <c r="E340" s="59" t="s">
        <v>277</v>
      </c>
      <c r="F340" s="58" t="s">
        <v>244</v>
      </c>
      <c r="G340" s="58" t="s">
        <v>66</v>
      </c>
      <c r="H340" s="62">
        <v>41.86</v>
      </c>
      <c r="I340" s="57" t="s">
        <v>164</v>
      </c>
      <c r="J340" s="58" t="s">
        <v>240</v>
      </c>
      <c r="K340" s="55">
        <v>36</v>
      </c>
      <c r="L340" s="55" t="s">
        <v>688</v>
      </c>
      <c r="M340" s="55">
        <v>1</v>
      </c>
      <c r="N340" s="55">
        <v>44</v>
      </c>
    </row>
    <row r="341" spans="1:14" s="54" customFormat="1">
      <c r="A341" s="57">
        <v>338</v>
      </c>
      <c r="B341" s="57" t="s">
        <v>239</v>
      </c>
      <c r="C341" s="60">
        <v>6</v>
      </c>
      <c r="D341" s="60">
        <v>2</v>
      </c>
      <c r="E341" s="59" t="s">
        <v>276</v>
      </c>
      <c r="F341" s="58" t="s">
        <v>168</v>
      </c>
      <c r="G341" s="57" t="s">
        <v>91</v>
      </c>
      <c r="H341" s="62">
        <v>59.71</v>
      </c>
      <c r="I341" s="57" t="s">
        <v>166</v>
      </c>
      <c r="J341" s="58" t="s">
        <v>236</v>
      </c>
      <c r="K341" s="55">
        <v>36</v>
      </c>
      <c r="L341" s="55" t="s">
        <v>688</v>
      </c>
      <c r="M341" s="55">
        <v>1</v>
      </c>
      <c r="N341" s="55">
        <v>44</v>
      </c>
    </row>
    <row r="342" spans="1:14" s="54" customFormat="1">
      <c r="A342" s="57">
        <v>339</v>
      </c>
      <c r="B342" s="57" t="s">
        <v>239</v>
      </c>
      <c r="C342" s="60">
        <v>6</v>
      </c>
      <c r="D342" s="60">
        <v>2</v>
      </c>
      <c r="E342" s="59" t="s">
        <v>275</v>
      </c>
      <c r="F342" s="58" t="s">
        <v>167</v>
      </c>
      <c r="G342" s="57" t="s">
        <v>90</v>
      </c>
      <c r="H342" s="62">
        <v>41.88</v>
      </c>
      <c r="I342" s="57" t="s">
        <v>164</v>
      </c>
      <c r="J342" s="58" t="s">
        <v>240</v>
      </c>
      <c r="K342" s="55">
        <v>36</v>
      </c>
      <c r="L342" s="55" t="s">
        <v>688</v>
      </c>
      <c r="M342" s="55">
        <v>1</v>
      </c>
      <c r="N342" s="55">
        <v>44</v>
      </c>
    </row>
    <row r="343" spans="1:14" s="54" customFormat="1">
      <c r="A343" s="57">
        <v>340</v>
      </c>
      <c r="B343" s="57" t="s">
        <v>239</v>
      </c>
      <c r="C343" s="60">
        <v>6</v>
      </c>
      <c r="D343" s="60">
        <v>2</v>
      </c>
      <c r="E343" s="59" t="s">
        <v>274</v>
      </c>
      <c r="F343" s="58" t="s">
        <v>167</v>
      </c>
      <c r="G343" s="57" t="s">
        <v>90</v>
      </c>
      <c r="H343" s="62">
        <v>41.85</v>
      </c>
      <c r="I343" s="57" t="s">
        <v>164</v>
      </c>
      <c r="J343" s="58" t="s">
        <v>240</v>
      </c>
      <c r="K343" s="55">
        <v>36</v>
      </c>
      <c r="L343" s="55" t="s">
        <v>688</v>
      </c>
      <c r="M343" s="55">
        <v>1</v>
      </c>
      <c r="N343" s="55">
        <v>44</v>
      </c>
    </row>
    <row r="344" spans="1:14" s="54" customFormat="1">
      <c r="A344" s="57">
        <v>341</v>
      </c>
      <c r="B344" s="57" t="s">
        <v>239</v>
      </c>
      <c r="C344" s="60">
        <v>6</v>
      </c>
      <c r="D344" s="60">
        <v>2</v>
      </c>
      <c r="E344" s="59" t="s">
        <v>273</v>
      </c>
      <c r="F344" s="58" t="s">
        <v>169</v>
      </c>
      <c r="G344" s="58" t="s">
        <v>237</v>
      </c>
      <c r="H344" s="62">
        <v>59.7</v>
      </c>
      <c r="I344" s="57" t="s">
        <v>166</v>
      </c>
      <c r="J344" s="58" t="s">
        <v>236</v>
      </c>
      <c r="K344" s="55">
        <v>36</v>
      </c>
      <c r="L344" s="55" t="s">
        <v>688</v>
      </c>
      <c r="M344" s="55">
        <v>1</v>
      </c>
      <c r="N344" s="55">
        <v>44</v>
      </c>
    </row>
    <row r="345" spans="1:14" s="54" customFormat="1">
      <c r="A345" s="57">
        <v>342</v>
      </c>
      <c r="B345" s="57" t="s">
        <v>239</v>
      </c>
      <c r="C345" s="60">
        <v>6</v>
      </c>
      <c r="D345" s="60">
        <v>2</v>
      </c>
      <c r="E345" s="59" t="s">
        <v>272</v>
      </c>
      <c r="F345" s="58" t="s">
        <v>165</v>
      </c>
      <c r="G345" s="58" t="s">
        <v>67</v>
      </c>
      <c r="H345" s="62">
        <v>59.16</v>
      </c>
      <c r="I345" s="57" t="s">
        <v>166</v>
      </c>
      <c r="J345" s="58" t="s">
        <v>236</v>
      </c>
      <c r="K345" s="55">
        <v>36</v>
      </c>
      <c r="L345" s="55" t="s">
        <v>688</v>
      </c>
      <c r="M345" s="55">
        <v>1</v>
      </c>
      <c r="N345" s="55">
        <v>44</v>
      </c>
    </row>
    <row r="346" spans="1:14" s="54" customFormat="1">
      <c r="A346" s="57">
        <v>343</v>
      </c>
      <c r="B346" s="57" t="s">
        <v>239</v>
      </c>
      <c r="C346" s="60">
        <v>6</v>
      </c>
      <c r="D346" s="60">
        <v>2</v>
      </c>
      <c r="E346" s="59" t="s">
        <v>271</v>
      </c>
      <c r="F346" s="58" t="s">
        <v>244</v>
      </c>
      <c r="G346" s="58" t="s">
        <v>66</v>
      </c>
      <c r="H346" s="62">
        <v>41.84</v>
      </c>
      <c r="I346" s="57" t="s">
        <v>164</v>
      </c>
      <c r="J346" s="58" t="s">
        <v>240</v>
      </c>
      <c r="K346" s="55">
        <v>36</v>
      </c>
      <c r="L346" s="55" t="s">
        <v>688</v>
      </c>
      <c r="M346" s="55">
        <v>1</v>
      </c>
      <c r="N346" s="55">
        <v>44</v>
      </c>
    </row>
    <row r="347" spans="1:14" s="54" customFormat="1">
      <c r="A347" s="57">
        <v>344</v>
      </c>
      <c r="B347" s="57" t="s">
        <v>239</v>
      </c>
      <c r="C347" s="60">
        <v>6</v>
      </c>
      <c r="D347" s="60">
        <v>2</v>
      </c>
      <c r="E347" s="59" t="s">
        <v>270</v>
      </c>
      <c r="F347" s="58" t="s">
        <v>167</v>
      </c>
      <c r="G347" s="58" t="s">
        <v>66</v>
      </c>
      <c r="H347" s="62">
        <v>41.86</v>
      </c>
      <c r="I347" s="57" t="s">
        <v>164</v>
      </c>
      <c r="J347" s="58" t="s">
        <v>240</v>
      </c>
      <c r="K347" s="55">
        <v>36</v>
      </c>
      <c r="L347" s="55" t="s">
        <v>688</v>
      </c>
      <c r="M347" s="55">
        <v>1</v>
      </c>
      <c r="N347" s="55">
        <v>44</v>
      </c>
    </row>
    <row r="348" spans="1:14" s="54" customFormat="1">
      <c r="A348" s="57">
        <v>345</v>
      </c>
      <c r="B348" s="57" t="s">
        <v>239</v>
      </c>
      <c r="C348" s="60">
        <v>6</v>
      </c>
      <c r="D348" s="60">
        <v>2</v>
      </c>
      <c r="E348" s="59" t="s">
        <v>269</v>
      </c>
      <c r="F348" s="58" t="s">
        <v>244</v>
      </c>
      <c r="G348" s="58" t="s">
        <v>66</v>
      </c>
      <c r="H348" s="62">
        <v>41.86</v>
      </c>
      <c r="I348" s="57" t="s">
        <v>164</v>
      </c>
      <c r="J348" s="58" t="s">
        <v>240</v>
      </c>
      <c r="K348" s="55">
        <v>36</v>
      </c>
      <c r="L348" s="55" t="s">
        <v>688</v>
      </c>
      <c r="M348" s="55">
        <v>1</v>
      </c>
      <c r="N348" s="55">
        <v>44</v>
      </c>
    </row>
    <row r="349" spans="1:14" s="54" customFormat="1">
      <c r="A349" s="57">
        <v>346</v>
      </c>
      <c r="B349" s="57" t="s">
        <v>239</v>
      </c>
      <c r="C349" s="60">
        <v>6</v>
      </c>
      <c r="D349" s="60">
        <v>2</v>
      </c>
      <c r="E349" s="59" t="s">
        <v>268</v>
      </c>
      <c r="F349" s="58" t="s">
        <v>168</v>
      </c>
      <c r="G349" s="57" t="s">
        <v>91</v>
      </c>
      <c r="H349" s="62">
        <v>59.71</v>
      </c>
      <c r="I349" s="57" t="s">
        <v>166</v>
      </c>
      <c r="J349" s="58" t="s">
        <v>236</v>
      </c>
      <c r="K349" s="55">
        <v>36</v>
      </c>
      <c r="L349" s="55" t="s">
        <v>688</v>
      </c>
      <c r="M349" s="55">
        <v>1</v>
      </c>
      <c r="N349" s="55">
        <v>44</v>
      </c>
    </row>
    <row r="350" spans="1:14" s="54" customFormat="1">
      <c r="A350" s="57">
        <v>347</v>
      </c>
      <c r="B350" s="57" t="s">
        <v>239</v>
      </c>
      <c r="C350" s="60">
        <v>6</v>
      </c>
      <c r="D350" s="60">
        <v>2</v>
      </c>
      <c r="E350" s="59" t="s">
        <v>267</v>
      </c>
      <c r="F350" s="58" t="s">
        <v>167</v>
      </c>
      <c r="G350" s="57" t="s">
        <v>90</v>
      </c>
      <c r="H350" s="62">
        <v>41.88</v>
      </c>
      <c r="I350" s="57" t="s">
        <v>164</v>
      </c>
      <c r="J350" s="58" t="s">
        <v>240</v>
      </c>
      <c r="K350" s="55">
        <v>36</v>
      </c>
      <c r="L350" s="55" t="s">
        <v>688</v>
      </c>
      <c r="M350" s="55">
        <v>1</v>
      </c>
      <c r="N350" s="55">
        <v>44</v>
      </c>
    </row>
    <row r="351" spans="1:14" s="54" customFormat="1">
      <c r="A351" s="57">
        <v>348</v>
      </c>
      <c r="B351" s="57" t="s">
        <v>239</v>
      </c>
      <c r="C351" s="60">
        <v>6</v>
      </c>
      <c r="D351" s="60">
        <v>2</v>
      </c>
      <c r="E351" s="59" t="s">
        <v>266</v>
      </c>
      <c r="F351" s="58" t="s">
        <v>167</v>
      </c>
      <c r="G351" s="57" t="s">
        <v>90</v>
      </c>
      <c r="H351" s="62">
        <v>41.85</v>
      </c>
      <c r="I351" s="57" t="s">
        <v>164</v>
      </c>
      <c r="J351" s="58" t="s">
        <v>240</v>
      </c>
      <c r="K351" s="55">
        <v>36</v>
      </c>
      <c r="L351" s="55" t="s">
        <v>688</v>
      </c>
      <c r="M351" s="55">
        <v>1</v>
      </c>
      <c r="N351" s="55">
        <v>44</v>
      </c>
    </row>
    <row r="352" spans="1:14" s="54" customFormat="1">
      <c r="A352" s="57">
        <v>349</v>
      </c>
      <c r="B352" s="57" t="s">
        <v>239</v>
      </c>
      <c r="C352" s="60">
        <v>6</v>
      </c>
      <c r="D352" s="60">
        <v>2</v>
      </c>
      <c r="E352" s="59" t="s">
        <v>265</v>
      </c>
      <c r="F352" s="58" t="s">
        <v>169</v>
      </c>
      <c r="G352" s="58" t="s">
        <v>237</v>
      </c>
      <c r="H352" s="62">
        <v>59.7</v>
      </c>
      <c r="I352" s="57" t="s">
        <v>166</v>
      </c>
      <c r="J352" s="58" t="s">
        <v>236</v>
      </c>
      <c r="K352" s="55">
        <v>36</v>
      </c>
      <c r="L352" s="55" t="s">
        <v>688</v>
      </c>
      <c r="M352" s="55">
        <v>1</v>
      </c>
      <c r="N352" s="55">
        <v>44</v>
      </c>
    </row>
    <row r="353" spans="1:14" s="54" customFormat="1">
      <c r="A353" s="57">
        <v>350</v>
      </c>
      <c r="B353" s="57" t="s">
        <v>239</v>
      </c>
      <c r="C353" s="60">
        <v>6</v>
      </c>
      <c r="D353" s="60">
        <v>2</v>
      </c>
      <c r="E353" s="59" t="s">
        <v>264</v>
      </c>
      <c r="F353" s="58" t="s">
        <v>165</v>
      </c>
      <c r="G353" s="58" t="s">
        <v>67</v>
      </c>
      <c r="H353" s="62">
        <v>59.16</v>
      </c>
      <c r="I353" s="57" t="s">
        <v>166</v>
      </c>
      <c r="J353" s="58" t="s">
        <v>236</v>
      </c>
      <c r="K353" s="55">
        <v>36</v>
      </c>
      <c r="L353" s="55" t="s">
        <v>688</v>
      </c>
      <c r="M353" s="55">
        <v>1</v>
      </c>
      <c r="N353" s="55">
        <v>44</v>
      </c>
    </row>
    <row r="354" spans="1:14" s="54" customFormat="1">
      <c r="A354" s="57">
        <v>351</v>
      </c>
      <c r="B354" s="57" t="s">
        <v>239</v>
      </c>
      <c r="C354" s="60">
        <v>6</v>
      </c>
      <c r="D354" s="60">
        <v>2</v>
      </c>
      <c r="E354" s="59" t="s">
        <v>263</v>
      </c>
      <c r="F354" s="58" t="s">
        <v>244</v>
      </c>
      <c r="G354" s="58" t="s">
        <v>66</v>
      </c>
      <c r="H354" s="62">
        <v>41.84</v>
      </c>
      <c r="I354" s="57" t="s">
        <v>164</v>
      </c>
      <c r="J354" s="58" t="s">
        <v>240</v>
      </c>
      <c r="K354" s="55">
        <v>36</v>
      </c>
      <c r="L354" s="55" t="s">
        <v>688</v>
      </c>
      <c r="M354" s="55">
        <v>1</v>
      </c>
      <c r="N354" s="55">
        <v>44</v>
      </c>
    </row>
    <row r="355" spans="1:14" s="54" customFormat="1">
      <c r="A355" s="57">
        <v>352</v>
      </c>
      <c r="B355" s="57" t="s">
        <v>239</v>
      </c>
      <c r="C355" s="60">
        <v>6</v>
      </c>
      <c r="D355" s="60">
        <v>2</v>
      </c>
      <c r="E355" s="59" t="s">
        <v>262</v>
      </c>
      <c r="F355" s="58" t="s">
        <v>167</v>
      </c>
      <c r="G355" s="58" t="s">
        <v>66</v>
      </c>
      <c r="H355" s="62">
        <v>41.86</v>
      </c>
      <c r="I355" s="57" t="s">
        <v>164</v>
      </c>
      <c r="J355" s="58" t="s">
        <v>240</v>
      </c>
      <c r="K355" s="55">
        <v>36</v>
      </c>
      <c r="L355" s="55" t="s">
        <v>688</v>
      </c>
      <c r="M355" s="55">
        <v>1</v>
      </c>
      <c r="N355" s="55">
        <v>44</v>
      </c>
    </row>
    <row r="356" spans="1:14" s="54" customFormat="1">
      <c r="A356" s="57">
        <v>353</v>
      </c>
      <c r="B356" s="57" t="s">
        <v>239</v>
      </c>
      <c r="C356" s="60">
        <v>6</v>
      </c>
      <c r="D356" s="60">
        <v>2</v>
      </c>
      <c r="E356" s="59" t="s">
        <v>261</v>
      </c>
      <c r="F356" s="58" t="s">
        <v>244</v>
      </c>
      <c r="G356" s="58" t="s">
        <v>66</v>
      </c>
      <c r="H356" s="62">
        <v>41.86</v>
      </c>
      <c r="I356" s="57" t="s">
        <v>164</v>
      </c>
      <c r="J356" s="58" t="s">
        <v>240</v>
      </c>
      <c r="K356" s="55">
        <v>36</v>
      </c>
      <c r="L356" s="55" t="s">
        <v>688</v>
      </c>
      <c r="M356" s="55">
        <v>1</v>
      </c>
      <c r="N356" s="55">
        <v>44</v>
      </c>
    </row>
    <row r="357" spans="1:14" s="54" customFormat="1">
      <c r="A357" s="57">
        <v>354</v>
      </c>
      <c r="B357" s="57" t="s">
        <v>239</v>
      </c>
      <c r="C357" s="60">
        <v>6</v>
      </c>
      <c r="D357" s="60">
        <v>2</v>
      </c>
      <c r="E357" s="59" t="s">
        <v>260</v>
      </c>
      <c r="F357" s="58" t="s">
        <v>168</v>
      </c>
      <c r="G357" s="57" t="s">
        <v>91</v>
      </c>
      <c r="H357" s="62">
        <v>59.71</v>
      </c>
      <c r="I357" s="57" t="s">
        <v>166</v>
      </c>
      <c r="J357" s="58" t="s">
        <v>236</v>
      </c>
      <c r="K357" s="55">
        <v>36</v>
      </c>
      <c r="L357" s="55" t="s">
        <v>688</v>
      </c>
      <c r="M357" s="55">
        <v>1</v>
      </c>
      <c r="N357" s="55">
        <v>44</v>
      </c>
    </row>
    <row r="358" spans="1:14" s="54" customFormat="1">
      <c r="A358" s="57">
        <v>355</v>
      </c>
      <c r="B358" s="57" t="s">
        <v>239</v>
      </c>
      <c r="C358" s="60">
        <v>6</v>
      </c>
      <c r="D358" s="60">
        <v>2</v>
      </c>
      <c r="E358" s="59" t="s">
        <v>259</v>
      </c>
      <c r="F358" s="58" t="s">
        <v>167</v>
      </c>
      <c r="G358" s="57" t="s">
        <v>90</v>
      </c>
      <c r="H358" s="62">
        <v>41.88</v>
      </c>
      <c r="I358" s="57" t="s">
        <v>164</v>
      </c>
      <c r="J358" s="58" t="s">
        <v>240</v>
      </c>
      <c r="K358" s="55">
        <v>36</v>
      </c>
      <c r="L358" s="55" t="s">
        <v>688</v>
      </c>
      <c r="M358" s="55">
        <v>1</v>
      </c>
      <c r="N358" s="55">
        <v>44</v>
      </c>
    </row>
    <row r="359" spans="1:14" s="54" customFormat="1">
      <c r="A359" s="57">
        <v>356</v>
      </c>
      <c r="B359" s="57" t="s">
        <v>239</v>
      </c>
      <c r="C359" s="60">
        <v>6</v>
      </c>
      <c r="D359" s="60">
        <v>2</v>
      </c>
      <c r="E359" s="59" t="s">
        <v>258</v>
      </c>
      <c r="F359" s="58" t="s">
        <v>167</v>
      </c>
      <c r="G359" s="57" t="s">
        <v>90</v>
      </c>
      <c r="H359" s="62">
        <v>41.85</v>
      </c>
      <c r="I359" s="57" t="s">
        <v>164</v>
      </c>
      <c r="J359" s="58" t="s">
        <v>240</v>
      </c>
      <c r="K359" s="55">
        <v>36</v>
      </c>
      <c r="L359" s="55" t="s">
        <v>688</v>
      </c>
      <c r="M359" s="55">
        <v>1</v>
      </c>
      <c r="N359" s="55">
        <v>44</v>
      </c>
    </row>
    <row r="360" spans="1:14" s="54" customFormat="1">
      <c r="A360" s="57">
        <v>357</v>
      </c>
      <c r="B360" s="57" t="s">
        <v>239</v>
      </c>
      <c r="C360" s="60">
        <v>6</v>
      </c>
      <c r="D360" s="60">
        <v>2</v>
      </c>
      <c r="E360" s="59" t="s">
        <v>257</v>
      </c>
      <c r="F360" s="58" t="s">
        <v>169</v>
      </c>
      <c r="G360" s="58" t="s">
        <v>237</v>
      </c>
      <c r="H360" s="62">
        <v>59.7</v>
      </c>
      <c r="I360" s="57" t="s">
        <v>166</v>
      </c>
      <c r="J360" s="58" t="s">
        <v>236</v>
      </c>
      <c r="K360" s="55">
        <v>36</v>
      </c>
      <c r="L360" s="55" t="s">
        <v>688</v>
      </c>
      <c r="M360" s="55">
        <v>1</v>
      </c>
      <c r="N360" s="55">
        <v>44</v>
      </c>
    </row>
    <row r="361" spans="1:14" s="54" customFormat="1">
      <c r="A361" s="57">
        <v>358</v>
      </c>
      <c r="B361" s="57" t="s">
        <v>239</v>
      </c>
      <c r="C361" s="60">
        <v>6</v>
      </c>
      <c r="D361" s="60">
        <v>2</v>
      </c>
      <c r="E361" s="59" t="s">
        <v>256</v>
      </c>
      <c r="F361" s="58" t="s">
        <v>165</v>
      </c>
      <c r="G361" s="58" t="s">
        <v>67</v>
      </c>
      <c r="H361" s="62">
        <v>59.16</v>
      </c>
      <c r="I361" s="57" t="s">
        <v>166</v>
      </c>
      <c r="J361" s="58" t="s">
        <v>236</v>
      </c>
      <c r="K361" s="55">
        <v>36</v>
      </c>
      <c r="L361" s="55" t="s">
        <v>688</v>
      </c>
      <c r="M361" s="55">
        <v>1</v>
      </c>
      <c r="N361" s="55">
        <v>44</v>
      </c>
    </row>
    <row r="362" spans="1:14" s="54" customFormat="1">
      <c r="A362" s="57">
        <v>359</v>
      </c>
      <c r="B362" s="57" t="s">
        <v>239</v>
      </c>
      <c r="C362" s="60">
        <v>6</v>
      </c>
      <c r="D362" s="60">
        <v>2</v>
      </c>
      <c r="E362" s="59" t="s">
        <v>255</v>
      </c>
      <c r="F362" s="58" t="s">
        <v>244</v>
      </c>
      <c r="G362" s="58" t="s">
        <v>66</v>
      </c>
      <c r="H362" s="62">
        <v>41.84</v>
      </c>
      <c r="I362" s="57" t="s">
        <v>164</v>
      </c>
      <c r="J362" s="58" t="s">
        <v>240</v>
      </c>
      <c r="K362" s="55">
        <v>36</v>
      </c>
      <c r="L362" s="55" t="s">
        <v>688</v>
      </c>
      <c r="M362" s="55">
        <v>1</v>
      </c>
      <c r="N362" s="55">
        <v>44</v>
      </c>
    </row>
    <row r="363" spans="1:14" s="54" customFormat="1">
      <c r="A363" s="57">
        <v>360</v>
      </c>
      <c r="B363" s="57" t="s">
        <v>239</v>
      </c>
      <c r="C363" s="60">
        <v>6</v>
      </c>
      <c r="D363" s="60">
        <v>2</v>
      </c>
      <c r="E363" s="59" t="s">
        <v>254</v>
      </c>
      <c r="F363" s="58" t="s">
        <v>167</v>
      </c>
      <c r="G363" s="58" t="s">
        <v>66</v>
      </c>
      <c r="H363" s="62">
        <v>41.86</v>
      </c>
      <c r="I363" s="57" t="s">
        <v>164</v>
      </c>
      <c r="J363" s="58" t="s">
        <v>240</v>
      </c>
      <c r="K363" s="55">
        <v>36</v>
      </c>
      <c r="L363" s="55" t="s">
        <v>688</v>
      </c>
      <c r="M363" s="55">
        <v>1</v>
      </c>
      <c r="N363" s="55">
        <v>44</v>
      </c>
    </row>
    <row r="364" spans="1:14" s="54" customFormat="1">
      <c r="A364" s="57">
        <v>361</v>
      </c>
      <c r="B364" s="57" t="s">
        <v>239</v>
      </c>
      <c r="C364" s="60">
        <v>6</v>
      </c>
      <c r="D364" s="60">
        <v>2</v>
      </c>
      <c r="E364" s="59" t="s">
        <v>253</v>
      </c>
      <c r="F364" s="58" t="s">
        <v>244</v>
      </c>
      <c r="G364" s="58" t="s">
        <v>66</v>
      </c>
      <c r="H364" s="62">
        <v>41.86</v>
      </c>
      <c r="I364" s="57" t="s">
        <v>164</v>
      </c>
      <c r="J364" s="58" t="s">
        <v>240</v>
      </c>
      <c r="K364" s="55">
        <v>36</v>
      </c>
      <c r="L364" s="55" t="s">
        <v>688</v>
      </c>
      <c r="M364" s="55">
        <v>1</v>
      </c>
      <c r="N364" s="55">
        <v>44</v>
      </c>
    </row>
    <row r="365" spans="1:14" s="54" customFormat="1">
      <c r="A365" s="57">
        <v>362</v>
      </c>
      <c r="B365" s="57" t="s">
        <v>239</v>
      </c>
      <c r="C365" s="60">
        <v>6</v>
      </c>
      <c r="D365" s="60">
        <v>2</v>
      </c>
      <c r="E365" s="59" t="s">
        <v>252</v>
      </c>
      <c r="F365" s="58" t="s">
        <v>168</v>
      </c>
      <c r="G365" s="57" t="s">
        <v>91</v>
      </c>
      <c r="H365" s="62">
        <v>59.71</v>
      </c>
      <c r="I365" s="57" t="s">
        <v>166</v>
      </c>
      <c r="J365" s="58" t="s">
        <v>236</v>
      </c>
      <c r="K365" s="55">
        <v>36</v>
      </c>
      <c r="L365" s="55" t="s">
        <v>688</v>
      </c>
      <c r="M365" s="55">
        <v>1</v>
      </c>
      <c r="N365" s="55">
        <v>44</v>
      </c>
    </row>
    <row r="366" spans="1:14" s="54" customFormat="1">
      <c r="A366" s="57">
        <v>363</v>
      </c>
      <c r="B366" s="57" t="s">
        <v>239</v>
      </c>
      <c r="C366" s="60">
        <v>6</v>
      </c>
      <c r="D366" s="60">
        <v>2</v>
      </c>
      <c r="E366" s="59" t="s">
        <v>251</v>
      </c>
      <c r="F366" s="58" t="s">
        <v>167</v>
      </c>
      <c r="G366" s="57" t="s">
        <v>90</v>
      </c>
      <c r="H366" s="62">
        <v>41.88</v>
      </c>
      <c r="I366" s="57" t="s">
        <v>164</v>
      </c>
      <c r="J366" s="58" t="s">
        <v>240</v>
      </c>
      <c r="K366" s="55">
        <v>36</v>
      </c>
      <c r="L366" s="55" t="s">
        <v>688</v>
      </c>
      <c r="M366" s="55">
        <v>1</v>
      </c>
      <c r="N366" s="55">
        <v>44</v>
      </c>
    </row>
    <row r="367" spans="1:14" s="54" customFormat="1">
      <c r="A367" s="57">
        <v>364</v>
      </c>
      <c r="B367" s="57" t="s">
        <v>239</v>
      </c>
      <c r="C367" s="60">
        <v>6</v>
      </c>
      <c r="D367" s="60">
        <v>2</v>
      </c>
      <c r="E367" s="59" t="s">
        <v>250</v>
      </c>
      <c r="F367" s="58" t="s">
        <v>167</v>
      </c>
      <c r="G367" s="57" t="s">
        <v>90</v>
      </c>
      <c r="H367" s="62">
        <v>41.85</v>
      </c>
      <c r="I367" s="57" t="s">
        <v>164</v>
      </c>
      <c r="J367" s="58" t="s">
        <v>240</v>
      </c>
      <c r="K367" s="55">
        <v>36</v>
      </c>
      <c r="L367" s="55" t="s">
        <v>688</v>
      </c>
      <c r="M367" s="55">
        <v>1</v>
      </c>
      <c r="N367" s="55">
        <v>44</v>
      </c>
    </row>
    <row r="368" spans="1:14" s="54" customFormat="1">
      <c r="A368" s="57">
        <v>365</v>
      </c>
      <c r="B368" s="57" t="s">
        <v>239</v>
      </c>
      <c r="C368" s="60">
        <v>6</v>
      </c>
      <c r="D368" s="60">
        <v>2</v>
      </c>
      <c r="E368" s="59" t="s">
        <v>249</v>
      </c>
      <c r="F368" s="58" t="s">
        <v>169</v>
      </c>
      <c r="G368" s="58" t="s">
        <v>237</v>
      </c>
      <c r="H368" s="62">
        <v>59.7</v>
      </c>
      <c r="I368" s="57" t="s">
        <v>166</v>
      </c>
      <c r="J368" s="58" t="s">
        <v>236</v>
      </c>
      <c r="K368" s="55">
        <v>36</v>
      </c>
      <c r="L368" s="55" t="s">
        <v>688</v>
      </c>
      <c r="M368" s="55">
        <v>1</v>
      </c>
      <c r="N368" s="55">
        <v>44</v>
      </c>
    </row>
    <row r="369" spans="1:14" s="54" customFormat="1">
      <c r="A369" s="57">
        <v>366</v>
      </c>
      <c r="B369" s="57" t="s">
        <v>239</v>
      </c>
      <c r="C369" s="60">
        <v>6</v>
      </c>
      <c r="D369" s="60">
        <v>2</v>
      </c>
      <c r="E369" s="59" t="s">
        <v>248</v>
      </c>
      <c r="F369" s="58" t="s">
        <v>165</v>
      </c>
      <c r="G369" s="58" t="s">
        <v>67</v>
      </c>
      <c r="H369" s="62">
        <v>59.16</v>
      </c>
      <c r="I369" s="57" t="s">
        <v>166</v>
      </c>
      <c r="J369" s="58" t="s">
        <v>236</v>
      </c>
      <c r="K369" s="55">
        <v>36</v>
      </c>
      <c r="L369" s="55" t="s">
        <v>688</v>
      </c>
      <c r="M369" s="55">
        <v>1</v>
      </c>
      <c r="N369" s="55">
        <v>44</v>
      </c>
    </row>
    <row r="370" spans="1:14" s="54" customFormat="1">
      <c r="A370" s="57">
        <v>367</v>
      </c>
      <c r="B370" s="57" t="s">
        <v>239</v>
      </c>
      <c r="C370" s="60">
        <v>6</v>
      </c>
      <c r="D370" s="60">
        <v>2</v>
      </c>
      <c r="E370" s="59" t="s">
        <v>247</v>
      </c>
      <c r="F370" s="58" t="s">
        <v>244</v>
      </c>
      <c r="G370" s="58" t="s">
        <v>66</v>
      </c>
      <c r="H370" s="62">
        <v>41.84</v>
      </c>
      <c r="I370" s="57" t="s">
        <v>164</v>
      </c>
      <c r="J370" s="58" t="s">
        <v>240</v>
      </c>
      <c r="K370" s="55">
        <v>36</v>
      </c>
      <c r="L370" s="55" t="s">
        <v>688</v>
      </c>
      <c r="M370" s="55">
        <v>1</v>
      </c>
      <c r="N370" s="55">
        <v>44</v>
      </c>
    </row>
    <row r="371" spans="1:14" s="54" customFormat="1">
      <c r="A371" s="57">
        <v>368</v>
      </c>
      <c r="B371" s="57" t="s">
        <v>239</v>
      </c>
      <c r="C371" s="60">
        <v>6</v>
      </c>
      <c r="D371" s="60">
        <v>2</v>
      </c>
      <c r="E371" s="59" t="s">
        <v>246</v>
      </c>
      <c r="F371" s="58" t="s">
        <v>167</v>
      </c>
      <c r="G371" s="58" t="s">
        <v>66</v>
      </c>
      <c r="H371" s="62">
        <v>41.86</v>
      </c>
      <c r="I371" s="57" t="s">
        <v>164</v>
      </c>
      <c r="J371" s="58" t="s">
        <v>240</v>
      </c>
      <c r="K371" s="55">
        <v>36</v>
      </c>
      <c r="L371" s="55" t="s">
        <v>688</v>
      </c>
      <c r="M371" s="55">
        <v>1</v>
      </c>
      <c r="N371" s="55">
        <v>44</v>
      </c>
    </row>
    <row r="372" spans="1:14" s="54" customFormat="1">
      <c r="A372" s="57">
        <v>369</v>
      </c>
      <c r="B372" s="57" t="s">
        <v>239</v>
      </c>
      <c r="C372" s="60">
        <v>6</v>
      </c>
      <c r="D372" s="60">
        <v>2</v>
      </c>
      <c r="E372" s="59" t="s">
        <v>245</v>
      </c>
      <c r="F372" s="58" t="s">
        <v>244</v>
      </c>
      <c r="G372" s="58" t="s">
        <v>66</v>
      </c>
      <c r="H372" s="62">
        <v>41.86</v>
      </c>
      <c r="I372" s="57" t="s">
        <v>164</v>
      </c>
      <c r="J372" s="58" t="s">
        <v>240</v>
      </c>
      <c r="K372" s="55">
        <v>36</v>
      </c>
      <c r="L372" s="55" t="s">
        <v>688</v>
      </c>
      <c r="M372" s="55">
        <v>1</v>
      </c>
      <c r="N372" s="55">
        <v>44</v>
      </c>
    </row>
    <row r="373" spans="1:14" s="54" customFormat="1">
      <c r="A373" s="57">
        <v>370</v>
      </c>
      <c r="B373" s="57" t="s">
        <v>239</v>
      </c>
      <c r="C373" s="60">
        <v>6</v>
      </c>
      <c r="D373" s="60">
        <v>2</v>
      </c>
      <c r="E373" s="59" t="s">
        <v>243</v>
      </c>
      <c r="F373" s="58" t="s">
        <v>168</v>
      </c>
      <c r="G373" s="57" t="s">
        <v>91</v>
      </c>
      <c r="H373" s="62">
        <v>59.71</v>
      </c>
      <c r="I373" s="57" t="s">
        <v>166</v>
      </c>
      <c r="J373" s="58" t="s">
        <v>236</v>
      </c>
      <c r="K373" s="55">
        <v>36</v>
      </c>
      <c r="L373" s="55" t="s">
        <v>688</v>
      </c>
      <c r="M373" s="55">
        <v>1</v>
      </c>
      <c r="N373" s="55">
        <v>44</v>
      </c>
    </row>
    <row r="374" spans="1:14" s="54" customFormat="1">
      <c r="A374" s="57">
        <v>371</v>
      </c>
      <c r="B374" s="57" t="s">
        <v>239</v>
      </c>
      <c r="C374" s="60">
        <v>6</v>
      </c>
      <c r="D374" s="60">
        <v>2</v>
      </c>
      <c r="E374" s="59" t="s">
        <v>242</v>
      </c>
      <c r="F374" s="58" t="s">
        <v>167</v>
      </c>
      <c r="G374" s="57" t="s">
        <v>90</v>
      </c>
      <c r="H374" s="62">
        <v>41.88</v>
      </c>
      <c r="I374" s="57" t="s">
        <v>164</v>
      </c>
      <c r="J374" s="58" t="s">
        <v>240</v>
      </c>
      <c r="K374" s="55">
        <v>36</v>
      </c>
      <c r="L374" s="55" t="s">
        <v>688</v>
      </c>
      <c r="M374" s="55">
        <v>1</v>
      </c>
      <c r="N374" s="55">
        <v>44</v>
      </c>
    </row>
    <row r="375" spans="1:14" s="54" customFormat="1">
      <c r="A375" s="57">
        <v>372</v>
      </c>
      <c r="B375" s="57" t="s">
        <v>239</v>
      </c>
      <c r="C375" s="60">
        <v>6</v>
      </c>
      <c r="D375" s="60">
        <v>2</v>
      </c>
      <c r="E375" s="59" t="s">
        <v>241</v>
      </c>
      <c r="F375" s="58" t="s">
        <v>167</v>
      </c>
      <c r="G375" s="57" t="s">
        <v>90</v>
      </c>
      <c r="H375" s="62">
        <v>41.85</v>
      </c>
      <c r="I375" s="57" t="s">
        <v>164</v>
      </c>
      <c r="J375" s="58" t="s">
        <v>240</v>
      </c>
      <c r="K375" s="55">
        <v>36</v>
      </c>
      <c r="L375" s="55" t="s">
        <v>688</v>
      </c>
      <c r="M375" s="55">
        <v>1</v>
      </c>
      <c r="N375" s="55">
        <v>44</v>
      </c>
    </row>
    <row r="376" spans="1:14" s="54" customFormat="1">
      <c r="A376" s="57">
        <v>373</v>
      </c>
      <c r="B376" s="57" t="s">
        <v>239</v>
      </c>
      <c r="C376" s="60">
        <v>6</v>
      </c>
      <c r="D376" s="60">
        <v>2</v>
      </c>
      <c r="E376" s="59" t="s">
        <v>238</v>
      </c>
      <c r="F376" s="58" t="s">
        <v>169</v>
      </c>
      <c r="G376" s="58" t="s">
        <v>237</v>
      </c>
      <c r="H376" s="62">
        <v>59.7</v>
      </c>
      <c r="I376" s="57" t="s">
        <v>166</v>
      </c>
      <c r="J376" s="56" t="s">
        <v>236</v>
      </c>
      <c r="K376" s="55">
        <v>36</v>
      </c>
      <c r="L376" s="55" t="s">
        <v>688</v>
      </c>
      <c r="M376" s="55">
        <v>1</v>
      </c>
      <c r="N376" s="55">
        <v>44</v>
      </c>
    </row>
    <row r="377" spans="1:14">
      <c r="H377" s="53">
        <f>SUM(H4:H376)</f>
        <v>17927.810000000012</v>
      </c>
    </row>
  </sheetData>
  <autoFilter ref="A2:N377" xr:uid="{00000000-0009-0000-0000-000002000000}"/>
  <mergeCells count="25">
    <mergeCell ref="Y2:AC2"/>
    <mergeCell ref="AD2:AH2"/>
    <mergeCell ref="Y13:AA13"/>
    <mergeCell ref="AD13:AF13"/>
    <mergeCell ref="A1:N1"/>
    <mergeCell ref="A2:A3"/>
    <mergeCell ref="B2:B3"/>
    <mergeCell ref="C2:C3"/>
    <mergeCell ref="D2:D3"/>
    <mergeCell ref="E2:E3"/>
    <mergeCell ref="F2:F3"/>
    <mergeCell ref="R3:R4"/>
    <mergeCell ref="R5:R6"/>
    <mergeCell ref="G2:G3"/>
    <mergeCell ref="H2:H3"/>
    <mergeCell ref="I2:I3"/>
    <mergeCell ref="P3:P4"/>
    <mergeCell ref="P5:P6"/>
    <mergeCell ref="Q3:Q4"/>
    <mergeCell ref="Q5:Q6"/>
    <mergeCell ref="J2:J3"/>
    <mergeCell ref="K2:K3"/>
    <mergeCell ref="N2:N3"/>
    <mergeCell ref="L2:L3"/>
    <mergeCell ref="M2:M3"/>
  </mergeCells>
  <phoneticPr fontId="27" type="noConversion"/>
  <pageMargins left="0.75" right="0.75" top="1" bottom="1" header="0.51180555555555551" footer="0.51180555555555551"/>
  <pageSetup paperSize="9" orientation="portrait" verticalDpi="0" r:id="rId2"/>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Q49"/>
  <sheetViews>
    <sheetView workbookViewId="0">
      <selection activeCell="Q26" sqref="Q26"/>
    </sheetView>
  </sheetViews>
  <sheetFormatPr defaultColWidth="9" defaultRowHeight="14.25"/>
  <cols>
    <col min="1" max="1" width="10.625" style="17" customWidth="1"/>
    <col min="2" max="2" width="10.5" style="17" customWidth="1"/>
    <col min="3" max="3" width="9" style="17"/>
    <col min="4" max="4" width="7.875" style="17" customWidth="1"/>
    <col min="5" max="5" width="9" style="17"/>
    <col min="6" max="6" width="7.75" style="17" customWidth="1"/>
    <col min="7" max="7" width="9" style="17"/>
    <col min="8" max="8" width="9.125" style="17" customWidth="1"/>
    <col min="9" max="10" width="9" style="17"/>
    <col min="11" max="11" width="18.125" style="17" customWidth="1"/>
    <col min="12" max="16384" width="9" style="17"/>
  </cols>
  <sheetData>
    <row r="2" spans="1:17">
      <c r="A2" s="202"/>
      <c r="B2" s="202"/>
      <c r="C2" s="203" t="s">
        <v>630</v>
      </c>
      <c r="D2" s="204"/>
      <c r="E2" s="200" t="s">
        <v>631</v>
      </c>
      <c r="F2" s="201"/>
      <c r="G2" s="200" t="s">
        <v>632</v>
      </c>
      <c r="H2" s="201"/>
    </row>
    <row r="3" spans="1:17">
      <c r="A3" s="196" t="s">
        <v>640</v>
      </c>
      <c r="B3" s="116">
        <v>44866</v>
      </c>
      <c r="C3" s="117">
        <f>中指数据!B97</f>
        <v>51.57</v>
      </c>
      <c r="D3" s="198">
        <f>ROUND(AVERAGE(C3:C4),2)</f>
        <v>50.65</v>
      </c>
      <c r="E3" s="117">
        <f>城研数据!H7</f>
        <v>51.2</v>
      </c>
      <c r="F3" s="198">
        <f>ROUND(AVERAGE(E3:E4),2)</f>
        <v>49.62</v>
      </c>
      <c r="G3" s="117">
        <f>市场数据!I2</f>
        <v>47.73</v>
      </c>
      <c r="H3" s="198">
        <f>ROUND(AVERAGE(G3:G4),2)</f>
        <v>48.18</v>
      </c>
    </row>
    <row r="4" spans="1:17">
      <c r="A4" s="197"/>
      <c r="B4" s="116">
        <v>44896</v>
      </c>
      <c r="C4" s="117">
        <f>中指数据!B98</f>
        <v>49.73</v>
      </c>
      <c r="D4" s="199"/>
      <c r="E4" s="117">
        <f>城研数据!H8</f>
        <v>48.03</v>
      </c>
      <c r="F4" s="199"/>
      <c r="G4" s="117">
        <f>市场数据!I3</f>
        <v>48.63</v>
      </c>
      <c r="H4" s="199"/>
      <c r="L4" s="119" t="str">
        <f>A3</f>
        <v>2022年4季度</v>
      </c>
      <c r="M4" s="119" t="str">
        <f>A5</f>
        <v>2023年1季度</v>
      </c>
      <c r="N4" s="119" t="str">
        <f>A8</f>
        <v>2023年2季度</v>
      </c>
      <c r="O4" s="119" t="str">
        <f>A11</f>
        <v>2023年3季度</v>
      </c>
      <c r="P4" s="119" t="str">
        <f>A14</f>
        <v>2023年4季度</v>
      </c>
    </row>
    <row r="5" spans="1:17">
      <c r="A5" s="211" t="s">
        <v>641</v>
      </c>
      <c r="B5" s="110">
        <v>44927</v>
      </c>
      <c r="C5" s="20">
        <f>中指数据!B99</f>
        <v>50.66</v>
      </c>
      <c r="D5" s="205">
        <f>ROUND(AVERAGE(C5:C7),2)</f>
        <v>51.71</v>
      </c>
      <c r="E5" s="20">
        <f>城研数据!H9</f>
        <v>52.03</v>
      </c>
      <c r="F5" s="205">
        <f>ROUND(AVERAGE(E5:E7),2)</f>
        <v>50.85</v>
      </c>
      <c r="G5" s="20">
        <f>市场数据!I4</f>
        <v>50.56</v>
      </c>
      <c r="H5" s="205">
        <f>ROUND(AVERAGE(G5:G7),2)</f>
        <v>48.58</v>
      </c>
      <c r="K5" s="17" t="s">
        <v>115</v>
      </c>
      <c r="L5" s="17">
        <f>D3</f>
        <v>50.65</v>
      </c>
      <c r="M5" s="17">
        <f>D5</f>
        <v>51.71</v>
      </c>
      <c r="N5" s="17">
        <f>D8</f>
        <v>51.85</v>
      </c>
      <c r="O5" s="17">
        <f>D11</f>
        <v>52.38</v>
      </c>
      <c r="P5" s="17">
        <f>D14</f>
        <v>52.31</v>
      </c>
      <c r="Q5" s="24">
        <f>D15</f>
        <v>51.78</v>
      </c>
    </row>
    <row r="6" spans="1:17">
      <c r="A6" s="212"/>
      <c r="B6" s="110">
        <v>44958</v>
      </c>
      <c r="C6" s="20">
        <f>中指数据!B100</f>
        <v>52.18</v>
      </c>
      <c r="D6" s="206"/>
      <c r="E6" s="20">
        <f>城研数据!H10</f>
        <v>50.67</v>
      </c>
      <c r="F6" s="206"/>
      <c r="G6" s="20">
        <f>市场数据!I5</f>
        <v>46.88</v>
      </c>
      <c r="H6" s="206"/>
      <c r="K6" s="17" t="s">
        <v>116</v>
      </c>
      <c r="L6" s="17">
        <f>F3</f>
        <v>49.62</v>
      </c>
      <c r="M6" s="17">
        <f>F5</f>
        <v>50.85</v>
      </c>
      <c r="N6" s="17">
        <f>F8</f>
        <v>50.41</v>
      </c>
      <c r="O6" s="17">
        <f>F11</f>
        <v>51.1</v>
      </c>
      <c r="P6" s="17">
        <f>F14</f>
        <v>51.4</v>
      </c>
      <c r="Q6" s="24">
        <f>F15</f>
        <v>50.68</v>
      </c>
    </row>
    <row r="7" spans="1:17">
      <c r="A7" s="213"/>
      <c r="B7" s="110">
        <v>44986</v>
      </c>
      <c r="C7" s="20">
        <f>中指数据!B101</f>
        <v>52.3</v>
      </c>
      <c r="D7" s="207"/>
      <c r="E7" s="20">
        <f>城研数据!H11</f>
        <v>49.85</v>
      </c>
      <c r="F7" s="207"/>
      <c r="G7" s="20">
        <f>市场数据!I6</f>
        <v>48.31</v>
      </c>
      <c r="H7" s="207"/>
      <c r="K7" s="17" t="s">
        <v>118</v>
      </c>
      <c r="L7" s="17">
        <f>H3</f>
        <v>48.18</v>
      </c>
      <c r="M7" s="17">
        <f>H5</f>
        <v>48.58</v>
      </c>
      <c r="N7" s="17">
        <f>H8</f>
        <v>49.44</v>
      </c>
      <c r="O7" s="17">
        <f>H11</f>
        <v>51.62</v>
      </c>
      <c r="P7" s="17">
        <f>H14</f>
        <v>52.6</v>
      </c>
      <c r="Q7" s="24">
        <f>H15</f>
        <v>50.08</v>
      </c>
    </row>
    <row r="8" spans="1:17">
      <c r="A8" s="208" t="s">
        <v>642</v>
      </c>
      <c r="B8" s="109">
        <v>45017</v>
      </c>
      <c r="C8" s="19">
        <f>中指数据!B102</f>
        <v>51.15</v>
      </c>
      <c r="D8" s="188">
        <f>ROUND(AVERAGE(C8:C10),2)</f>
        <v>51.85</v>
      </c>
      <c r="E8" s="19">
        <f>城研数据!H12</f>
        <v>49.85</v>
      </c>
      <c r="F8" s="188">
        <f>ROUND(AVERAGE(E8:E10),2)</f>
        <v>50.41</v>
      </c>
      <c r="G8" s="19">
        <f>市场数据!I7</f>
        <v>50.56</v>
      </c>
      <c r="H8" s="188">
        <f>ROUND(AVERAGE(G8:G10),2)</f>
        <v>49.44</v>
      </c>
      <c r="Q8" s="17">
        <f>B15</f>
        <v>50.85</v>
      </c>
    </row>
    <row r="9" spans="1:17">
      <c r="A9" s="209"/>
      <c r="B9" s="109">
        <v>45047</v>
      </c>
      <c r="C9" s="19">
        <f>中指数据!B103</f>
        <v>51.79</v>
      </c>
      <c r="D9" s="189"/>
      <c r="E9" s="19">
        <f>城研数据!H13</f>
        <v>49.29</v>
      </c>
      <c r="F9" s="189"/>
      <c r="G9" s="19">
        <f>市场数据!I8</f>
        <v>51.69</v>
      </c>
      <c r="H9" s="189"/>
      <c r="Q9" s="133">
        <f>J15</f>
        <v>44.67</v>
      </c>
    </row>
    <row r="10" spans="1:17">
      <c r="A10" s="210"/>
      <c r="B10" s="109">
        <v>45078</v>
      </c>
      <c r="C10" s="19">
        <f>中指数据!B104</f>
        <v>52.61</v>
      </c>
      <c r="D10" s="190"/>
      <c r="E10" s="19">
        <f>城研数据!H14</f>
        <v>52.09</v>
      </c>
      <c r="F10" s="190"/>
      <c r="G10" s="19">
        <f>市场数据!I9</f>
        <v>46.07</v>
      </c>
      <c r="H10" s="190"/>
      <c r="Q10" s="121">
        <f>Q9-J13</f>
        <v>43.61</v>
      </c>
    </row>
    <row r="11" spans="1:17">
      <c r="A11" s="191" t="s">
        <v>645</v>
      </c>
      <c r="B11" s="112">
        <v>45108</v>
      </c>
      <c r="C11" s="22">
        <f>中指数据!B105</f>
        <v>52.42</v>
      </c>
      <c r="D11" s="193">
        <f>ROUND(AVERAGE(C11:C13),2)</f>
        <v>52.38</v>
      </c>
      <c r="E11" s="22">
        <f>城研数据!H15</f>
        <v>52.47</v>
      </c>
      <c r="F11" s="193">
        <f>ROUND(AVERAGE(E11:E13),2)</f>
        <v>51.1</v>
      </c>
      <c r="G11" s="22">
        <f>市场数据!I10</f>
        <v>51.69</v>
      </c>
      <c r="H11" s="193">
        <f>ROUND(AVERAGE(G11:G13),2)</f>
        <v>51.62</v>
      </c>
      <c r="J11" s="17">
        <v>3.68</v>
      </c>
    </row>
    <row r="12" spans="1:17">
      <c r="A12" s="192"/>
      <c r="B12" s="112">
        <v>45139</v>
      </c>
      <c r="C12" s="22">
        <f>中指数据!B106</f>
        <v>52.6</v>
      </c>
      <c r="D12" s="194"/>
      <c r="E12" s="22">
        <f>城研数据!H16</f>
        <v>50.12</v>
      </c>
      <c r="F12" s="194"/>
      <c r="G12" s="22">
        <f>市场数据!I11</f>
        <v>49.44</v>
      </c>
      <c r="H12" s="194"/>
      <c r="J12" s="17">
        <f>30/12</f>
        <v>2.5</v>
      </c>
    </row>
    <row r="13" spans="1:17">
      <c r="A13" s="192"/>
      <c r="B13" s="112">
        <v>45170</v>
      </c>
      <c r="C13" s="22">
        <f>中指数据!B107</f>
        <v>52.13</v>
      </c>
      <c r="D13" s="195"/>
      <c r="E13" s="22">
        <f>城研数据!H17</f>
        <v>50.7</v>
      </c>
      <c r="F13" s="195"/>
      <c r="G13" s="22">
        <f>市场数据!I12</f>
        <v>53.72</v>
      </c>
      <c r="H13" s="195"/>
      <c r="J13" s="17">
        <f>ROUND(J15/(1+5%)*2.5%,2)</f>
        <v>1.06</v>
      </c>
    </row>
    <row r="14" spans="1:17">
      <c r="A14" s="118" t="s">
        <v>639</v>
      </c>
      <c r="B14" s="111">
        <v>45200</v>
      </c>
      <c r="C14" s="21">
        <f>中指数据!B108</f>
        <v>52.31</v>
      </c>
      <c r="D14" s="106">
        <f>C14</f>
        <v>52.31</v>
      </c>
      <c r="E14" s="21">
        <f>城研数据!H18</f>
        <v>51.4</v>
      </c>
      <c r="F14" s="106">
        <f>E14</f>
        <v>51.4</v>
      </c>
      <c r="G14" s="21">
        <f>市场数据!I13</f>
        <v>52.6</v>
      </c>
      <c r="H14" s="106">
        <f>G14</f>
        <v>52.6</v>
      </c>
    </row>
    <row r="15" spans="1:17">
      <c r="A15" s="18" t="s">
        <v>92</v>
      </c>
      <c r="B15" s="23">
        <f>ROUND((D15+F15+H15)/3,2)</f>
        <v>50.85</v>
      </c>
      <c r="C15" s="18"/>
      <c r="D15" s="18">
        <f>ROUND(AVERAGE(D3:D14),2)</f>
        <v>51.78</v>
      </c>
      <c r="E15" s="18"/>
      <c r="F15" s="18">
        <f>ROUND(AVERAGE(F3:F14),2)</f>
        <v>50.68</v>
      </c>
      <c r="G15" s="18"/>
      <c r="H15" s="18">
        <f>ROUND(AVERAGE(H3:H14),2)</f>
        <v>50.08</v>
      </c>
      <c r="J15" s="24">
        <f>B15-J11-J12</f>
        <v>44.67</v>
      </c>
    </row>
    <row r="19" spans="1:17">
      <c r="A19" s="202"/>
      <c r="B19" s="202"/>
      <c r="C19" s="203" t="s">
        <v>633</v>
      </c>
      <c r="D19" s="204"/>
      <c r="E19" s="200" t="s">
        <v>634</v>
      </c>
      <c r="F19" s="201"/>
      <c r="G19" s="200" t="s">
        <v>635</v>
      </c>
      <c r="H19" s="201"/>
    </row>
    <row r="20" spans="1:17">
      <c r="A20" s="196" t="s">
        <v>640</v>
      </c>
      <c r="B20" s="116">
        <v>44866</v>
      </c>
      <c r="C20" s="117">
        <f>中指数据!D97</f>
        <v>47.93</v>
      </c>
      <c r="D20" s="198">
        <f>ROUND(AVERAGE(C20:C21),2)</f>
        <v>47.41</v>
      </c>
      <c r="E20" s="117" t="str">
        <f>城研数据!P7</f>
        <v>—</v>
      </c>
      <c r="F20" s="198" t="s">
        <v>643</v>
      </c>
      <c r="G20" s="117">
        <f>市场数据!I17</f>
        <v>45.3</v>
      </c>
      <c r="H20" s="198">
        <f>ROUND(AVERAGE(G20:G21),2)</f>
        <v>49.44</v>
      </c>
      <c r="L20" s="17" t="s">
        <v>117</v>
      </c>
      <c r="M20" s="17" t="s">
        <v>119</v>
      </c>
      <c r="N20" s="17" t="s">
        <v>120</v>
      </c>
      <c r="O20" s="17" t="s">
        <v>644</v>
      </c>
      <c r="P20" s="17" t="s">
        <v>639</v>
      </c>
    </row>
    <row r="21" spans="1:17">
      <c r="A21" s="197"/>
      <c r="B21" s="116">
        <v>44896</v>
      </c>
      <c r="C21" s="117">
        <f>中指数据!D98</f>
        <v>46.89</v>
      </c>
      <c r="D21" s="199"/>
      <c r="E21" s="117" t="str">
        <f>城研数据!P8</f>
        <v>—</v>
      </c>
      <c r="F21" s="199"/>
      <c r="G21" s="117">
        <f>市场数据!I18</f>
        <v>53.57</v>
      </c>
      <c r="H21" s="199"/>
      <c r="K21" s="17" t="s">
        <v>669</v>
      </c>
      <c r="L21" s="17">
        <f>D20</f>
        <v>47.41</v>
      </c>
      <c r="M21" s="17">
        <f>D22</f>
        <v>45.93</v>
      </c>
      <c r="N21" s="17">
        <f>D25</f>
        <v>49.75</v>
      </c>
      <c r="O21" s="17">
        <f>D28</f>
        <v>49.14</v>
      </c>
      <c r="P21" s="17">
        <f>D31</f>
        <v>49.14</v>
      </c>
      <c r="Q21" s="24">
        <f>D32</f>
        <v>48.27</v>
      </c>
    </row>
    <row r="22" spans="1:17">
      <c r="A22" s="211" t="s">
        <v>641</v>
      </c>
      <c r="B22" s="110">
        <v>44927</v>
      </c>
      <c r="C22" s="20">
        <f>中指数据!D99</f>
        <v>45.59</v>
      </c>
      <c r="D22" s="205">
        <f>ROUND(AVERAGE(C22:C24),2)</f>
        <v>45.93</v>
      </c>
      <c r="E22" s="20" t="str">
        <f>城研数据!P9</f>
        <v>—</v>
      </c>
      <c r="F22" s="205">
        <f>ROUND(AVERAGE(E22:E24),2)</f>
        <v>53.83</v>
      </c>
      <c r="G22" s="20">
        <f>市场数据!I19</f>
        <v>54.24</v>
      </c>
      <c r="H22" s="205">
        <f>ROUND(AVERAGE(G22:G24),2)</f>
        <v>47.62</v>
      </c>
      <c r="K22" s="17" t="s">
        <v>116</v>
      </c>
      <c r="L22" s="17" t="str">
        <f>F20</f>
        <v>——</v>
      </c>
      <c r="M22" s="17">
        <f>F22</f>
        <v>53.83</v>
      </c>
      <c r="N22" s="17">
        <f>F25</f>
        <v>49.84</v>
      </c>
      <c r="O22" s="17">
        <f>F28</f>
        <v>52.33</v>
      </c>
      <c r="P22" s="17">
        <f>F31</f>
        <v>54.39</v>
      </c>
      <c r="Q22" s="24">
        <f>F32</f>
        <v>52.6</v>
      </c>
    </row>
    <row r="23" spans="1:17">
      <c r="A23" s="212"/>
      <c r="B23" s="110">
        <v>44958</v>
      </c>
      <c r="C23" s="20">
        <f>中指数据!D100</f>
        <v>45.02</v>
      </c>
      <c r="D23" s="206"/>
      <c r="E23" s="20">
        <f>城研数据!P10</f>
        <v>50.76</v>
      </c>
      <c r="F23" s="206"/>
      <c r="G23" s="20">
        <f>市场数据!I20</f>
        <v>44.71</v>
      </c>
      <c r="H23" s="206"/>
      <c r="K23" s="17" t="s">
        <v>118</v>
      </c>
      <c r="L23" s="17">
        <f>H20</f>
        <v>49.44</v>
      </c>
      <c r="M23" s="17">
        <f>H22</f>
        <v>47.62</v>
      </c>
      <c r="N23" s="17">
        <f>H25</f>
        <v>52.36</v>
      </c>
      <c r="O23" s="17">
        <f>H28</f>
        <v>54.86</v>
      </c>
      <c r="P23" s="17">
        <f>H31</f>
        <v>57.14</v>
      </c>
      <c r="Q23" s="24">
        <f>H32</f>
        <v>52.28</v>
      </c>
    </row>
    <row r="24" spans="1:17">
      <c r="A24" s="213"/>
      <c r="B24" s="110">
        <v>44986</v>
      </c>
      <c r="C24" s="20">
        <f>中指数据!D101</f>
        <v>47.18</v>
      </c>
      <c r="D24" s="207"/>
      <c r="E24" s="20">
        <f>城研数据!P11</f>
        <v>56.9</v>
      </c>
      <c r="F24" s="207"/>
      <c r="G24" s="20">
        <f>市场数据!I21</f>
        <v>43.9</v>
      </c>
      <c r="H24" s="207"/>
      <c r="Q24" s="17">
        <f>B32</f>
        <v>51.05</v>
      </c>
    </row>
    <row r="25" spans="1:17">
      <c r="A25" s="208" t="s">
        <v>642</v>
      </c>
      <c r="B25" s="109">
        <v>45017</v>
      </c>
      <c r="C25" s="19">
        <f>中指数据!D102</f>
        <v>49.64</v>
      </c>
      <c r="D25" s="188">
        <f>ROUND(AVERAGE(C25:C27),2)</f>
        <v>49.75</v>
      </c>
      <c r="E25" s="19">
        <f>城研数据!P12</f>
        <v>44.95</v>
      </c>
      <c r="F25" s="188">
        <f>ROUND(AVERAGE(E25:E27),2)</f>
        <v>49.84</v>
      </c>
      <c r="G25" s="19">
        <f>市场数据!I22</f>
        <v>58.18</v>
      </c>
      <c r="H25" s="188">
        <f>ROUND(AVERAGE(G25:G27),2)</f>
        <v>52.36</v>
      </c>
      <c r="Q25" s="133">
        <f>J32</f>
        <v>43.55</v>
      </c>
    </row>
    <row r="26" spans="1:17">
      <c r="A26" s="209"/>
      <c r="B26" s="109">
        <v>45047</v>
      </c>
      <c r="C26" s="19">
        <f>中指数据!D103</f>
        <v>49.71</v>
      </c>
      <c r="D26" s="189"/>
      <c r="E26" s="19">
        <f>城研数据!P13</f>
        <v>51.04</v>
      </c>
      <c r="F26" s="189"/>
      <c r="G26" s="19">
        <f>市场数据!I23</f>
        <v>43.53</v>
      </c>
      <c r="H26" s="189"/>
      <c r="Q26" s="121">
        <f>Q25-J30</f>
        <v>42.51</v>
      </c>
    </row>
    <row r="27" spans="1:17">
      <c r="A27" s="210"/>
      <c r="B27" s="109">
        <v>45078</v>
      </c>
      <c r="C27" s="19">
        <f>中指数据!D104</f>
        <v>49.89</v>
      </c>
      <c r="D27" s="190"/>
      <c r="E27" s="19">
        <f>城研数据!P14</f>
        <v>53.54</v>
      </c>
      <c r="F27" s="190"/>
      <c r="G27" s="19">
        <f>市场数据!I24</f>
        <v>55.36</v>
      </c>
      <c r="H27" s="190"/>
    </row>
    <row r="28" spans="1:17">
      <c r="A28" s="191" t="s">
        <v>645</v>
      </c>
      <c r="B28" s="112">
        <v>45108</v>
      </c>
      <c r="C28" s="22">
        <f>中指数据!D105</f>
        <v>49.19</v>
      </c>
      <c r="D28" s="193">
        <f>ROUND(AVERAGE(C28:C30),2)</f>
        <v>49.14</v>
      </c>
      <c r="E28" s="22">
        <f>城研数据!P15</f>
        <v>50.49</v>
      </c>
      <c r="F28" s="193">
        <f>ROUND(AVERAGE(E28:E30),2)</f>
        <v>52.33</v>
      </c>
      <c r="G28" s="22">
        <f>市场数据!I25</f>
        <v>55.17</v>
      </c>
      <c r="H28" s="193">
        <f>ROUND(AVERAGE(G28:G30),2)</f>
        <v>54.86</v>
      </c>
      <c r="J28" s="17">
        <v>5</v>
      </c>
    </row>
    <row r="29" spans="1:17">
      <c r="A29" s="192"/>
      <c r="B29" s="112">
        <v>45139</v>
      </c>
      <c r="C29" s="22">
        <f>中指数据!D106</f>
        <v>49.29</v>
      </c>
      <c r="D29" s="194"/>
      <c r="E29" s="22">
        <f>城研数据!P16</f>
        <v>54.16</v>
      </c>
      <c r="F29" s="194"/>
      <c r="G29" s="22">
        <f>市场数据!I26</f>
        <v>54.55</v>
      </c>
      <c r="H29" s="194"/>
      <c r="J29" s="17">
        <v>2.5</v>
      </c>
    </row>
    <row r="30" spans="1:17">
      <c r="A30" s="192"/>
      <c r="B30" s="112">
        <v>45170</v>
      </c>
      <c r="C30" s="22">
        <f>中指数据!D107</f>
        <v>48.93</v>
      </c>
      <c r="D30" s="195"/>
      <c r="E30" s="22" t="str">
        <f>城研数据!P17</f>
        <v>—</v>
      </c>
      <c r="F30" s="195"/>
      <c r="G30" s="22" t="s">
        <v>643</v>
      </c>
      <c r="H30" s="195"/>
      <c r="J30" s="17">
        <f>ROUND(J32/(1+5%)*2.5%,2)</f>
        <v>1.04</v>
      </c>
    </row>
    <row r="31" spans="1:17">
      <c r="A31" s="118" t="s">
        <v>639</v>
      </c>
      <c r="B31" s="111">
        <v>45200</v>
      </c>
      <c r="C31" s="21">
        <f>中指数据!D108</f>
        <v>49.14</v>
      </c>
      <c r="D31" s="106">
        <f>C31</f>
        <v>49.14</v>
      </c>
      <c r="E31" s="21">
        <f>城研数据!P18</f>
        <v>54.39</v>
      </c>
      <c r="F31" s="106">
        <f>E31</f>
        <v>54.39</v>
      </c>
      <c r="G31" s="21">
        <f>市场数据!I27</f>
        <v>57.14</v>
      </c>
      <c r="H31" s="106">
        <f>G31</f>
        <v>57.14</v>
      </c>
    </row>
    <row r="32" spans="1:17">
      <c r="A32" s="18" t="s">
        <v>92</v>
      </c>
      <c r="B32" s="23">
        <f>ROUND((D32+F32+H32)/3,2)</f>
        <v>51.05</v>
      </c>
      <c r="C32" s="18"/>
      <c r="D32" s="18">
        <f>ROUND(AVERAGE(D20:D31),2)</f>
        <v>48.27</v>
      </c>
      <c r="E32" s="18"/>
      <c r="F32" s="18">
        <f>ROUND(AVERAGE(F20:F31),2)</f>
        <v>52.6</v>
      </c>
      <c r="G32" s="18"/>
      <c r="H32" s="18">
        <f>ROUND(AVERAGE(H20:H31),2)</f>
        <v>52.28</v>
      </c>
      <c r="J32" s="24">
        <f>B32-J28-J29</f>
        <v>43.55</v>
      </c>
    </row>
    <row r="36" spans="1:17">
      <c r="A36" s="202"/>
      <c r="B36" s="202"/>
      <c r="C36" s="203" t="s">
        <v>636</v>
      </c>
      <c r="D36" s="204"/>
      <c r="E36" s="200" t="s">
        <v>637</v>
      </c>
      <c r="F36" s="201"/>
      <c r="G36" s="200" t="s">
        <v>638</v>
      </c>
      <c r="H36" s="201"/>
    </row>
    <row r="37" spans="1:17">
      <c r="A37" s="196" t="s">
        <v>640</v>
      </c>
      <c r="B37" s="116">
        <v>44866</v>
      </c>
      <c r="C37" s="117">
        <f>中指数据!G97</f>
        <v>55.97</v>
      </c>
      <c r="D37" s="198">
        <f>ROUND(AVERAGE(C37:C38),2)</f>
        <v>55.54</v>
      </c>
      <c r="E37" s="117">
        <f>城研数据!M7</f>
        <v>55.4</v>
      </c>
      <c r="F37" s="198">
        <f>ROUND(AVERAGE(E37:E38),2)</f>
        <v>53.42</v>
      </c>
      <c r="G37" s="117" t="s">
        <v>643</v>
      </c>
      <c r="H37" s="198">
        <f>ROUND(AVERAGE(G37:G38),2)</f>
        <v>54.72</v>
      </c>
      <c r="L37" s="17" t="s">
        <v>117</v>
      </c>
      <c r="M37" s="17" t="s">
        <v>119</v>
      </c>
      <c r="N37" s="17" t="s">
        <v>120</v>
      </c>
      <c r="O37" s="17" t="s">
        <v>644</v>
      </c>
      <c r="P37" s="17" t="s">
        <v>639</v>
      </c>
    </row>
    <row r="38" spans="1:17">
      <c r="A38" s="197"/>
      <c r="B38" s="116">
        <v>44896</v>
      </c>
      <c r="C38" s="117">
        <f>中指数据!G98</f>
        <v>55.1</v>
      </c>
      <c r="D38" s="199"/>
      <c r="E38" s="117">
        <f>城研数据!M8</f>
        <v>51.43</v>
      </c>
      <c r="F38" s="199"/>
      <c r="G38" s="117">
        <f>市场数据!I32</f>
        <v>54.72</v>
      </c>
      <c r="H38" s="199"/>
      <c r="K38" s="17" t="s">
        <v>669</v>
      </c>
      <c r="L38" s="17">
        <f>D37</f>
        <v>55.54</v>
      </c>
      <c r="M38" s="17">
        <f>D39</f>
        <v>53.74</v>
      </c>
      <c r="N38" s="17">
        <f>D42</f>
        <v>54.92</v>
      </c>
      <c r="O38" s="17">
        <f>D45</f>
        <v>56.79</v>
      </c>
      <c r="P38" s="17">
        <f>D48</f>
        <v>56.78</v>
      </c>
      <c r="Q38" s="24">
        <f>D49</f>
        <v>55.55</v>
      </c>
    </row>
    <row r="39" spans="1:17">
      <c r="A39" s="211" t="s">
        <v>641</v>
      </c>
      <c r="B39" s="110">
        <v>44927</v>
      </c>
      <c r="C39" s="20">
        <f>中指数据!G99</f>
        <v>53.52</v>
      </c>
      <c r="D39" s="205">
        <f>ROUND(AVERAGE(C39:C41),2)</f>
        <v>53.74</v>
      </c>
      <c r="E39" s="20">
        <f>城研数据!M9</f>
        <v>48.91</v>
      </c>
      <c r="F39" s="205">
        <f>ROUND(AVERAGE(E39:E41),2)</f>
        <v>49.5</v>
      </c>
      <c r="G39" s="105" t="s">
        <v>643</v>
      </c>
      <c r="H39" s="205">
        <f>ROUND(AVERAGE(G39:G41),2)</f>
        <v>52.27</v>
      </c>
      <c r="K39" s="17" t="s">
        <v>116</v>
      </c>
      <c r="L39" s="17">
        <f>F37</f>
        <v>53.42</v>
      </c>
      <c r="M39" s="17">
        <f>F39</f>
        <v>49.5</v>
      </c>
      <c r="N39" s="17">
        <f>F42</f>
        <v>51.44</v>
      </c>
      <c r="O39" s="17">
        <f>F45</f>
        <v>51.91</v>
      </c>
      <c r="P39" s="17">
        <f>F48</f>
        <v>53.27</v>
      </c>
      <c r="Q39" s="24">
        <f>F49</f>
        <v>51.91</v>
      </c>
    </row>
    <row r="40" spans="1:17">
      <c r="A40" s="212"/>
      <c r="B40" s="110">
        <v>44958</v>
      </c>
      <c r="C40" s="20">
        <f>中指数据!G100</f>
        <v>53.82</v>
      </c>
      <c r="D40" s="206"/>
      <c r="E40" s="20">
        <f>城研数据!M10</f>
        <v>48.24</v>
      </c>
      <c r="F40" s="206"/>
      <c r="G40" s="105">
        <f>市场数据!I33</f>
        <v>52.27</v>
      </c>
      <c r="H40" s="206"/>
      <c r="K40" s="17" t="s">
        <v>118</v>
      </c>
      <c r="L40" s="17">
        <f>H37</f>
        <v>54.72</v>
      </c>
      <c r="M40" s="17">
        <f>H39</f>
        <v>52.27</v>
      </c>
      <c r="N40" s="17">
        <f>H42</f>
        <v>54.87</v>
      </c>
      <c r="O40" s="17">
        <f>H45</f>
        <v>54.04</v>
      </c>
      <c r="P40" s="17">
        <f>H48</f>
        <v>57.83</v>
      </c>
      <c r="Q40" s="24">
        <f>H49</f>
        <v>54.75</v>
      </c>
    </row>
    <row r="41" spans="1:17">
      <c r="A41" s="213"/>
      <c r="B41" s="110">
        <v>44986</v>
      </c>
      <c r="C41" s="20">
        <f>中指数据!G101</f>
        <v>53.87</v>
      </c>
      <c r="D41" s="207"/>
      <c r="E41" s="20">
        <f>城研数据!M11</f>
        <v>51.35</v>
      </c>
      <c r="F41" s="207"/>
      <c r="G41" s="105" t="s">
        <v>643</v>
      </c>
      <c r="H41" s="207"/>
      <c r="Q41" s="17">
        <f>B49</f>
        <v>54.07</v>
      </c>
    </row>
    <row r="42" spans="1:17">
      <c r="A42" s="208" t="s">
        <v>642</v>
      </c>
      <c r="B42" s="109">
        <v>45017</v>
      </c>
      <c r="C42" s="19">
        <f>中指数据!G102</f>
        <v>54.53</v>
      </c>
      <c r="D42" s="188">
        <f>ROUND(AVERAGE(C42:C44),2)</f>
        <v>54.92</v>
      </c>
      <c r="E42" s="19">
        <f>城研数据!M12</f>
        <v>51.15</v>
      </c>
      <c r="F42" s="188">
        <f>ROUND(AVERAGE(E42:E44),2)</f>
        <v>51.44</v>
      </c>
      <c r="G42" s="108" t="s">
        <v>643</v>
      </c>
      <c r="H42" s="188">
        <f>ROUND(AVERAGE(G42:G44),2)</f>
        <v>54.87</v>
      </c>
      <c r="Q42" s="133">
        <f>J49</f>
        <v>47.89</v>
      </c>
    </row>
    <row r="43" spans="1:17">
      <c r="A43" s="209"/>
      <c r="B43" s="109">
        <v>45047</v>
      </c>
      <c r="C43" s="19">
        <f>中指数据!G103</f>
        <v>54.74</v>
      </c>
      <c r="D43" s="189"/>
      <c r="E43" s="19">
        <f>城研数据!M13</f>
        <v>51.04</v>
      </c>
      <c r="F43" s="189"/>
      <c r="G43" s="108">
        <f>市场数据!I34</f>
        <v>52.81</v>
      </c>
      <c r="H43" s="189"/>
      <c r="Q43" s="121">
        <f>Q42-J47</f>
        <v>46.75</v>
      </c>
    </row>
    <row r="44" spans="1:17">
      <c r="A44" s="210"/>
      <c r="B44" s="109">
        <v>45078</v>
      </c>
      <c r="C44" s="19">
        <f>中指数据!G104</f>
        <v>55.5</v>
      </c>
      <c r="D44" s="190"/>
      <c r="E44" s="19">
        <f>城研数据!M14</f>
        <v>52.13</v>
      </c>
      <c r="F44" s="190"/>
      <c r="G44" s="108">
        <f>市场数据!I35</f>
        <v>56.93</v>
      </c>
      <c r="H44" s="190"/>
    </row>
    <row r="45" spans="1:17">
      <c r="A45" s="191" t="s">
        <v>645</v>
      </c>
      <c r="B45" s="112">
        <v>45108</v>
      </c>
      <c r="C45" s="22">
        <f>中指数据!G105</f>
        <v>55.98</v>
      </c>
      <c r="D45" s="193">
        <f>ROUND(AVERAGE(C45:C47),2)</f>
        <v>56.79</v>
      </c>
      <c r="E45" s="22">
        <f>城研数据!M15</f>
        <v>50.34</v>
      </c>
      <c r="F45" s="193">
        <f>ROUND(AVERAGE(E45:E47),2)</f>
        <v>51.91</v>
      </c>
      <c r="G45" s="107" t="s">
        <v>643</v>
      </c>
      <c r="H45" s="193">
        <f>ROUND(AVERAGE(G45:G47),2)</f>
        <v>54.04</v>
      </c>
      <c r="J45" s="17">
        <v>3.68</v>
      </c>
    </row>
    <row r="46" spans="1:17">
      <c r="A46" s="192"/>
      <c r="B46" s="112">
        <v>45139</v>
      </c>
      <c r="C46" s="22">
        <f>中指数据!G106</f>
        <v>57.25</v>
      </c>
      <c r="D46" s="194"/>
      <c r="E46" s="22">
        <f>城研数据!M16</f>
        <v>52.46</v>
      </c>
      <c r="F46" s="194"/>
      <c r="G46" s="107">
        <f>市场数据!I36</f>
        <v>55.56</v>
      </c>
      <c r="H46" s="194"/>
      <c r="J46" s="17">
        <v>2.5</v>
      </c>
    </row>
    <row r="47" spans="1:17">
      <c r="A47" s="192"/>
      <c r="B47" s="112">
        <v>45170</v>
      </c>
      <c r="C47" s="22">
        <f>中指数据!G107</f>
        <v>57.13</v>
      </c>
      <c r="D47" s="195"/>
      <c r="E47" s="22">
        <f>城研数据!M17</f>
        <v>52.93</v>
      </c>
      <c r="F47" s="195"/>
      <c r="G47" s="107">
        <f>市场数据!I37</f>
        <v>52.51</v>
      </c>
      <c r="H47" s="195"/>
      <c r="J47" s="17">
        <f>ROUND(J49/(1+5%)*2.5%,2)</f>
        <v>1.1399999999999999</v>
      </c>
    </row>
    <row r="48" spans="1:17">
      <c r="A48" s="118" t="s">
        <v>639</v>
      </c>
      <c r="B48" s="111">
        <v>45200</v>
      </c>
      <c r="C48" s="21">
        <f>中指数据!G108</f>
        <v>56.78</v>
      </c>
      <c r="D48" s="106">
        <f>C48</f>
        <v>56.78</v>
      </c>
      <c r="E48" s="21">
        <f>城研数据!M18</f>
        <v>53.27</v>
      </c>
      <c r="F48" s="106">
        <f>E48</f>
        <v>53.27</v>
      </c>
      <c r="G48" s="106">
        <f>市场数据!I38</f>
        <v>57.83</v>
      </c>
      <c r="H48" s="106">
        <f>G48</f>
        <v>57.83</v>
      </c>
    </row>
    <row r="49" spans="1:10">
      <c r="A49" s="18" t="s">
        <v>92</v>
      </c>
      <c r="B49" s="23">
        <f>ROUND((D49+F49+H49)/3,2)</f>
        <v>54.07</v>
      </c>
      <c r="C49" s="18"/>
      <c r="D49" s="18">
        <f>ROUND(AVERAGE(D37:D48),2)</f>
        <v>55.55</v>
      </c>
      <c r="E49" s="18"/>
      <c r="F49" s="18">
        <f>ROUND(AVERAGE(F37:F48),2)</f>
        <v>51.91</v>
      </c>
      <c r="G49" s="18"/>
      <c r="H49" s="18">
        <f>ROUND(AVERAGE(H37:H48),2)</f>
        <v>54.75</v>
      </c>
      <c r="J49" s="24">
        <f>B49-J45-J46</f>
        <v>47.89</v>
      </c>
    </row>
  </sheetData>
  <mergeCells count="60">
    <mergeCell ref="F39:F41"/>
    <mergeCell ref="H39:H41"/>
    <mergeCell ref="D42:D44"/>
    <mergeCell ref="A2:B2"/>
    <mergeCell ref="C2:D2"/>
    <mergeCell ref="E2:F2"/>
    <mergeCell ref="G2:H2"/>
    <mergeCell ref="A19:B19"/>
    <mergeCell ref="C19:D19"/>
    <mergeCell ref="E19:F19"/>
    <mergeCell ref="G19:H19"/>
    <mergeCell ref="D39:D41"/>
    <mergeCell ref="A22:A24"/>
    <mergeCell ref="A28:A30"/>
    <mergeCell ref="A39:A41"/>
    <mergeCell ref="A42:A44"/>
    <mergeCell ref="A3:A4"/>
    <mergeCell ref="A5:A7"/>
    <mergeCell ref="A8:A10"/>
    <mergeCell ref="A11:A13"/>
    <mergeCell ref="D22:D24"/>
    <mergeCell ref="D3:D4"/>
    <mergeCell ref="D5:D7"/>
    <mergeCell ref="D8:D10"/>
    <mergeCell ref="D11:D13"/>
    <mergeCell ref="F3:F4"/>
    <mergeCell ref="H3:H4"/>
    <mergeCell ref="H5:H7"/>
    <mergeCell ref="H8:H10"/>
    <mergeCell ref="F8:F10"/>
    <mergeCell ref="F5:F7"/>
    <mergeCell ref="F11:F13"/>
    <mergeCell ref="H11:H13"/>
    <mergeCell ref="A20:A21"/>
    <mergeCell ref="D20:D21"/>
    <mergeCell ref="F20:F21"/>
    <mergeCell ref="H20:H21"/>
    <mergeCell ref="F22:F24"/>
    <mergeCell ref="H22:H24"/>
    <mergeCell ref="A25:A27"/>
    <mergeCell ref="D25:D27"/>
    <mergeCell ref="F25:F27"/>
    <mergeCell ref="H25:H27"/>
    <mergeCell ref="F28:F30"/>
    <mergeCell ref="H28:H30"/>
    <mergeCell ref="A37:A38"/>
    <mergeCell ref="D37:D38"/>
    <mergeCell ref="F37:F38"/>
    <mergeCell ref="H37:H38"/>
    <mergeCell ref="D28:D30"/>
    <mergeCell ref="G36:H36"/>
    <mergeCell ref="E36:F36"/>
    <mergeCell ref="A36:B36"/>
    <mergeCell ref="C36:D36"/>
    <mergeCell ref="F42:F44"/>
    <mergeCell ref="H42:H44"/>
    <mergeCell ref="A45:A47"/>
    <mergeCell ref="D45:D47"/>
    <mergeCell ref="F45:F47"/>
    <mergeCell ref="H45:H47"/>
  </mergeCells>
  <phoneticPr fontId="27"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M108"/>
  <sheetViews>
    <sheetView topLeftCell="A46" workbookViewId="0">
      <selection activeCell="B98" sqref="B98"/>
    </sheetView>
  </sheetViews>
  <sheetFormatPr defaultRowHeight="13.5"/>
  <cols>
    <col min="1" max="1" width="20" customWidth="1"/>
    <col min="2" max="13" width="12.875" customWidth="1"/>
  </cols>
  <sheetData>
    <row r="1" spans="1:13">
      <c r="A1" s="214" t="s">
        <v>93</v>
      </c>
      <c r="B1" s="99">
        <v>45200.333831018521</v>
      </c>
      <c r="C1" s="99">
        <v>45170.333831018521</v>
      </c>
      <c r="D1" s="99">
        <v>45139.333831018521</v>
      </c>
      <c r="E1" s="99">
        <v>45108.333831018521</v>
      </c>
      <c r="F1" s="99">
        <v>45078.333831018521</v>
      </c>
      <c r="G1" s="99">
        <v>45047.333831018521</v>
      </c>
      <c r="H1" s="99">
        <v>45017.333831018521</v>
      </c>
      <c r="I1" s="99">
        <v>44986.333831018521</v>
      </c>
      <c r="J1" s="99">
        <v>44958.333831018521</v>
      </c>
      <c r="K1" s="99">
        <v>44927.333831018521</v>
      </c>
      <c r="L1" s="99">
        <v>44896.333831018521</v>
      </c>
      <c r="M1" s="99">
        <v>44866.333831018521</v>
      </c>
    </row>
    <row r="2" spans="1:13">
      <c r="A2" s="214"/>
      <c r="B2" t="s">
        <v>475</v>
      </c>
      <c r="C2" t="s">
        <v>475</v>
      </c>
      <c r="D2" t="s">
        <v>475</v>
      </c>
      <c r="E2" t="s">
        <v>475</v>
      </c>
      <c r="F2" t="s">
        <v>475</v>
      </c>
      <c r="G2" t="s">
        <v>475</v>
      </c>
      <c r="H2" t="s">
        <v>475</v>
      </c>
      <c r="I2" t="s">
        <v>475</v>
      </c>
      <c r="J2" t="s">
        <v>475</v>
      </c>
      <c r="K2" t="s">
        <v>475</v>
      </c>
      <c r="L2" t="s">
        <v>475</v>
      </c>
      <c r="M2" t="s">
        <v>475</v>
      </c>
    </row>
    <row r="3" spans="1:13" hidden="1">
      <c r="A3" t="s">
        <v>476</v>
      </c>
      <c r="B3">
        <v>84.44</v>
      </c>
      <c r="C3">
        <v>82.94</v>
      </c>
      <c r="D3">
        <v>81.86</v>
      </c>
      <c r="E3">
        <v>81.569999999999993</v>
      </c>
      <c r="F3">
        <v>82.34</v>
      </c>
      <c r="G3">
        <v>78.56</v>
      </c>
      <c r="H3">
        <v>78.14</v>
      </c>
      <c r="I3">
        <v>78.11</v>
      </c>
      <c r="J3">
        <v>76.42</v>
      </c>
      <c r="K3">
        <v>76.62</v>
      </c>
      <c r="L3">
        <v>76.930000000000007</v>
      </c>
      <c r="M3">
        <v>76.760000000000005</v>
      </c>
    </row>
    <row r="4" spans="1:13" hidden="1">
      <c r="A4" t="s">
        <v>477</v>
      </c>
      <c r="B4">
        <v>76.540000000000006</v>
      </c>
      <c r="C4" t="s">
        <v>478</v>
      </c>
      <c r="D4" t="s">
        <v>478</v>
      </c>
      <c r="E4" t="s">
        <v>478</v>
      </c>
      <c r="F4" t="s">
        <v>478</v>
      </c>
      <c r="G4" t="s">
        <v>478</v>
      </c>
      <c r="H4" t="s">
        <v>478</v>
      </c>
      <c r="I4">
        <v>91.44</v>
      </c>
      <c r="J4">
        <v>78.010000000000005</v>
      </c>
      <c r="K4">
        <v>77.44</v>
      </c>
      <c r="L4">
        <v>78.8</v>
      </c>
      <c r="M4">
        <v>76.459999999999994</v>
      </c>
    </row>
    <row r="5" spans="1:13" hidden="1">
      <c r="A5" t="s">
        <v>479</v>
      </c>
      <c r="B5">
        <v>72.48</v>
      </c>
      <c r="C5">
        <v>72.290000000000006</v>
      </c>
      <c r="D5">
        <v>72.92</v>
      </c>
      <c r="E5">
        <v>70.78</v>
      </c>
      <c r="F5">
        <v>70.11</v>
      </c>
      <c r="G5">
        <v>73.7</v>
      </c>
      <c r="H5">
        <v>74.569999999999993</v>
      </c>
      <c r="I5">
        <v>71.84</v>
      </c>
      <c r="J5">
        <v>68.31</v>
      </c>
      <c r="K5">
        <v>68.489999999999995</v>
      </c>
      <c r="L5">
        <v>68.12</v>
      </c>
      <c r="M5">
        <v>70.099999999999994</v>
      </c>
    </row>
    <row r="6" spans="1:13" hidden="1">
      <c r="A6" t="s">
        <v>480</v>
      </c>
      <c r="B6">
        <v>71.209999999999994</v>
      </c>
      <c r="C6">
        <v>67.150000000000006</v>
      </c>
      <c r="D6">
        <v>60.31</v>
      </c>
      <c r="E6">
        <v>61.26</v>
      </c>
      <c r="F6">
        <v>62.01</v>
      </c>
      <c r="G6" t="s">
        <v>478</v>
      </c>
      <c r="H6" t="s">
        <v>478</v>
      </c>
      <c r="I6">
        <v>51.15</v>
      </c>
      <c r="J6">
        <v>51.95</v>
      </c>
      <c r="K6" t="s">
        <v>478</v>
      </c>
      <c r="L6" t="s">
        <v>478</v>
      </c>
      <c r="M6" t="s">
        <v>478</v>
      </c>
    </row>
    <row r="7" spans="1:13" hidden="1">
      <c r="A7" t="s">
        <v>481</v>
      </c>
      <c r="B7">
        <v>69.91</v>
      </c>
      <c r="C7">
        <v>70.22</v>
      </c>
      <c r="D7" t="s">
        <v>478</v>
      </c>
      <c r="E7" t="s">
        <v>478</v>
      </c>
      <c r="F7" t="s">
        <v>478</v>
      </c>
      <c r="G7" t="s">
        <v>478</v>
      </c>
      <c r="H7">
        <v>62.12</v>
      </c>
      <c r="I7">
        <v>64.09</v>
      </c>
      <c r="J7">
        <v>65.87</v>
      </c>
      <c r="K7">
        <v>64.349999999999994</v>
      </c>
      <c r="L7">
        <v>64.510000000000005</v>
      </c>
      <c r="M7">
        <v>66.680000000000007</v>
      </c>
    </row>
    <row r="8" spans="1:13" hidden="1">
      <c r="A8" t="s">
        <v>482</v>
      </c>
      <c r="B8">
        <v>69.03</v>
      </c>
      <c r="C8">
        <v>63.37</v>
      </c>
      <c r="D8">
        <v>59.56</v>
      </c>
      <c r="E8">
        <v>54.06</v>
      </c>
      <c r="F8">
        <v>60.22</v>
      </c>
      <c r="G8">
        <v>59.29</v>
      </c>
      <c r="H8">
        <v>58.28</v>
      </c>
      <c r="I8">
        <v>61.28</v>
      </c>
      <c r="J8">
        <v>70.08</v>
      </c>
      <c r="K8">
        <v>72.11</v>
      </c>
      <c r="L8">
        <v>85.29</v>
      </c>
      <c r="M8">
        <v>73.61</v>
      </c>
    </row>
    <row r="9" spans="1:13" hidden="1">
      <c r="A9" t="s">
        <v>483</v>
      </c>
      <c r="B9">
        <v>65.8</v>
      </c>
      <c r="C9">
        <v>55.63</v>
      </c>
      <c r="D9">
        <v>48.41</v>
      </c>
      <c r="E9">
        <v>50.28</v>
      </c>
      <c r="F9">
        <v>51.71</v>
      </c>
      <c r="G9">
        <v>57.58</v>
      </c>
      <c r="H9" t="s">
        <v>478</v>
      </c>
      <c r="I9">
        <v>43.19</v>
      </c>
      <c r="J9">
        <v>46.02</v>
      </c>
      <c r="K9">
        <v>47.84</v>
      </c>
      <c r="L9" t="s">
        <v>478</v>
      </c>
      <c r="M9" t="s">
        <v>478</v>
      </c>
    </row>
    <row r="10" spans="1:13" hidden="1">
      <c r="A10" t="s">
        <v>484</v>
      </c>
      <c r="B10">
        <v>64.12</v>
      </c>
      <c r="C10">
        <v>65.17</v>
      </c>
      <c r="D10">
        <v>69.45</v>
      </c>
      <c r="E10">
        <v>72.73</v>
      </c>
      <c r="F10">
        <v>76.3</v>
      </c>
      <c r="G10">
        <v>73.34</v>
      </c>
      <c r="H10">
        <v>71.48</v>
      </c>
      <c r="I10">
        <v>72.989999999999995</v>
      </c>
      <c r="J10" t="s">
        <v>478</v>
      </c>
      <c r="K10" t="s">
        <v>478</v>
      </c>
      <c r="L10" t="s">
        <v>478</v>
      </c>
      <c r="M10" t="s">
        <v>478</v>
      </c>
    </row>
    <row r="11" spans="1:13" hidden="1">
      <c r="A11" t="s">
        <v>485</v>
      </c>
      <c r="B11">
        <v>62.02</v>
      </c>
      <c r="C11">
        <v>61.61</v>
      </c>
      <c r="D11">
        <v>60.69</v>
      </c>
      <c r="E11">
        <v>60.51</v>
      </c>
      <c r="F11">
        <v>62.4</v>
      </c>
      <c r="G11" t="s">
        <v>478</v>
      </c>
      <c r="H11">
        <v>56.93</v>
      </c>
      <c r="I11">
        <v>52.16</v>
      </c>
      <c r="J11" t="s">
        <v>478</v>
      </c>
      <c r="K11" t="s">
        <v>478</v>
      </c>
      <c r="L11" t="s">
        <v>478</v>
      </c>
      <c r="M11" t="s">
        <v>478</v>
      </c>
    </row>
    <row r="12" spans="1:13" hidden="1">
      <c r="A12" t="s">
        <v>486</v>
      </c>
      <c r="B12">
        <v>61.29</v>
      </c>
      <c r="C12">
        <v>60.39</v>
      </c>
      <c r="D12">
        <v>55.85</v>
      </c>
      <c r="E12">
        <v>52.83</v>
      </c>
      <c r="F12">
        <v>53.45</v>
      </c>
      <c r="G12">
        <v>53.04</v>
      </c>
      <c r="H12">
        <v>55.15</v>
      </c>
      <c r="I12">
        <v>56.51</v>
      </c>
      <c r="J12">
        <v>56.76</v>
      </c>
      <c r="K12">
        <v>54.52</v>
      </c>
      <c r="L12">
        <v>52.35</v>
      </c>
      <c r="M12">
        <v>52.09</v>
      </c>
    </row>
    <row r="13" spans="1:13" hidden="1">
      <c r="A13" t="s">
        <v>487</v>
      </c>
      <c r="B13">
        <v>60.99</v>
      </c>
      <c r="C13">
        <v>58.54</v>
      </c>
      <c r="D13">
        <v>57.5</v>
      </c>
      <c r="E13">
        <v>60.69</v>
      </c>
      <c r="F13">
        <v>59.68</v>
      </c>
      <c r="G13">
        <v>59.08</v>
      </c>
      <c r="H13">
        <v>58.61</v>
      </c>
      <c r="I13">
        <v>57.05</v>
      </c>
      <c r="J13">
        <v>56.1</v>
      </c>
      <c r="K13">
        <v>59.03</v>
      </c>
      <c r="L13">
        <v>55.63</v>
      </c>
      <c r="M13">
        <v>54.71</v>
      </c>
    </row>
    <row r="14" spans="1:13" hidden="1">
      <c r="A14" t="s">
        <v>488</v>
      </c>
      <c r="B14">
        <v>60.61</v>
      </c>
      <c r="C14">
        <v>60.6</v>
      </c>
      <c r="D14">
        <v>60.21</v>
      </c>
      <c r="E14">
        <v>59.67</v>
      </c>
      <c r="F14">
        <v>59.9</v>
      </c>
      <c r="G14">
        <v>60.22</v>
      </c>
      <c r="H14">
        <v>60.99</v>
      </c>
      <c r="I14">
        <v>60.5</v>
      </c>
      <c r="J14">
        <v>59.53</v>
      </c>
      <c r="K14">
        <v>59.37</v>
      </c>
      <c r="L14">
        <v>59.13</v>
      </c>
      <c r="M14">
        <v>59.03</v>
      </c>
    </row>
    <row r="15" spans="1:13" hidden="1">
      <c r="A15" t="s">
        <v>489</v>
      </c>
      <c r="B15">
        <v>60.46</v>
      </c>
      <c r="C15">
        <v>73.77</v>
      </c>
      <c r="D15">
        <v>53.81</v>
      </c>
      <c r="E15">
        <v>53.31</v>
      </c>
      <c r="F15">
        <v>49.12</v>
      </c>
      <c r="G15">
        <v>49.52</v>
      </c>
      <c r="H15">
        <v>53.39</v>
      </c>
      <c r="I15">
        <v>59.1</v>
      </c>
      <c r="J15">
        <v>56.31</v>
      </c>
      <c r="K15">
        <v>69.010000000000005</v>
      </c>
      <c r="L15">
        <v>88.16</v>
      </c>
      <c r="M15">
        <v>76.78</v>
      </c>
    </row>
    <row r="16" spans="1:13" hidden="1">
      <c r="A16" t="s">
        <v>490</v>
      </c>
      <c r="B16">
        <v>60.41</v>
      </c>
      <c r="C16">
        <v>63.18</v>
      </c>
      <c r="D16">
        <v>60.56</v>
      </c>
      <c r="E16">
        <v>56.71</v>
      </c>
      <c r="F16">
        <v>56.15</v>
      </c>
      <c r="G16">
        <v>57.19</v>
      </c>
      <c r="H16">
        <v>58.33</v>
      </c>
      <c r="I16">
        <v>56.38</v>
      </c>
      <c r="J16">
        <v>56.34</v>
      </c>
      <c r="K16">
        <v>56.26</v>
      </c>
      <c r="L16">
        <v>54.51</v>
      </c>
      <c r="M16">
        <v>53.93</v>
      </c>
    </row>
    <row r="17" spans="1:13" hidden="1">
      <c r="A17" t="s">
        <v>491</v>
      </c>
      <c r="B17">
        <v>59.77</v>
      </c>
      <c r="C17">
        <v>55.95</v>
      </c>
      <c r="D17">
        <v>54.98</v>
      </c>
      <c r="E17">
        <v>54.46</v>
      </c>
      <c r="F17">
        <v>53.1</v>
      </c>
      <c r="G17">
        <v>50.41</v>
      </c>
      <c r="H17">
        <v>46.61</v>
      </c>
      <c r="I17">
        <v>46.11</v>
      </c>
      <c r="J17">
        <v>47.17</v>
      </c>
      <c r="K17">
        <v>47.29</v>
      </c>
      <c r="L17">
        <v>46.2</v>
      </c>
      <c r="M17">
        <v>46.84</v>
      </c>
    </row>
    <row r="18" spans="1:13" hidden="1">
      <c r="A18" t="s">
        <v>492</v>
      </c>
      <c r="B18">
        <v>59.71</v>
      </c>
      <c r="C18">
        <v>59.6</v>
      </c>
      <c r="D18">
        <v>59.14</v>
      </c>
      <c r="E18">
        <v>58.11</v>
      </c>
      <c r="F18">
        <v>58.5</v>
      </c>
      <c r="G18">
        <v>58.06</v>
      </c>
      <c r="H18">
        <v>58.19</v>
      </c>
      <c r="I18">
        <v>59.45</v>
      </c>
      <c r="J18">
        <v>58.76</v>
      </c>
      <c r="K18">
        <v>56.12</v>
      </c>
      <c r="L18">
        <v>55.12</v>
      </c>
      <c r="M18">
        <v>55.44</v>
      </c>
    </row>
    <row r="19" spans="1:13" hidden="1">
      <c r="A19" t="s">
        <v>493</v>
      </c>
      <c r="B19">
        <v>57.81</v>
      </c>
      <c r="C19">
        <v>58.57</v>
      </c>
      <c r="D19">
        <v>58.1</v>
      </c>
      <c r="E19">
        <v>57.3</v>
      </c>
      <c r="F19">
        <v>57.11</v>
      </c>
      <c r="G19">
        <v>57.24</v>
      </c>
      <c r="H19">
        <v>57.01</v>
      </c>
      <c r="I19">
        <v>57.14</v>
      </c>
      <c r="J19">
        <v>56.69</v>
      </c>
      <c r="K19">
        <v>56.02</v>
      </c>
      <c r="L19">
        <v>57.28</v>
      </c>
      <c r="M19">
        <v>56.13</v>
      </c>
    </row>
    <row r="20" spans="1:13" hidden="1">
      <c r="A20" t="s">
        <v>494</v>
      </c>
      <c r="B20">
        <v>57.16</v>
      </c>
      <c r="C20">
        <v>58.84</v>
      </c>
      <c r="D20">
        <v>59.13</v>
      </c>
      <c r="E20">
        <v>58.92</v>
      </c>
      <c r="F20">
        <v>59.9</v>
      </c>
      <c r="G20">
        <v>59.25</v>
      </c>
      <c r="H20">
        <v>57.09</v>
      </c>
      <c r="I20">
        <v>56.7</v>
      </c>
      <c r="J20">
        <v>56.45</v>
      </c>
      <c r="K20">
        <v>55.65</v>
      </c>
      <c r="L20">
        <v>56.71</v>
      </c>
      <c r="M20">
        <v>55.39</v>
      </c>
    </row>
    <row r="21" spans="1:13" s="100" customFormat="1">
      <c r="A21" s="100" t="s">
        <v>495</v>
      </c>
      <c r="B21" s="100">
        <v>56.78</v>
      </c>
      <c r="C21" s="100">
        <v>57.13</v>
      </c>
      <c r="D21" s="100">
        <v>57.25</v>
      </c>
      <c r="E21" s="100">
        <v>55.98</v>
      </c>
      <c r="F21" s="100">
        <v>55.5</v>
      </c>
      <c r="G21" s="100">
        <v>54.74</v>
      </c>
      <c r="H21" s="100">
        <v>54.53</v>
      </c>
      <c r="I21" s="100">
        <v>53.87</v>
      </c>
      <c r="J21" s="100">
        <v>53.82</v>
      </c>
      <c r="K21" s="100">
        <v>53.52</v>
      </c>
      <c r="L21" s="100">
        <v>55.1</v>
      </c>
      <c r="M21" s="100">
        <v>55.97</v>
      </c>
    </row>
    <row r="22" spans="1:13" hidden="1">
      <c r="A22" t="s">
        <v>496</v>
      </c>
      <c r="B22">
        <v>56.2</v>
      </c>
      <c r="C22">
        <v>55.56</v>
      </c>
      <c r="D22">
        <v>55.97</v>
      </c>
      <c r="E22">
        <v>54.98</v>
      </c>
      <c r="F22">
        <v>55.5</v>
      </c>
      <c r="G22">
        <v>56.15</v>
      </c>
      <c r="H22">
        <v>56.37</v>
      </c>
      <c r="I22">
        <v>57.05</v>
      </c>
      <c r="J22">
        <v>57.08</v>
      </c>
      <c r="K22">
        <v>58.23</v>
      </c>
      <c r="L22">
        <v>59.03</v>
      </c>
      <c r="M22">
        <v>57.1</v>
      </c>
    </row>
    <row r="23" spans="1:13" hidden="1">
      <c r="A23" t="s">
        <v>497</v>
      </c>
      <c r="B23">
        <v>56.09</v>
      </c>
      <c r="C23">
        <v>57.66</v>
      </c>
      <c r="D23">
        <v>58.49</v>
      </c>
      <c r="E23">
        <v>57.3</v>
      </c>
      <c r="F23" t="s">
        <v>478</v>
      </c>
      <c r="G23" t="s">
        <v>478</v>
      </c>
      <c r="H23" t="s">
        <v>478</v>
      </c>
      <c r="I23" t="s">
        <v>478</v>
      </c>
      <c r="J23" t="s">
        <v>478</v>
      </c>
      <c r="K23" t="s">
        <v>478</v>
      </c>
      <c r="L23" t="s">
        <v>478</v>
      </c>
      <c r="M23" t="s">
        <v>478</v>
      </c>
    </row>
    <row r="24" spans="1:13" hidden="1">
      <c r="A24" t="s">
        <v>498</v>
      </c>
      <c r="B24">
        <v>55.98</v>
      </c>
      <c r="C24">
        <v>55.11</v>
      </c>
      <c r="D24">
        <v>53.51</v>
      </c>
      <c r="E24">
        <v>52.62</v>
      </c>
      <c r="F24">
        <v>52.57</v>
      </c>
      <c r="G24">
        <v>54.29</v>
      </c>
      <c r="H24">
        <v>52.97</v>
      </c>
      <c r="I24">
        <v>52.82</v>
      </c>
      <c r="J24">
        <v>53.25</v>
      </c>
      <c r="K24">
        <v>52.22</v>
      </c>
      <c r="L24">
        <v>50.89</v>
      </c>
      <c r="M24">
        <v>50.08</v>
      </c>
    </row>
    <row r="25" spans="1:13" hidden="1">
      <c r="A25" t="s">
        <v>499</v>
      </c>
      <c r="B25">
        <v>55.85</v>
      </c>
      <c r="C25">
        <v>52.82</v>
      </c>
      <c r="D25">
        <v>48.84</v>
      </c>
      <c r="E25">
        <v>48.95</v>
      </c>
      <c r="F25" t="s">
        <v>478</v>
      </c>
      <c r="G25" t="s">
        <v>478</v>
      </c>
      <c r="H25" t="s">
        <v>478</v>
      </c>
      <c r="I25" t="s">
        <v>478</v>
      </c>
      <c r="J25" t="s">
        <v>478</v>
      </c>
      <c r="K25" t="s">
        <v>478</v>
      </c>
      <c r="L25" t="s">
        <v>478</v>
      </c>
      <c r="M25" t="s">
        <v>478</v>
      </c>
    </row>
    <row r="26" spans="1:13" hidden="1">
      <c r="A26" t="s">
        <v>500</v>
      </c>
      <c r="B26">
        <v>55.41</v>
      </c>
      <c r="C26">
        <v>54.17</v>
      </c>
      <c r="D26">
        <v>52.57</v>
      </c>
      <c r="E26">
        <v>52.61</v>
      </c>
      <c r="F26">
        <v>51.12</v>
      </c>
      <c r="G26">
        <v>50.82</v>
      </c>
      <c r="H26">
        <v>49.8</v>
      </c>
      <c r="I26">
        <v>50.17</v>
      </c>
      <c r="J26">
        <v>52.41</v>
      </c>
      <c r="K26">
        <v>50.38</v>
      </c>
      <c r="L26">
        <v>49.77</v>
      </c>
      <c r="M26">
        <v>51.85</v>
      </c>
    </row>
    <row r="27" spans="1:13" hidden="1">
      <c r="A27" t="s">
        <v>501</v>
      </c>
      <c r="B27">
        <v>54.78</v>
      </c>
      <c r="C27">
        <v>54.25</v>
      </c>
      <c r="D27">
        <v>49.11</v>
      </c>
      <c r="E27">
        <v>50.06</v>
      </c>
      <c r="F27" t="s">
        <v>478</v>
      </c>
      <c r="G27" t="s">
        <v>478</v>
      </c>
      <c r="H27" t="s">
        <v>478</v>
      </c>
      <c r="I27" t="s">
        <v>478</v>
      </c>
      <c r="J27" t="s">
        <v>478</v>
      </c>
      <c r="K27" t="s">
        <v>478</v>
      </c>
      <c r="L27" t="s">
        <v>478</v>
      </c>
      <c r="M27" t="s">
        <v>478</v>
      </c>
    </row>
    <row r="28" spans="1:13" hidden="1">
      <c r="A28" t="s">
        <v>502</v>
      </c>
      <c r="B28">
        <v>54.7</v>
      </c>
      <c r="C28">
        <v>52.05</v>
      </c>
      <c r="D28">
        <v>51.92</v>
      </c>
      <c r="E28">
        <v>52.07</v>
      </c>
      <c r="F28">
        <v>51.53</v>
      </c>
      <c r="G28">
        <v>52.52</v>
      </c>
      <c r="H28">
        <v>53.54</v>
      </c>
      <c r="I28">
        <v>52.19</v>
      </c>
      <c r="J28">
        <v>48.51</v>
      </c>
      <c r="K28" t="s">
        <v>478</v>
      </c>
      <c r="L28" t="s">
        <v>478</v>
      </c>
      <c r="M28" t="s">
        <v>478</v>
      </c>
    </row>
    <row r="29" spans="1:13" hidden="1">
      <c r="A29" t="s">
        <v>503</v>
      </c>
      <c r="B29">
        <v>54.62</v>
      </c>
      <c r="C29">
        <v>53.54</v>
      </c>
      <c r="D29" t="s">
        <v>478</v>
      </c>
      <c r="E29" t="s">
        <v>478</v>
      </c>
      <c r="F29" t="s">
        <v>478</v>
      </c>
      <c r="G29" t="s">
        <v>478</v>
      </c>
      <c r="H29" t="s">
        <v>478</v>
      </c>
      <c r="I29" t="s">
        <v>478</v>
      </c>
      <c r="J29" t="s">
        <v>478</v>
      </c>
      <c r="K29" t="s">
        <v>478</v>
      </c>
      <c r="L29" t="s">
        <v>478</v>
      </c>
      <c r="M29" t="s">
        <v>478</v>
      </c>
    </row>
    <row r="30" spans="1:13" hidden="1">
      <c r="A30" t="s">
        <v>504</v>
      </c>
      <c r="B30">
        <v>54.43</v>
      </c>
      <c r="C30">
        <v>54.2</v>
      </c>
      <c r="D30">
        <v>51.87</v>
      </c>
      <c r="E30">
        <v>52.26</v>
      </c>
      <c r="F30" t="s">
        <v>478</v>
      </c>
      <c r="G30">
        <v>51.51</v>
      </c>
      <c r="H30">
        <v>51.98</v>
      </c>
      <c r="I30">
        <v>55.43</v>
      </c>
      <c r="J30">
        <v>52.73</v>
      </c>
      <c r="K30">
        <v>52.44</v>
      </c>
      <c r="L30">
        <v>51.14</v>
      </c>
      <c r="M30">
        <v>51.59</v>
      </c>
    </row>
    <row r="31" spans="1:13" hidden="1">
      <c r="A31" t="s">
        <v>505</v>
      </c>
      <c r="B31">
        <v>54.39</v>
      </c>
      <c r="C31">
        <v>54.47</v>
      </c>
      <c r="D31">
        <v>51.84</v>
      </c>
      <c r="E31">
        <v>51.85</v>
      </c>
      <c r="F31">
        <v>53.2</v>
      </c>
      <c r="G31">
        <v>52.43</v>
      </c>
      <c r="H31">
        <v>52.73</v>
      </c>
      <c r="I31">
        <v>54.58</v>
      </c>
      <c r="J31">
        <v>50.55</v>
      </c>
      <c r="K31">
        <v>49.34</v>
      </c>
      <c r="L31">
        <v>50.6</v>
      </c>
      <c r="M31">
        <v>52.49</v>
      </c>
    </row>
    <row r="32" spans="1:13" hidden="1">
      <c r="A32" t="s">
        <v>506</v>
      </c>
      <c r="B32">
        <v>54.33</v>
      </c>
      <c r="C32">
        <v>51.98</v>
      </c>
      <c r="D32">
        <v>50.68</v>
      </c>
      <c r="E32">
        <v>51.19</v>
      </c>
      <c r="F32">
        <v>51.45</v>
      </c>
      <c r="G32">
        <v>50.11</v>
      </c>
      <c r="H32">
        <v>47.88</v>
      </c>
      <c r="I32">
        <v>48.73</v>
      </c>
      <c r="J32">
        <v>49.56</v>
      </c>
      <c r="K32">
        <v>47.92</v>
      </c>
      <c r="L32">
        <v>46.77</v>
      </c>
      <c r="M32">
        <v>45.36</v>
      </c>
    </row>
    <row r="33" spans="1:13" hidden="1">
      <c r="A33" t="s">
        <v>507</v>
      </c>
      <c r="B33">
        <v>54.29</v>
      </c>
      <c r="C33">
        <v>48.55</v>
      </c>
      <c r="D33">
        <v>48.73</v>
      </c>
      <c r="E33">
        <v>46.94</v>
      </c>
      <c r="F33">
        <v>46.99</v>
      </c>
      <c r="G33">
        <v>46.7</v>
      </c>
      <c r="H33">
        <v>46.4</v>
      </c>
      <c r="I33">
        <v>45.79</v>
      </c>
      <c r="J33">
        <v>46.93</v>
      </c>
      <c r="K33">
        <v>47.38</v>
      </c>
      <c r="L33">
        <v>46.48</v>
      </c>
      <c r="M33">
        <v>48.43</v>
      </c>
    </row>
    <row r="34" spans="1:13" hidden="1">
      <c r="A34" t="s">
        <v>508</v>
      </c>
      <c r="B34">
        <v>54.03</v>
      </c>
      <c r="C34">
        <v>57.68</v>
      </c>
      <c r="D34">
        <v>58.11</v>
      </c>
      <c r="E34" t="s">
        <v>478</v>
      </c>
      <c r="F34">
        <v>52.55</v>
      </c>
      <c r="G34">
        <v>50.06</v>
      </c>
      <c r="H34">
        <v>51.76</v>
      </c>
      <c r="I34" t="s">
        <v>478</v>
      </c>
      <c r="J34">
        <v>51.89</v>
      </c>
      <c r="K34">
        <v>49.43</v>
      </c>
      <c r="L34" t="s">
        <v>478</v>
      </c>
      <c r="M34" t="s">
        <v>478</v>
      </c>
    </row>
    <row r="35" spans="1:13" hidden="1">
      <c r="A35" t="s">
        <v>509</v>
      </c>
      <c r="B35">
        <v>54.03</v>
      </c>
      <c r="C35">
        <v>54.43</v>
      </c>
      <c r="D35">
        <v>53.98</v>
      </c>
      <c r="E35">
        <v>52.91</v>
      </c>
      <c r="F35">
        <v>54.11</v>
      </c>
      <c r="G35">
        <v>57.29</v>
      </c>
      <c r="H35">
        <v>57.26</v>
      </c>
      <c r="I35">
        <v>55.04</v>
      </c>
      <c r="J35">
        <v>55.21</v>
      </c>
      <c r="K35">
        <v>56.05</v>
      </c>
      <c r="L35">
        <v>51.77</v>
      </c>
      <c r="M35">
        <v>45.79</v>
      </c>
    </row>
    <row r="36" spans="1:13" hidden="1">
      <c r="A36" t="s">
        <v>510</v>
      </c>
      <c r="B36">
        <v>53.89</v>
      </c>
      <c r="C36">
        <v>56.47</v>
      </c>
      <c r="D36">
        <v>56.08</v>
      </c>
      <c r="E36">
        <v>53.65</v>
      </c>
      <c r="F36">
        <v>53.68</v>
      </c>
      <c r="G36">
        <v>53.17</v>
      </c>
      <c r="H36">
        <v>52.8</v>
      </c>
      <c r="I36">
        <v>52.72</v>
      </c>
      <c r="J36">
        <v>51.31</v>
      </c>
      <c r="K36">
        <v>51.08</v>
      </c>
      <c r="L36">
        <v>51.49</v>
      </c>
      <c r="M36">
        <v>51.99</v>
      </c>
    </row>
    <row r="37" spans="1:13" hidden="1">
      <c r="A37" t="s">
        <v>511</v>
      </c>
      <c r="B37">
        <v>53.79</v>
      </c>
      <c r="C37">
        <v>54.86</v>
      </c>
      <c r="D37">
        <v>56.15</v>
      </c>
      <c r="E37">
        <v>56.49</v>
      </c>
      <c r="F37">
        <v>55.98</v>
      </c>
      <c r="G37">
        <v>54.63</v>
      </c>
      <c r="H37">
        <v>54.97</v>
      </c>
      <c r="I37">
        <v>53.54</v>
      </c>
      <c r="J37">
        <v>53.27</v>
      </c>
      <c r="K37">
        <v>54.02</v>
      </c>
      <c r="L37">
        <v>54.85</v>
      </c>
      <c r="M37">
        <v>55.34</v>
      </c>
    </row>
    <row r="38" spans="1:13" hidden="1">
      <c r="A38" t="s">
        <v>512</v>
      </c>
      <c r="B38">
        <v>53.68</v>
      </c>
      <c r="C38">
        <v>53.7</v>
      </c>
      <c r="D38">
        <v>51.98</v>
      </c>
      <c r="E38">
        <v>52.05</v>
      </c>
      <c r="F38" t="s">
        <v>478</v>
      </c>
      <c r="G38" t="s">
        <v>478</v>
      </c>
      <c r="H38" t="s">
        <v>478</v>
      </c>
      <c r="I38" t="s">
        <v>478</v>
      </c>
      <c r="J38" t="s">
        <v>478</v>
      </c>
      <c r="K38" t="s">
        <v>478</v>
      </c>
      <c r="L38" t="s">
        <v>478</v>
      </c>
      <c r="M38" t="s">
        <v>478</v>
      </c>
    </row>
    <row r="39" spans="1:13" s="101" customFormat="1">
      <c r="A39" s="101" t="s">
        <v>513</v>
      </c>
      <c r="B39" s="101">
        <v>53.36</v>
      </c>
      <c r="C39" s="101">
        <v>53.55</v>
      </c>
      <c r="D39" s="101">
        <v>54.28</v>
      </c>
      <c r="E39" s="101">
        <v>54.04</v>
      </c>
      <c r="F39" s="101">
        <v>52.8</v>
      </c>
      <c r="G39" s="101">
        <v>52.96</v>
      </c>
      <c r="H39" s="101">
        <v>52.47</v>
      </c>
      <c r="I39" s="101">
        <v>51.88</v>
      </c>
      <c r="J39" s="101">
        <v>51.78</v>
      </c>
      <c r="K39" s="101">
        <v>54.53</v>
      </c>
      <c r="L39" s="101">
        <v>53.08</v>
      </c>
      <c r="M39" s="101">
        <v>53.87</v>
      </c>
    </row>
    <row r="40" spans="1:13" hidden="1">
      <c r="A40" t="s">
        <v>514</v>
      </c>
      <c r="B40">
        <v>53.35</v>
      </c>
      <c r="C40">
        <v>53.39</v>
      </c>
      <c r="D40" t="s">
        <v>478</v>
      </c>
      <c r="E40" t="s">
        <v>478</v>
      </c>
      <c r="F40" t="s">
        <v>478</v>
      </c>
      <c r="G40" t="s">
        <v>478</v>
      </c>
      <c r="H40" t="s">
        <v>478</v>
      </c>
      <c r="I40" t="s">
        <v>478</v>
      </c>
      <c r="J40" t="s">
        <v>478</v>
      </c>
      <c r="K40" t="s">
        <v>478</v>
      </c>
      <c r="L40" t="s">
        <v>478</v>
      </c>
      <c r="M40" t="s">
        <v>478</v>
      </c>
    </row>
    <row r="41" spans="1:13" hidden="1">
      <c r="A41" t="s">
        <v>515</v>
      </c>
      <c r="B41">
        <v>53.12</v>
      </c>
      <c r="C41">
        <v>54.31</v>
      </c>
      <c r="D41">
        <v>51.69</v>
      </c>
      <c r="E41">
        <v>51.46</v>
      </c>
      <c r="F41">
        <v>52.83</v>
      </c>
      <c r="G41">
        <v>51.26</v>
      </c>
      <c r="H41">
        <v>49.73</v>
      </c>
      <c r="I41">
        <v>48.26</v>
      </c>
      <c r="J41" t="s">
        <v>478</v>
      </c>
      <c r="K41" t="s">
        <v>478</v>
      </c>
      <c r="L41" t="s">
        <v>478</v>
      </c>
      <c r="M41" t="s">
        <v>478</v>
      </c>
    </row>
    <row r="42" spans="1:13" hidden="1">
      <c r="A42" t="s">
        <v>516</v>
      </c>
      <c r="B42">
        <v>52.84</v>
      </c>
      <c r="C42">
        <v>55.08</v>
      </c>
      <c r="D42">
        <v>57.28</v>
      </c>
      <c r="E42">
        <v>55.47</v>
      </c>
      <c r="F42">
        <v>51.38</v>
      </c>
      <c r="G42">
        <v>51.77</v>
      </c>
      <c r="H42">
        <v>52.31</v>
      </c>
      <c r="I42">
        <v>51.66</v>
      </c>
      <c r="J42">
        <v>51.98</v>
      </c>
      <c r="K42">
        <v>52.61</v>
      </c>
      <c r="L42">
        <v>53.3</v>
      </c>
      <c r="M42" t="s">
        <v>478</v>
      </c>
    </row>
    <row r="43" spans="1:13" s="100" customFormat="1">
      <c r="A43" s="100" t="s">
        <v>517</v>
      </c>
      <c r="B43" s="100">
        <v>52.31</v>
      </c>
      <c r="C43" s="100">
        <v>52.13</v>
      </c>
      <c r="D43" s="100">
        <v>52.6</v>
      </c>
      <c r="E43" s="100">
        <v>52.42</v>
      </c>
      <c r="F43" s="100">
        <v>52.61</v>
      </c>
      <c r="G43" s="100">
        <v>51.79</v>
      </c>
      <c r="H43" s="100">
        <v>51.15</v>
      </c>
      <c r="I43" s="100">
        <v>52.3</v>
      </c>
      <c r="J43" s="100">
        <v>52.18</v>
      </c>
      <c r="K43" s="100">
        <v>50.66</v>
      </c>
      <c r="L43" s="100">
        <v>49.73</v>
      </c>
      <c r="M43" s="100">
        <v>51.57</v>
      </c>
    </row>
    <row r="44" spans="1:13">
      <c r="A44" t="s">
        <v>518</v>
      </c>
      <c r="B44">
        <v>52.12</v>
      </c>
      <c r="C44">
        <v>51.26</v>
      </c>
      <c r="D44">
        <v>50.61</v>
      </c>
      <c r="E44">
        <v>50.36</v>
      </c>
      <c r="F44">
        <v>50.53</v>
      </c>
      <c r="G44">
        <v>50.05</v>
      </c>
      <c r="H44">
        <v>49.92</v>
      </c>
      <c r="I44">
        <v>49.99</v>
      </c>
      <c r="J44">
        <v>50.4</v>
      </c>
      <c r="K44">
        <v>49.4</v>
      </c>
      <c r="L44">
        <v>49.21</v>
      </c>
      <c r="M44">
        <v>49.42</v>
      </c>
    </row>
    <row r="45" spans="1:13">
      <c r="A45" t="s">
        <v>519</v>
      </c>
      <c r="B45">
        <v>51.81</v>
      </c>
      <c r="C45">
        <v>53.52</v>
      </c>
      <c r="D45">
        <v>53.45</v>
      </c>
      <c r="E45">
        <v>52.44</v>
      </c>
      <c r="F45">
        <v>53.27</v>
      </c>
      <c r="G45">
        <v>51.18</v>
      </c>
      <c r="H45">
        <v>48.98</v>
      </c>
      <c r="I45">
        <v>53.79</v>
      </c>
      <c r="J45">
        <v>55.24</v>
      </c>
      <c r="K45">
        <v>51.6</v>
      </c>
      <c r="L45">
        <v>52.59</v>
      </c>
      <c r="M45">
        <v>50.78</v>
      </c>
    </row>
    <row r="46" spans="1:13">
      <c r="A46" t="s">
        <v>520</v>
      </c>
      <c r="B46">
        <v>51.45</v>
      </c>
      <c r="C46">
        <v>51.61</v>
      </c>
      <c r="D46">
        <v>53.76</v>
      </c>
      <c r="E46">
        <v>53.11</v>
      </c>
      <c r="F46" t="s">
        <v>478</v>
      </c>
      <c r="G46" t="s">
        <v>478</v>
      </c>
      <c r="H46" t="s">
        <v>478</v>
      </c>
      <c r="I46" t="s">
        <v>478</v>
      </c>
      <c r="J46" t="s">
        <v>478</v>
      </c>
      <c r="K46" t="s">
        <v>478</v>
      </c>
      <c r="L46" t="s">
        <v>478</v>
      </c>
      <c r="M46" t="s">
        <v>478</v>
      </c>
    </row>
    <row r="47" spans="1:13" s="104" customFormat="1">
      <c r="A47" s="104" t="s">
        <v>521</v>
      </c>
      <c r="B47" s="104">
        <v>51.44</v>
      </c>
      <c r="C47" s="104">
        <v>51.29</v>
      </c>
      <c r="D47" s="104">
        <v>50.43</v>
      </c>
      <c r="E47" s="104">
        <v>51.48</v>
      </c>
      <c r="F47" s="104">
        <v>53.1</v>
      </c>
      <c r="G47" s="104">
        <v>52.77</v>
      </c>
      <c r="H47" s="104">
        <v>51.49</v>
      </c>
      <c r="I47" s="104">
        <v>51.84</v>
      </c>
      <c r="J47" s="104" t="s">
        <v>478</v>
      </c>
      <c r="K47" s="104" t="s">
        <v>478</v>
      </c>
      <c r="L47" s="104" t="s">
        <v>478</v>
      </c>
      <c r="M47" s="104" t="s">
        <v>478</v>
      </c>
    </row>
    <row r="48" spans="1:13" hidden="1">
      <c r="A48" t="s">
        <v>522</v>
      </c>
      <c r="B48">
        <v>51.32</v>
      </c>
      <c r="C48">
        <v>49.44</v>
      </c>
      <c r="D48">
        <v>48.21</v>
      </c>
      <c r="E48">
        <v>49.01</v>
      </c>
      <c r="F48">
        <v>49.35</v>
      </c>
      <c r="G48">
        <v>49.2</v>
      </c>
      <c r="H48">
        <v>48.19</v>
      </c>
      <c r="I48">
        <v>49.03</v>
      </c>
      <c r="J48">
        <v>48.14</v>
      </c>
      <c r="K48">
        <v>47.13</v>
      </c>
      <c r="L48">
        <v>48.73</v>
      </c>
      <c r="M48">
        <v>48.58</v>
      </c>
    </row>
    <row r="49" spans="1:13" hidden="1">
      <c r="A49" t="s">
        <v>523</v>
      </c>
      <c r="B49">
        <v>51.31</v>
      </c>
      <c r="C49">
        <v>47.3</v>
      </c>
      <c r="D49">
        <v>47.44</v>
      </c>
      <c r="E49">
        <v>49.19</v>
      </c>
      <c r="F49">
        <v>50.27</v>
      </c>
      <c r="G49">
        <v>51.53</v>
      </c>
      <c r="H49">
        <v>50.18</v>
      </c>
      <c r="I49">
        <v>50.1</v>
      </c>
      <c r="J49">
        <v>49.89</v>
      </c>
      <c r="K49">
        <v>47.98</v>
      </c>
      <c r="L49">
        <v>47.89</v>
      </c>
      <c r="M49">
        <v>51.77</v>
      </c>
    </row>
    <row r="50" spans="1:13" hidden="1">
      <c r="A50" t="s">
        <v>524</v>
      </c>
      <c r="B50">
        <v>51.27</v>
      </c>
      <c r="C50">
        <v>51.76</v>
      </c>
      <c r="D50">
        <v>59.04</v>
      </c>
      <c r="E50">
        <v>55.15</v>
      </c>
      <c r="F50">
        <v>50.3</v>
      </c>
      <c r="G50" t="s">
        <v>478</v>
      </c>
      <c r="H50">
        <v>55.98</v>
      </c>
      <c r="I50">
        <v>63.29</v>
      </c>
      <c r="J50">
        <v>63.47</v>
      </c>
      <c r="K50">
        <v>59.6</v>
      </c>
      <c r="L50">
        <v>54.3</v>
      </c>
      <c r="M50">
        <v>52.48</v>
      </c>
    </row>
    <row r="51" spans="1:13" hidden="1">
      <c r="A51" t="s">
        <v>525</v>
      </c>
      <c r="B51">
        <v>50.78</v>
      </c>
      <c r="C51">
        <v>50.6</v>
      </c>
      <c r="D51">
        <v>52.36</v>
      </c>
      <c r="E51" t="s">
        <v>478</v>
      </c>
      <c r="F51" t="s">
        <v>478</v>
      </c>
      <c r="G51" t="s">
        <v>478</v>
      </c>
      <c r="H51" t="s">
        <v>478</v>
      </c>
      <c r="I51" t="s">
        <v>478</v>
      </c>
      <c r="J51" t="s">
        <v>478</v>
      </c>
      <c r="K51" t="s">
        <v>478</v>
      </c>
      <c r="L51" t="s">
        <v>478</v>
      </c>
      <c r="M51" t="s">
        <v>478</v>
      </c>
    </row>
    <row r="52" spans="1:13" hidden="1">
      <c r="A52" t="s">
        <v>526</v>
      </c>
      <c r="B52">
        <v>50.66</v>
      </c>
      <c r="C52">
        <v>50.45</v>
      </c>
      <c r="D52">
        <v>50.06</v>
      </c>
      <c r="E52">
        <v>48.42</v>
      </c>
      <c r="F52">
        <v>51.83</v>
      </c>
      <c r="G52">
        <v>53.72</v>
      </c>
      <c r="H52">
        <v>52.34</v>
      </c>
      <c r="I52">
        <v>50.79</v>
      </c>
      <c r="J52">
        <v>46.37</v>
      </c>
      <c r="K52">
        <v>45.45</v>
      </c>
      <c r="L52">
        <v>47.82</v>
      </c>
      <c r="M52">
        <v>49.08</v>
      </c>
    </row>
    <row r="53" spans="1:13" hidden="1">
      <c r="A53" t="s">
        <v>527</v>
      </c>
      <c r="B53">
        <v>50.64</v>
      </c>
      <c r="C53">
        <v>51.54</v>
      </c>
      <c r="D53">
        <v>51.57</v>
      </c>
      <c r="E53">
        <v>51.7</v>
      </c>
      <c r="F53">
        <v>51.24</v>
      </c>
      <c r="G53">
        <v>50.28</v>
      </c>
      <c r="H53">
        <v>48.49</v>
      </c>
      <c r="I53">
        <v>48.5</v>
      </c>
      <c r="J53">
        <v>47.47</v>
      </c>
      <c r="K53">
        <v>47.32</v>
      </c>
      <c r="L53">
        <v>47.17</v>
      </c>
      <c r="M53">
        <v>46.9</v>
      </c>
    </row>
    <row r="54" spans="1:13" hidden="1">
      <c r="A54" t="s">
        <v>528</v>
      </c>
      <c r="B54">
        <v>50.49</v>
      </c>
      <c r="C54">
        <v>50.04</v>
      </c>
      <c r="D54">
        <v>50.08</v>
      </c>
      <c r="E54">
        <v>50.18</v>
      </c>
      <c r="F54">
        <v>49.53</v>
      </c>
      <c r="G54">
        <v>49.76</v>
      </c>
      <c r="H54">
        <v>50.05</v>
      </c>
      <c r="I54">
        <v>50.19</v>
      </c>
      <c r="J54">
        <v>50.92</v>
      </c>
      <c r="K54">
        <v>51.28</v>
      </c>
      <c r="L54">
        <v>51.15</v>
      </c>
      <c r="M54">
        <v>48.57</v>
      </c>
    </row>
    <row r="55" spans="1:13" hidden="1">
      <c r="A55" t="s">
        <v>529</v>
      </c>
      <c r="B55">
        <v>49.91</v>
      </c>
      <c r="C55">
        <v>49.54</v>
      </c>
      <c r="D55">
        <v>49.39</v>
      </c>
      <c r="E55">
        <v>48</v>
      </c>
      <c r="F55">
        <v>48.1</v>
      </c>
      <c r="G55">
        <v>48.26</v>
      </c>
      <c r="H55">
        <v>48.29</v>
      </c>
      <c r="I55">
        <v>48.01</v>
      </c>
      <c r="J55">
        <v>47.05</v>
      </c>
      <c r="K55">
        <v>47.65</v>
      </c>
      <c r="L55">
        <v>48.4</v>
      </c>
      <c r="M55">
        <v>48.68</v>
      </c>
    </row>
    <row r="56" spans="1:13" s="104" customFormat="1">
      <c r="A56" s="104" t="s">
        <v>530</v>
      </c>
      <c r="B56" s="104">
        <v>49.4</v>
      </c>
      <c r="C56" s="104">
        <v>49.17</v>
      </c>
      <c r="D56" s="104">
        <v>49.65</v>
      </c>
      <c r="E56" s="104">
        <v>51.36</v>
      </c>
      <c r="F56" s="104">
        <v>54.4</v>
      </c>
      <c r="G56" s="104">
        <v>53.36</v>
      </c>
      <c r="H56" s="104">
        <v>50.84</v>
      </c>
      <c r="I56" s="104">
        <v>50.82</v>
      </c>
      <c r="J56" s="104">
        <v>46.4</v>
      </c>
      <c r="K56" s="104">
        <v>46.26</v>
      </c>
      <c r="L56" s="104">
        <v>47.66</v>
      </c>
      <c r="M56" s="104">
        <v>48.84</v>
      </c>
    </row>
    <row r="57" spans="1:13">
      <c r="A57" t="s">
        <v>531</v>
      </c>
      <c r="B57">
        <v>49.31</v>
      </c>
      <c r="C57">
        <v>50.09</v>
      </c>
      <c r="D57">
        <v>50.97</v>
      </c>
      <c r="E57">
        <v>50.64</v>
      </c>
      <c r="F57">
        <v>53.25</v>
      </c>
      <c r="G57">
        <v>49.31</v>
      </c>
      <c r="H57">
        <v>46.45</v>
      </c>
      <c r="I57">
        <v>45.5</v>
      </c>
      <c r="J57">
        <v>44.83</v>
      </c>
      <c r="K57">
        <v>44.9</v>
      </c>
      <c r="L57">
        <v>48.69</v>
      </c>
      <c r="M57">
        <v>49.39</v>
      </c>
    </row>
    <row r="58" spans="1:13">
      <c r="A58" t="s">
        <v>532</v>
      </c>
      <c r="B58">
        <v>49.29</v>
      </c>
      <c r="C58">
        <v>46.39</v>
      </c>
      <c r="D58">
        <v>44.62</v>
      </c>
      <c r="E58">
        <v>46.4</v>
      </c>
      <c r="F58">
        <v>46.05</v>
      </c>
      <c r="G58">
        <v>46.63</v>
      </c>
      <c r="H58">
        <v>45.64</v>
      </c>
      <c r="I58">
        <v>43.79</v>
      </c>
      <c r="J58">
        <v>40.840000000000003</v>
      </c>
      <c r="K58">
        <v>38.729999999999997</v>
      </c>
      <c r="L58">
        <v>40.42</v>
      </c>
      <c r="M58">
        <v>42.44</v>
      </c>
    </row>
    <row r="59" spans="1:13">
      <c r="A59" t="s">
        <v>533</v>
      </c>
      <c r="B59">
        <v>49.18</v>
      </c>
      <c r="C59">
        <v>49.26</v>
      </c>
      <c r="D59">
        <v>46.3</v>
      </c>
      <c r="E59">
        <v>50.38</v>
      </c>
      <c r="F59">
        <v>46.14</v>
      </c>
      <c r="G59">
        <v>45.34</v>
      </c>
      <c r="H59">
        <v>50.13</v>
      </c>
      <c r="I59">
        <v>50.49</v>
      </c>
      <c r="J59">
        <v>44.63</v>
      </c>
      <c r="K59">
        <v>43.29</v>
      </c>
      <c r="L59">
        <v>44.95</v>
      </c>
      <c r="M59">
        <v>46.18</v>
      </c>
    </row>
    <row r="60" spans="1:13" s="100" customFormat="1">
      <c r="A60" s="100" t="s">
        <v>534</v>
      </c>
      <c r="B60" s="100">
        <v>49.14</v>
      </c>
      <c r="C60" s="100">
        <v>48.93</v>
      </c>
      <c r="D60" s="100">
        <v>49.29</v>
      </c>
      <c r="E60" s="100">
        <v>49.19</v>
      </c>
      <c r="F60" s="100">
        <v>49.89</v>
      </c>
      <c r="G60" s="100">
        <v>49.71</v>
      </c>
      <c r="H60" s="100">
        <v>49.64</v>
      </c>
      <c r="I60" s="100">
        <v>47.18</v>
      </c>
      <c r="J60" s="100">
        <v>45.02</v>
      </c>
      <c r="K60" s="100">
        <v>45.59</v>
      </c>
      <c r="L60" s="100">
        <v>46.89</v>
      </c>
      <c r="M60" s="100">
        <v>47.93</v>
      </c>
    </row>
    <row r="61" spans="1:13" hidden="1">
      <c r="A61" t="s">
        <v>535</v>
      </c>
      <c r="B61">
        <v>49.1</v>
      </c>
      <c r="C61">
        <v>50.73</v>
      </c>
      <c r="D61">
        <v>49.19</v>
      </c>
      <c r="E61">
        <v>44.65</v>
      </c>
      <c r="F61">
        <v>44.14</v>
      </c>
      <c r="G61">
        <v>46.35</v>
      </c>
      <c r="H61">
        <v>48.84</v>
      </c>
      <c r="I61">
        <v>46.65</v>
      </c>
      <c r="J61">
        <v>47.09</v>
      </c>
      <c r="K61">
        <v>48.33</v>
      </c>
      <c r="L61">
        <v>44.76</v>
      </c>
      <c r="M61" t="s">
        <v>478</v>
      </c>
    </row>
    <row r="62" spans="1:13" hidden="1">
      <c r="A62" t="s">
        <v>536</v>
      </c>
      <c r="B62">
        <v>49</v>
      </c>
      <c r="C62">
        <v>50.26</v>
      </c>
      <c r="D62">
        <v>50.58</v>
      </c>
      <c r="E62">
        <v>50.19</v>
      </c>
      <c r="F62">
        <v>50.55</v>
      </c>
      <c r="G62">
        <v>51.47</v>
      </c>
      <c r="H62">
        <v>52.98</v>
      </c>
      <c r="I62">
        <v>52.17</v>
      </c>
      <c r="J62">
        <v>50.41</v>
      </c>
      <c r="K62">
        <v>51.01</v>
      </c>
      <c r="L62" t="s">
        <v>478</v>
      </c>
      <c r="M62">
        <v>49.37</v>
      </c>
    </row>
    <row r="63" spans="1:13" hidden="1">
      <c r="A63" t="s">
        <v>537</v>
      </c>
      <c r="B63">
        <v>48.93</v>
      </c>
      <c r="C63">
        <v>48.91</v>
      </c>
      <c r="D63">
        <v>45.57</v>
      </c>
      <c r="E63">
        <v>42.97</v>
      </c>
      <c r="F63">
        <v>42.8</v>
      </c>
      <c r="G63">
        <v>44.58</v>
      </c>
      <c r="H63">
        <v>44.98</v>
      </c>
      <c r="I63">
        <v>43.34</v>
      </c>
      <c r="J63" t="s">
        <v>478</v>
      </c>
      <c r="K63" t="s">
        <v>478</v>
      </c>
      <c r="L63" t="s">
        <v>478</v>
      </c>
      <c r="M63" t="s">
        <v>478</v>
      </c>
    </row>
    <row r="64" spans="1:13" hidden="1">
      <c r="A64" t="s">
        <v>538</v>
      </c>
      <c r="B64">
        <v>48.74</v>
      </c>
      <c r="C64">
        <v>50.13</v>
      </c>
      <c r="D64">
        <v>49.67</v>
      </c>
      <c r="E64">
        <v>47.05</v>
      </c>
      <c r="F64">
        <v>51.2</v>
      </c>
      <c r="G64">
        <v>52.96</v>
      </c>
      <c r="H64">
        <v>52.97</v>
      </c>
      <c r="I64">
        <v>51.88</v>
      </c>
      <c r="J64">
        <v>49.56</v>
      </c>
      <c r="K64">
        <v>50.67</v>
      </c>
      <c r="L64">
        <v>49.42</v>
      </c>
      <c r="M64">
        <v>50.37</v>
      </c>
    </row>
    <row r="65" spans="1:13" hidden="1">
      <c r="A65" t="s">
        <v>539</v>
      </c>
      <c r="B65">
        <v>48.62</v>
      </c>
      <c r="C65">
        <v>47</v>
      </c>
      <c r="D65" t="s">
        <v>478</v>
      </c>
      <c r="E65" t="s">
        <v>478</v>
      </c>
      <c r="F65">
        <v>41.21</v>
      </c>
      <c r="G65">
        <v>41.94</v>
      </c>
      <c r="H65" t="s">
        <v>478</v>
      </c>
      <c r="I65" t="s">
        <v>478</v>
      </c>
      <c r="J65" t="s">
        <v>478</v>
      </c>
      <c r="K65" t="s">
        <v>478</v>
      </c>
      <c r="L65" t="s">
        <v>478</v>
      </c>
      <c r="M65" t="s">
        <v>478</v>
      </c>
    </row>
    <row r="66" spans="1:13" hidden="1">
      <c r="A66" t="s">
        <v>540</v>
      </c>
      <c r="B66">
        <v>48.07</v>
      </c>
      <c r="C66">
        <v>47.81</v>
      </c>
      <c r="D66">
        <v>47.97</v>
      </c>
      <c r="E66">
        <v>45.57</v>
      </c>
      <c r="F66" t="s">
        <v>478</v>
      </c>
      <c r="G66" t="s">
        <v>478</v>
      </c>
      <c r="H66" t="s">
        <v>478</v>
      </c>
      <c r="I66" t="s">
        <v>478</v>
      </c>
      <c r="J66" t="s">
        <v>478</v>
      </c>
      <c r="K66" t="s">
        <v>478</v>
      </c>
      <c r="L66" t="s">
        <v>478</v>
      </c>
      <c r="M66" t="s">
        <v>478</v>
      </c>
    </row>
    <row r="67" spans="1:13" hidden="1">
      <c r="A67" t="s">
        <v>541</v>
      </c>
      <c r="B67">
        <v>48.01</v>
      </c>
      <c r="C67">
        <v>47.8</v>
      </c>
      <c r="D67">
        <v>50.3</v>
      </c>
      <c r="E67">
        <v>54.16</v>
      </c>
      <c r="F67">
        <v>50.03</v>
      </c>
      <c r="G67">
        <v>46.15</v>
      </c>
      <c r="H67">
        <v>44.86</v>
      </c>
      <c r="I67">
        <v>48.24</v>
      </c>
      <c r="J67">
        <v>48.64</v>
      </c>
      <c r="K67">
        <v>44.79</v>
      </c>
      <c r="L67">
        <v>46.96</v>
      </c>
      <c r="M67">
        <v>50.98</v>
      </c>
    </row>
    <row r="68" spans="1:13" hidden="1">
      <c r="A68" t="s">
        <v>542</v>
      </c>
      <c r="B68">
        <v>47.88</v>
      </c>
      <c r="C68">
        <v>48.05</v>
      </c>
      <c r="D68">
        <v>46.73</v>
      </c>
      <c r="E68">
        <v>46.9</v>
      </c>
      <c r="F68">
        <v>48.33</v>
      </c>
      <c r="G68">
        <v>49.06</v>
      </c>
      <c r="H68">
        <v>47.64</v>
      </c>
      <c r="I68">
        <v>46.42</v>
      </c>
      <c r="J68">
        <v>45.63</v>
      </c>
      <c r="K68">
        <v>47.09</v>
      </c>
      <c r="L68">
        <v>46.73</v>
      </c>
      <c r="M68">
        <v>46.91</v>
      </c>
    </row>
    <row r="69" spans="1:13" hidden="1">
      <c r="A69" t="s">
        <v>543</v>
      </c>
      <c r="B69">
        <v>47.41</v>
      </c>
      <c r="C69">
        <v>48.16</v>
      </c>
      <c r="D69">
        <v>49.14</v>
      </c>
      <c r="E69">
        <v>49.1</v>
      </c>
      <c r="F69">
        <v>49.06</v>
      </c>
      <c r="G69">
        <v>48.16</v>
      </c>
      <c r="H69">
        <v>47.13</v>
      </c>
      <c r="I69">
        <v>45.59</v>
      </c>
      <c r="J69">
        <v>45.2</v>
      </c>
      <c r="K69">
        <v>45.39</v>
      </c>
      <c r="L69">
        <v>46.47</v>
      </c>
      <c r="M69">
        <v>47.4</v>
      </c>
    </row>
    <row r="70" spans="1:13" hidden="1">
      <c r="A70" t="s">
        <v>544</v>
      </c>
      <c r="B70">
        <v>47.1</v>
      </c>
      <c r="C70">
        <v>51.57</v>
      </c>
      <c r="D70">
        <v>50.71</v>
      </c>
      <c r="E70">
        <v>48.72</v>
      </c>
      <c r="F70">
        <v>47.78</v>
      </c>
      <c r="G70">
        <v>48.54</v>
      </c>
      <c r="H70">
        <v>50.92</v>
      </c>
      <c r="I70">
        <v>49.21</v>
      </c>
      <c r="J70">
        <v>50.39</v>
      </c>
      <c r="K70">
        <v>51.91</v>
      </c>
      <c r="L70">
        <v>49.66</v>
      </c>
      <c r="M70">
        <v>49.82</v>
      </c>
    </row>
    <row r="71" spans="1:13" hidden="1">
      <c r="A71" t="s">
        <v>545</v>
      </c>
      <c r="B71">
        <v>46.64</v>
      </c>
      <c r="C71">
        <v>46.5</v>
      </c>
      <c r="D71">
        <v>45.94</v>
      </c>
      <c r="E71">
        <v>45.24</v>
      </c>
      <c r="F71">
        <v>45.44</v>
      </c>
      <c r="G71">
        <v>45.85</v>
      </c>
      <c r="H71">
        <v>46.04</v>
      </c>
      <c r="I71">
        <v>46.05</v>
      </c>
      <c r="J71">
        <v>45.25</v>
      </c>
      <c r="K71">
        <v>44.21</v>
      </c>
      <c r="L71">
        <v>45.15</v>
      </c>
      <c r="M71">
        <v>45.85</v>
      </c>
    </row>
    <row r="72" spans="1:13" hidden="1">
      <c r="A72" t="s">
        <v>546</v>
      </c>
      <c r="B72">
        <v>46.35</v>
      </c>
      <c r="C72">
        <v>50.76</v>
      </c>
      <c r="D72">
        <v>48.8</v>
      </c>
      <c r="E72">
        <v>45.5</v>
      </c>
      <c r="F72">
        <v>45.51</v>
      </c>
      <c r="G72">
        <v>49.25</v>
      </c>
      <c r="H72">
        <v>49.07</v>
      </c>
      <c r="I72">
        <v>48.55</v>
      </c>
      <c r="J72">
        <v>44.23</v>
      </c>
      <c r="K72">
        <v>42.58</v>
      </c>
      <c r="L72">
        <v>41.64</v>
      </c>
      <c r="M72" t="s">
        <v>478</v>
      </c>
    </row>
    <row r="73" spans="1:13" hidden="1">
      <c r="A73" t="s">
        <v>547</v>
      </c>
      <c r="B73">
        <v>46.25</v>
      </c>
      <c r="C73">
        <v>44.91</v>
      </c>
      <c r="D73">
        <v>45.36</v>
      </c>
      <c r="E73">
        <v>46.62</v>
      </c>
      <c r="F73" t="s">
        <v>478</v>
      </c>
      <c r="G73" t="s">
        <v>478</v>
      </c>
      <c r="H73" t="s">
        <v>478</v>
      </c>
      <c r="I73" t="s">
        <v>478</v>
      </c>
      <c r="J73" t="s">
        <v>478</v>
      </c>
      <c r="K73" t="s">
        <v>478</v>
      </c>
      <c r="L73" t="s">
        <v>478</v>
      </c>
      <c r="M73" t="s">
        <v>478</v>
      </c>
    </row>
    <row r="74" spans="1:13" hidden="1">
      <c r="A74" t="s">
        <v>548</v>
      </c>
      <c r="B74">
        <v>46.1</v>
      </c>
      <c r="C74">
        <v>45.63</v>
      </c>
      <c r="D74">
        <v>46.16</v>
      </c>
      <c r="E74">
        <v>45.99</v>
      </c>
      <c r="F74" t="s">
        <v>478</v>
      </c>
      <c r="G74" t="s">
        <v>478</v>
      </c>
      <c r="H74" t="s">
        <v>478</v>
      </c>
      <c r="I74" t="s">
        <v>478</v>
      </c>
      <c r="J74" t="s">
        <v>478</v>
      </c>
      <c r="K74" t="s">
        <v>478</v>
      </c>
      <c r="L74" t="s">
        <v>478</v>
      </c>
      <c r="M74" t="s">
        <v>478</v>
      </c>
    </row>
    <row r="75" spans="1:13" hidden="1">
      <c r="A75" t="s">
        <v>549</v>
      </c>
      <c r="B75">
        <v>45.8</v>
      </c>
      <c r="C75">
        <v>45.44</v>
      </c>
      <c r="D75">
        <v>46.95</v>
      </c>
      <c r="E75">
        <v>48.8</v>
      </c>
      <c r="F75">
        <v>46.21</v>
      </c>
      <c r="G75">
        <v>46.11</v>
      </c>
      <c r="H75">
        <v>47.89</v>
      </c>
      <c r="I75">
        <v>50.73</v>
      </c>
      <c r="J75">
        <v>47.27</v>
      </c>
      <c r="K75">
        <v>44.22</v>
      </c>
      <c r="L75">
        <v>41.46</v>
      </c>
      <c r="M75">
        <v>43.47</v>
      </c>
    </row>
    <row r="76" spans="1:13" hidden="1">
      <c r="A76" t="s">
        <v>550</v>
      </c>
      <c r="B76">
        <v>45.74</v>
      </c>
      <c r="C76">
        <v>45.83</v>
      </c>
      <c r="D76">
        <v>46.62</v>
      </c>
      <c r="E76">
        <v>45.9</v>
      </c>
      <c r="F76">
        <v>45.56</v>
      </c>
      <c r="G76">
        <v>46.31</v>
      </c>
      <c r="H76">
        <v>46.69</v>
      </c>
      <c r="I76">
        <v>46.2</v>
      </c>
      <c r="J76">
        <v>43.89</v>
      </c>
      <c r="K76">
        <v>44.05</v>
      </c>
      <c r="L76">
        <v>44.99</v>
      </c>
      <c r="M76">
        <v>45.67</v>
      </c>
    </row>
    <row r="77" spans="1:13" hidden="1">
      <c r="A77" t="s">
        <v>551</v>
      </c>
      <c r="B77">
        <v>45.32</v>
      </c>
      <c r="C77">
        <v>44</v>
      </c>
      <c r="D77">
        <v>45.73</v>
      </c>
      <c r="E77">
        <v>46.19</v>
      </c>
      <c r="F77">
        <v>45.05</v>
      </c>
      <c r="G77">
        <v>43.44</v>
      </c>
      <c r="H77">
        <v>44.72</v>
      </c>
      <c r="I77">
        <v>45.39</v>
      </c>
      <c r="J77">
        <v>44.13</v>
      </c>
      <c r="K77">
        <v>45.79</v>
      </c>
      <c r="L77">
        <v>46.84</v>
      </c>
      <c r="M77">
        <v>44.61</v>
      </c>
    </row>
    <row r="78" spans="1:13" hidden="1">
      <c r="A78" t="s">
        <v>552</v>
      </c>
      <c r="B78">
        <v>45.1</v>
      </c>
      <c r="C78">
        <v>44.77</v>
      </c>
      <c r="D78">
        <v>42.88</v>
      </c>
      <c r="E78">
        <v>42.66</v>
      </c>
      <c r="F78">
        <v>41.26</v>
      </c>
      <c r="G78">
        <v>42.15</v>
      </c>
      <c r="H78">
        <v>42.52</v>
      </c>
      <c r="I78">
        <v>41.94</v>
      </c>
      <c r="J78">
        <v>41.6</v>
      </c>
      <c r="K78">
        <v>41.67</v>
      </c>
      <c r="L78">
        <v>45.34</v>
      </c>
      <c r="M78">
        <v>46.06</v>
      </c>
    </row>
    <row r="79" spans="1:13" hidden="1">
      <c r="A79" t="s">
        <v>553</v>
      </c>
      <c r="B79">
        <v>44.81</v>
      </c>
      <c r="C79">
        <v>45.44</v>
      </c>
      <c r="D79">
        <v>46.24</v>
      </c>
      <c r="E79">
        <v>45.31</v>
      </c>
      <c r="F79">
        <v>44.68</v>
      </c>
      <c r="G79">
        <v>44.68</v>
      </c>
      <c r="H79">
        <v>43.42</v>
      </c>
      <c r="I79">
        <v>44.04</v>
      </c>
      <c r="J79">
        <v>45.9</v>
      </c>
      <c r="K79">
        <v>44.89</v>
      </c>
      <c r="L79">
        <v>43.47</v>
      </c>
      <c r="M79">
        <v>44.64</v>
      </c>
    </row>
    <row r="80" spans="1:13" s="102" customFormat="1">
      <c r="A80" s="102" t="s">
        <v>554</v>
      </c>
      <c r="B80" s="102">
        <v>44.01</v>
      </c>
      <c r="C80" s="102">
        <v>44.18</v>
      </c>
      <c r="D80" s="102">
        <v>44.86</v>
      </c>
      <c r="E80" s="102">
        <v>45.11</v>
      </c>
      <c r="F80" s="102">
        <v>46.34</v>
      </c>
      <c r="G80" s="102">
        <v>46.37</v>
      </c>
      <c r="H80" s="102">
        <v>46.12</v>
      </c>
      <c r="I80" s="102">
        <v>43.99</v>
      </c>
      <c r="J80" s="102">
        <v>43.58</v>
      </c>
      <c r="K80" s="102">
        <v>39.68</v>
      </c>
      <c r="L80" s="102">
        <v>38.96</v>
      </c>
      <c r="M80" s="102">
        <v>39.119999999999997</v>
      </c>
    </row>
    <row r="81" spans="1:13">
      <c r="A81" t="s">
        <v>555</v>
      </c>
      <c r="B81">
        <v>43.83</v>
      </c>
      <c r="C81">
        <v>45.53</v>
      </c>
      <c r="D81">
        <v>45.27</v>
      </c>
      <c r="E81">
        <v>45.46</v>
      </c>
      <c r="F81">
        <v>45.63</v>
      </c>
      <c r="G81">
        <v>46.36</v>
      </c>
      <c r="H81">
        <v>45.97</v>
      </c>
      <c r="I81">
        <v>43.66</v>
      </c>
      <c r="J81">
        <v>43.26</v>
      </c>
      <c r="K81">
        <v>42.06</v>
      </c>
      <c r="L81">
        <v>43.48</v>
      </c>
      <c r="M81" t="s">
        <v>478</v>
      </c>
    </row>
    <row r="82" spans="1:13">
      <c r="A82" t="s">
        <v>556</v>
      </c>
      <c r="B82">
        <v>43.2</v>
      </c>
      <c r="C82" t="s">
        <v>478</v>
      </c>
      <c r="D82" t="s">
        <v>478</v>
      </c>
      <c r="E82" t="s">
        <v>478</v>
      </c>
      <c r="F82" t="s">
        <v>478</v>
      </c>
      <c r="G82" t="s">
        <v>478</v>
      </c>
      <c r="H82" t="s">
        <v>478</v>
      </c>
      <c r="I82" t="s">
        <v>478</v>
      </c>
      <c r="J82" t="s">
        <v>478</v>
      </c>
      <c r="K82" t="s">
        <v>478</v>
      </c>
      <c r="L82" t="s">
        <v>478</v>
      </c>
      <c r="M82" t="s">
        <v>478</v>
      </c>
    </row>
    <row r="83" spans="1:13">
      <c r="A83" t="s">
        <v>557</v>
      </c>
      <c r="B83">
        <v>43.14</v>
      </c>
      <c r="C83">
        <v>44.57</v>
      </c>
      <c r="D83" t="s">
        <v>478</v>
      </c>
      <c r="E83">
        <v>46.94</v>
      </c>
      <c r="F83">
        <v>46.94</v>
      </c>
      <c r="G83">
        <v>45.2</v>
      </c>
      <c r="H83">
        <v>44.04</v>
      </c>
      <c r="I83">
        <v>45</v>
      </c>
      <c r="J83">
        <v>45.23</v>
      </c>
      <c r="K83" t="s">
        <v>478</v>
      </c>
      <c r="L83" t="s">
        <v>478</v>
      </c>
      <c r="M83" t="s">
        <v>478</v>
      </c>
    </row>
    <row r="84" spans="1:13" s="100" customFormat="1">
      <c r="A84" s="113" t="s">
        <v>558</v>
      </c>
      <c r="B84" s="113">
        <v>42.62</v>
      </c>
      <c r="C84" s="113">
        <v>42.6</v>
      </c>
      <c r="D84" s="113">
        <v>43.73</v>
      </c>
      <c r="E84" s="113">
        <v>45.17</v>
      </c>
      <c r="F84" s="113">
        <v>46.42</v>
      </c>
      <c r="G84" s="113">
        <v>44.82</v>
      </c>
      <c r="H84" s="113">
        <v>44.17</v>
      </c>
      <c r="I84" s="113">
        <v>44.58</v>
      </c>
      <c r="J84" s="113">
        <v>44.89</v>
      </c>
      <c r="K84" s="113">
        <v>46.85</v>
      </c>
      <c r="L84" s="113">
        <v>45.36</v>
      </c>
      <c r="M84" s="113">
        <v>44.86</v>
      </c>
    </row>
    <row r="85" spans="1:13" hidden="1">
      <c r="A85" t="s">
        <v>559</v>
      </c>
      <c r="B85">
        <v>42.25</v>
      </c>
      <c r="C85">
        <v>41.98</v>
      </c>
      <c r="D85">
        <v>40.299999999999997</v>
      </c>
      <c r="E85">
        <v>39.24</v>
      </c>
      <c r="F85">
        <v>39.29</v>
      </c>
      <c r="G85">
        <v>41.41</v>
      </c>
      <c r="H85">
        <v>40.15</v>
      </c>
      <c r="I85">
        <v>39.799999999999997</v>
      </c>
      <c r="J85">
        <v>40.47</v>
      </c>
      <c r="K85">
        <v>40.93</v>
      </c>
      <c r="L85">
        <v>42.52</v>
      </c>
      <c r="M85">
        <v>41.59</v>
      </c>
    </row>
    <row r="86" spans="1:13" hidden="1">
      <c r="A86" t="s">
        <v>560</v>
      </c>
      <c r="B86">
        <v>41.65</v>
      </c>
      <c r="C86">
        <v>41.89</v>
      </c>
      <c r="D86">
        <v>39.450000000000003</v>
      </c>
      <c r="E86">
        <v>41.7</v>
      </c>
      <c r="F86">
        <v>43.36</v>
      </c>
      <c r="G86">
        <v>46.1</v>
      </c>
      <c r="H86">
        <v>42.01</v>
      </c>
      <c r="I86">
        <v>39.340000000000003</v>
      </c>
      <c r="J86" t="s">
        <v>478</v>
      </c>
      <c r="K86">
        <v>36.869999999999997</v>
      </c>
      <c r="L86">
        <v>37.46</v>
      </c>
      <c r="M86">
        <v>39.1</v>
      </c>
    </row>
    <row r="87" spans="1:13" hidden="1">
      <c r="A87" t="s">
        <v>561</v>
      </c>
      <c r="B87">
        <v>41.61</v>
      </c>
      <c r="C87">
        <v>41.86</v>
      </c>
      <c r="D87">
        <v>41.65</v>
      </c>
      <c r="E87">
        <v>42.06</v>
      </c>
      <c r="F87">
        <v>41.68</v>
      </c>
      <c r="G87">
        <v>41.61</v>
      </c>
      <c r="H87">
        <v>43.31</v>
      </c>
      <c r="I87">
        <v>45.92</v>
      </c>
      <c r="J87">
        <v>47.15</v>
      </c>
      <c r="K87">
        <v>43.24</v>
      </c>
      <c r="L87">
        <v>44.4</v>
      </c>
      <c r="M87">
        <v>44.53</v>
      </c>
    </row>
    <row r="88" spans="1:13" hidden="1">
      <c r="A88" t="s">
        <v>562</v>
      </c>
      <c r="B88">
        <v>41.26</v>
      </c>
      <c r="C88">
        <v>42.64</v>
      </c>
      <c r="D88">
        <v>47.02</v>
      </c>
      <c r="E88">
        <v>47.11</v>
      </c>
      <c r="F88">
        <v>51.89</v>
      </c>
      <c r="G88">
        <v>57.41</v>
      </c>
      <c r="H88">
        <v>49.5</v>
      </c>
      <c r="I88">
        <v>46.13</v>
      </c>
      <c r="J88">
        <v>43.95</v>
      </c>
      <c r="K88">
        <v>44.18</v>
      </c>
      <c r="L88">
        <v>47.95</v>
      </c>
      <c r="M88">
        <v>48.81</v>
      </c>
    </row>
    <row r="89" spans="1:13" hidden="1">
      <c r="A89" t="s">
        <v>563</v>
      </c>
      <c r="B89">
        <v>40.75</v>
      </c>
      <c r="C89">
        <v>40.659999999999997</v>
      </c>
      <c r="D89">
        <v>43.57</v>
      </c>
      <c r="E89">
        <v>44.14</v>
      </c>
      <c r="F89" t="s">
        <v>478</v>
      </c>
      <c r="G89">
        <v>43.34</v>
      </c>
      <c r="H89">
        <v>41.97</v>
      </c>
      <c r="I89">
        <v>40.22</v>
      </c>
      <c r="J89" t="s">
        <v>478</v>
      </c>
      <c r="K89" t="s">
        <v>478</v>
      </c>
      <c r="L89" t="s">
        <v>478</v>
      </c>
      <c r="M89">
        <v>44.07</v>
      </c>
    </row>
    <row r="90" spans="1:13" hidden="1">
      <c r="A90" t="s">
        <v>564</v>
      </c>
      <c r="B90">
        <v>39.049999999999997</v>
      </c>
      <c r="C90">
        <v>38.450000000000003</v>
      </c>
      <c r="D90" t="s">
        <v>478</v>
      </c>
      <c r="E90" t="s">
        <v>478</v>
      </c>
      <c r="F90" t="s">
        <v>478</v>
      </c>
      <c r="G90" t="s">
        <v>478</v>
      </c>
      <c r="H90" t="s">
        <v>478</v>
      </c>
      <c r="I90" t="s">
        <v>478</v>
      </c>
      <c r="J90" t="s">
        <v>478</v>
      </c>
      <c r="K90" t="s">
        <v>478</v>
      </c>
      <c r="L90" t="s">
        <v>478</v>
      </c>
      <c r="M90" t="s">
        <v>478</v>
      </c>
    </row>
    <row r="91" spans="1:13" hidden="1">
      <c r="A91" t="s">
        <v>565</v>
      </c>
      <c r="B91">
        <v>37.54</v>
      </c>
      <c r="C91">
        <v>38.67</v>
      </c>
      <c r="D91">
        <v>39.659999999999997</v>
      </c>
      <c r="E91">
        <v>39.46</v>
      </c>
      <c r="F91" t="s">
        <v>478</v>
      </c>
      <c r="G91" t="s">
        <v>478</v>
      </c>
      <c r="H91" t="s">
        <v>478</v>
      </c>
      <c r="I91">
        <v>38.200000000000003</v>
      </c>
      <c r="J91" t="s">
        <v>478</v>
      </c>
      <c r="K91" t="s">
        <v>478</v>
      </c>
      <c r="L91" t="s">
        <v>478</v>
      </c>
      <c r="M91" t="s">
        <v>478</v>
      </c>
    </row>
    <row r="92" spans="1:13" hidden="1">
      <c r="A92" t="s">
        <v>566</v>
      </c>
      <c r="B92">
        <v>37.32</v>
      </c>
      <c r="C92">
        <v>37.020000000000003</v>
      </c>
      <c r="D92">
        <v>36.67</v>
      </c>
      <c r="E92">
        <v>37.520000000000003</v>
      </c>
      <c r="F92">
        <v>37.17</v>
      </c>
      <c r="G92">
        <v>37.840000000000003</v>
      </c>
      <c r="H92">
        <v>38.76</v>
      </c>
      <c r="I92" t="s">
        <v>478</v>
      </c>
      <c r="J92" t="s">
        <v>478</v>
      </c>
      <c r="K92" t="s">
        <v>478</v>
      </c>
      <c r="L92" t="s">
        <v>478</v>
      </c>
      <c r="M92" t="s">
        <v>478</v>
      </c>
    </row>
    <row r="96" spans="1:13" ht="14.25">
      <c r="A96" s="26"/>
      <c r="B96" s="98" t="s">
        <v>459</v>
      </c>
      <c r="C96" s="26" t="s">
        <v>567</v>
      </c>
      <c r="D96" s="98" t="s">
        <v>466</v>
      </c>
      <c r="E96" s="26" t="s">
        <v>568</v>
      </c>
      <c r="F96" s="103" t="s">
        <v>462</v>
      </c>
      <c r="G96" s="98" t="s">
        <v>463</v>
      </c>
      <c r="H96" s="103" t="s">
        <v>569</v>
      </c>
    </row>
    <row r="97" spans="1:10" ht="14.25">
      <c r="A97" s="88">
        <v>44866</v>
      </c>
      <c r="B97" s="98">
        <f>M43</f>
        <v>51.57</v>
      </c>
      <c r="C97" s="26">
        <f>M56</f>
        <v>48.84</v>
      </c>
      <c r="D97" s="98">
        <f>M60</f>
        <v>47.93</v>
      </c>
      <c r="E97" s="26">
        <f>M80</f>
        <v>39.119999999999997</v>
      </c>
      <c r="F97" s="103" t="str">
        <f>M47</f>
        <v>--</v>
      </c>
      <c r="G97" s="98">
        <f>M21</f>
        <v>55.97</v>
      </c>
      <c r="H97" s="114">
        <f>M84</f>
        <v>44.86</v>
      </c>
      <c r="J97">
        <f>M39</f>
        <v>53.87</v>
      </c>
    </row>
    <row r="98" spans="1:10" ht="14.25">
      <c r="A98" s="88">
        <v>44896</v>
      </c>
      <c r="B98" s="98">
        <f>L43</f>
        <v>49.73</v>
      </c>
      <c r="C98" s="26">
        <f>L56</f>
        <v>47.66</v>
      </c>
      <c r="D98" s="98">
        <f>L60</f>
        <v>46.89</v>
      </c>
      <c r="E98" s="26">
        <f>L80</f>
        <v>38.96</v>
      </c>
      <c r="F98" s="103" t="str">
        <f>L47</f>
        <v>--</v>
      </c>
      <c r="G98" s="98">
        <f>L21</f>
        <v>55.1</v>
      </c>
      <c r="H98" s="114">
        <f>L84</f>
        <v>45.36</v>
      </c>
      <c r="J98">
        <f>L39</f>
        <v>53.08</v>
      </c>
    </row>
    <row r="99" spans="1:10" ht="14.25">
      <c r="A99" s="90">
        <v>44927</v>
      </c>
      <c r="B99" s="98">
        <f>K43</f>
        <v>50.66</v>
      </c>
      <c r="C99" s="26">
        <f>K56</f>
        <v>46.26</v>
      </c>
      <c r="D99" s="98">
        <f>K60</f>
        <v>45.59</v>
      </c>
      <c r="E99" s="26">
        <f>K80</f>
        <v>39.68</v>
      </c>
      <c r="F99" s="103" t="str">
        <f>K47</f>
        <v>--</v>
      </c>
      <c r="G99" s="98">
        <f>K21</f>
        <v>53.52</v>
      </c>
      <c r="H99" s="114">
        <f>K84</f>
        <v>46.85</v>
      </c>
      <c r="J99">
        <f>K39</f>
        <v>54.53</v>
      </c>
    </row>
    <row r="100" spans="1:10" ht="14.25">
      <c r="A100" s="90">
        <v>44958</v>
      </c>
      <c r="B100" s="98">
        <f>J43</f>
        <v>52.18</v>
      </c>
      <c r="C100" s="26">
        <f>J56</f>
        <v>46.4</v>
      </c>
      <c r="D100" s="98">
        <f>J60</f>
        <v>45.02</v>
      </c>
      <c r="E100" s="26">
        <f>J80</f>
        <v>43.58</v>
      </c>
      <c r="F100" s="103" t="str">
        <f>J47</f>
        <v>--</v>
      </c>
      <c r="G100" s="98">
        <f>J21</f>
        <v>53.82</v>
      </c>
      <c r="H100" s="114">
        <f>J84</f>
        <v>44.89</v>
      </c>
      <c r="J100">
        <f>J39</f>
        <v>51.78</v>
      </c>
    </row>
    <row r="101" spans="1:10" ht="14.25">
      <c r="A101" s="90">
        <v>44986</v>
      </c>
      <c r="B101" s="98">
        <f>I43</f>
        <v>52.3</v>
      </c>
      <c r="C101" s="26">
        <f>I56</f>
        <v>50.82</v>
      </c>
      <c r="D101" s="98">
        <f>I60</f>
        <v>47.18</v>
      </c>
      <c r="E101" s="26">
        <f>I80</f>
        <v>43.99</v>
      </c>
      <c r="F101" s="103">
        <f>I47</f>
        <v>51.84</v>
      </c>
      <c r="G101" s="98">
        <f>I21</f>
        <v>53.87</v>
      </c>
      <c r="H101" s="114">
        <f>I84</f>
        <v>44.58</v>
      </c>
      <c r="J101">
        <f>I39</f>
        <v>51.88</v>
      </c>
    </row>
    <row r="102" spans="1:10" ht="14.25">
      <c r="A102" s="91">
        <v>45017</v>
      </c>
      <c r="B102" s="98">
        <f>H43</f>
        <v>51.15</v>
      </c>
      <c r="C102" s="26">
        <f>H56</f>
        <v>50.84</v>
      </c>
      <c r="D102" s="98">
        <f>H60</f>
        <v>49.64</v>
      </c>
      <c r="E102" s="26">
        <f>H80</f>
        <v>46.12</v>
      </c>
      <c r="F102" s="103">
        <f>H47</f>
        <v>51.49</v>
      </c>
      <c r="G102" s="98">
        <f>H21</f>
        <v>54.53</v>
      </c>
      <c r="H102" s="114">
        <f>H84</f>
        <v>44.17</v>
      </c>
      <c r="J102">
        <f>H39</f>
        <v>52.47</v>
      </c>
    </row>
    <row r="103" spans="1:10" ht="14.25">
      <c r="A103" s="91">
        <v>45047</v>
      </c>
      <c r="B103" s="98">
        <f>G43</f>
        <v>51.79</v>
      </c>
      <c r="C103" s="26">
        <f>G56</f>
        <v>53.36</v>
      </c>
      <c r="D103" s="98">
        <f>G60</f>
        <v>49.71</v>
      </c>
      <c r="E103" s="26">
        <f>G80</f>
        <v>46.37</v>
      </c>
      <c r="F103" s="103">
        <f>G47</f>
        <v>52.77</v>
      </c>
      <c r="G103" s="98">
        <f>G21</f>
        <v>54.74</v>
      </c>
      <c r="H103" s="114">
        <f>G84</f>
        <v>44.82</v>
      </c>
      <c r="J103">
        <f>G39</f>
        <v>52.96</v>
      </c>
    </row>
    <row r="104" spans="1:10" ht="14.25">
      <c r="A104" s="91">
        <v>45078</v>
      </c>
      <c r="B104" s="98">
        <f>F43</f>
        <v>52.61</v>
      </c>
      <c r="C104" s="26">
        <f>F56</f>
        <v>54.4</v>
      </c>
      <c r="D104" s="98">
        <f>F60</f>
        <v>49.89</v>
      </c>
      <c r="E104" s="26">
        <f>F80</f>
        <v>46.34</v>
      </c>
      <c r="F104" s="103">
        <f>F47</f>
        <v>53.1</v>
      </c>
      <c r="G104" s="98">
        <f>F21</f>
        <v>55.5</v>
      </c>
      <c r="H104" s="114">
        <f>F84</f>
        <v>46.42</v>
      </c>
      <c r="J104">
        <f>F39</f>
        <v>52.8</v>
      </c>
    </row>
    <row r="105" spans="1:10" ht="14.25">
      <c r="A105" s="89">
        <v>45108</v>
      </c>
      <c r="B105" s="98">
        <f>E43</f>
        <v>52.42</v>
      </c>
      <c r="C105" s="26">
        <f>E56</f>
        <v>51.36</v>
      </c>
      <c r="D105" s="98">
        <f>E60</f>
        <v>49.19</v>
      </c>
      <c r="E105" s="26">
        <f>E80</f>
        <v>45.11</v>
      </c>
      <c r="F105" s="103">
        <f>E47</f>
        <v>51.48</v>
      </c>
      <c r="G105" s="98">
        <f>E21</f>
        <v>55.98</v>
      </c>
      <c r="H105" s="114">
        <f>E84</f>
        <v>45.17</v>
      </c>
      <c r="J105">
        <f>E39</f>
        <v>54.04</v>
      </c>
    </row>
    <row r="106" spans="1:10" ht="14.25">
      <c r="A106" s="89">
        <v>45139</v>
      </c>
      <c r="B106" s="98">
        <f>D43</f>
        <v>52.6</v>
      </c>
      <c r="C106" s="26">
        <f>D56</f>
        <v>49.65</v>
      </c>
      <c r="D106" s="98">
        <f>D60</f>
        <v>49.29</v>
      </c>
      <c r="E106" s="26">
        <f>D80</f>
        <v>44.86</v>
      </c>
      <c r="F106" s="103">
        <f>D47</f>
        <v>50.43</v>
      </c>
      <c r="G106" s="98">
        <f>D21</f>
        <v>57.25</v>
      </c>
      <c r="H106" s="114">
        <f>D84</f>
        <v>43.73</v>
      </c>
      <c r="J106">
        <f>D39</f>
        <v>54.28</v>
      </c>
    </row>
    <row r="107" spans="1:10" ht="14.25">
      <c r="A107" s="89">
        <v>45170</v>
      </c>
      <c r="B107" s="98">
        <f>C43</f>
        <v>52.13</v>
      </c>
      <c r="C107" s="26">
        <f>C56</f>
        <v>49.17</v>
      </c>
      <c r="D107" s="98">
        <f>C60</f>
        <v>48.93</v>
      </c>
      <c r="E107" s="26">
        <f>C80</f>
        <v>44.18</v>
      </c>
      <c r="F107" s="103">
        <f>C47</f>
        <v>51.29</v>
      </c>
      <c r="G107" s="98">
        <f>C21</f>
        <v>57.13</v>
      </c>
      <c r="H107" s="114">
        <f>C84</f>
        <v>42.6</v>
      </c>
      <c r="J107">
        <f>C39</f>
        <v>53.55</v>
      </c>
    </row>
    <row r="108" spans="1:10" ht="14.25">
      <c r="A108" s="27">
        <v>45200</v>
      </c>
      <c r="B108" s="98">
        <f>B43</f>
        <v>52.31</v>
      </c>
      <c r="C108" s="26">
        <f>B56</f>
        <v>49.4</v>
      </c>
      <c r="D108" s="98">
        <f>B60</f>
        <v>49.14</v>
      </c>
      <c r="E108" s="26">
        <f>B80</f>
        <v>44.01</v>
      </c>
      <c r="F108" s="103">
        <f>B47</f>
        <v>51.44</v>
      </c>
      <c r="G108" s="98">
        <f>B21</f>
        <v>56.78</v>
      </c>
      <c r="H108" s="114">
        <f>B84</f>
        <v>42.62</v>
      </c>
      <c r="J108">
        <f>B39</f>
        <v>53.36</v>
      </c>
    </row>
  </sheetData>
  <mergeCells count="1">
    <mergeCell ref="A1:A2"/>
  </mergeCells>
  <phoneticPr fontId="27"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85351115451523"/>
  </sheetPr>
  <dimension ref="A1:R154"/>
  <sheetViews>
    <sheetView topLeftCell="H1" workbookViewId="0">
      <selection activeCell="P16" sqref="P15:P16"/>
    </sheetView>
  </sheetViews>
  <sheetFormatPr defaultColWidth="9" defaultRowHeight="14.25"/>
  <cols>
    <col min="1" max="1" width="9" style="26"/>
    <col min="2" max="2" width="15.125" style="26" customWidth="1"/>
    <col min="3" max="6" width="9" style="26"/>
    <col min="7" max="7" width="11.75" style="26" bestFit="1" customWidth="1"/>
    <col min="8" max="8" width="11.375" style="26" bestFit="1" customWidth="1"/>
    <col min="9" max="9" width="12.375" style="26" bestFit="1" customWidth="1"/>
    <col min="10" max="11" width="11.375" style="26" bestFit="1" customWidth="1"/>
    <col min="12" max="13" width="11.25" style="26" bestFit="1" customWidth="1"/>
    <col min="14" max="14" width="11.375" style="26" bestFit="1" customWidth="1"/>
    <col min="15" max="16384" width="9" style="26"/>
  </cols>
  <sheetData>
    <row r="1" spans="1:18">
      <c r="A1" s="41" t="s">
        <v>431</v>
      </c>
      <c r="B1" s="41" t="s">
        <v>94</v>
      </c>
      <c r="C1" s="41" t="s">
        <v>95</v>
      </c>
      <c r="D1" s="41" t="s">
        <v>96</v>
      </c>
      <c r="E1" s="41" t="s">
        <v>97</v>
      </c>
    </row>
    <row r="2" spans="1:18">
      <c r="A2" s="87" t="s">
        <v>432</v>
      </c>
      <c r="B2" s="87" t="s">
        <v>442</v>
      </c>
      <c r="C2" s="87">
        <v>2022</v>
      </c>
      <c r="D2" s="87" t="s">
        <v>98</v>
      </c>
      <c r="E2" s="87">
        <v>48.033707864999997</v>
      </c>
    </row>
    <row r="3" spans="1:18">
      <c r="A3" s="87" t="s">
        <v>432</v>
      </c>
      <c r="B3" s="87" t="s">
        <v>442</v>
      </c>
      <c r="C3" s="87">
        <v>2022</v>
      </c>
      <c r="D3" s="87" t="s">
        <v>99</v>
      </c>
      <c r="E3" s="87">
        <v>51.197291481999997</v>
      </c>
    </row>
    <row r="4" spans="1:18">
      <c r="A4" s="87" t="s">
        <v>432</v>
      </c>
      <c r="B4" s="87" t="s">
        <v>442</v>
      </c>
      <c r="C4" s="87">
        <v>2023</v>
      </c>
      <c r="D4" s="87" t="s">
        <v>100</v>
      </c>
      <c r="E4" s="87">
        <v>51.402067395000003</v>
      </c>
    </row>
    <row r="5" spans="1:18">
      <c r="A5" s="87" t="s">
        <v>432</v>
      </c>
      <c r="B5" s="87" t="s">
        <v>442</v>
      </c>
      <c r="C5" s="87">
        <v>2023</v>
      </c>
      <c r="D5" s="87" t="s">
        <v>101</v>
      </c>
      <c r="E5" s="87">
        <v>50.702091205999999</v>
      </c>
    </row>
    <row r="6" spans="1:18">
      <c r="A6" s="87" t="s">
        <v>432</v>
      </c>
      <c r="B6" s="87" t="s">
        <v>442</v>
      </c>
      <c r="C6" s="87">
        <v>2023</v>
      </c>
      <c r="D6" s="87" t="s">
        <v>102</v>
      </c>
      <c r="E6" s="87">
        <v>50.123155681</v>
      </c>
      <c r="H6" s="98" t="s">
        <v>459</v>
      </c>
      <c r="I6" s="26" t="s">
        <v>456</v>
      </c>
      <c r="J6" s="103" t="s">
        <v>460</v>
      </c>
      <c r="K6" s="26" t="s">
        <v>461</v>
      </c>
      <c r="L6" s="103" t="s">
        <v>462</v>
      </c>
      <c r="M6" s="98" t="s">
        <v>463</v>
      </c>
      <c r="N6" s="26" t="s">
        <v>464</v>
      </c>
      <c r="O6" s="26" t="s">
        <v>465</v>
      </c>
      <c r="P6" s="98" t="s">
        <v>466</v>
      </c>
      <c r="Q6" s="26" t="s">
        <v>467</v>
      </c>
      <c r="R6" s="26" t="s">
        <v>468</v>
      </c>
    </row>
    <row r="7" spans="1:18">
      <c r="A7" s="87" t="s">
        <v>432</v>
      </c>
      <c r="B7" s="87" t="s">
        <v>442</v>
      </c>
      <c r="C7" s="87">
        <v>2023</v>
      </c>
      <c r="D7" s="87" t="s">
        <v>103</v>
      </c>
      <c r="E7" s="87">
        <v>52.471805963000001</v>
      </c>
      <c r="G7" s="88">
        <v>44866</v>
      </c>
      <c r="H7" s="98">
        <f>ROUND(E3,2)</f>
        <v>51.2</v>
      </c>
      <c r="I7" s="26" t="s">
        <v>458</v>
      </c>
      <c r="J7" s="103">
        <f>E35</f>
        <v>53.194444443999998</v>
      </c>
      <c r="K7" s="26" t="s">
        <v>458</v>
      </c>
      <c r="L7" s="103">
        <f>ROUND(E74,2)</f>
        <v>48.56</v>
      </c>
      <c r="M7" s="98">
        <f>ROUND(E91,2)</f>
        <v>55.4</v>
      </c>
      <c r="N7" s="26">
        <f>E103</f>
        <v>52.360387318999997</v>
      </c>
      <c r="O7" s="26">
        <f>E113</f>
        <v>37.942665517000002</v>
      </c>
      <c r="P7" s="98" t="s">
        <v>458</v>
      </c>
      <c r="Q7" s="26" t="s">
        <v>458</v>
      </c>
      <c r="R7" s="26" t="s">
        <v>458</v>
      </c>
    </row>
    <row r="8" spans="1:18">
      <c r="A8" s="87" t="s">
        <v>432</v>
      </c>
      <c r="B8" s="87" t="s">
        <v>442</v>
      </c>
      <c r="C8" s="87">
        <v>2023</v>
      </c>
      <c r="D8" s="87" t="s">
        <v>104</v>
      </c>
      <c r="E8" s="87">
        <v>52.090580385000003</v>
      </c>
      <c r="G8" s="88">
        <v>44896</v>
      </c>
      <c r="H8" s="98">
        <f>ROUND(E2,2)</f>
        <v>48.03</v>
      </c>
      <c r="I8" s="26" t="s">
        <v>458</v>
      </c>
      <c r="J8" s="103" t="s">
        <v>458</v>
      </c>
      <c r="K8" s="26" t="s">
        <v>458</v>
      </c>
      <c r="L8" s="103">
        <f>ROUND(E73,2)</f>
        <v>49.43</v>
      </c>
      <c r="M8" s="98">
        <f>ROUND(E90,2)</f>
        <v>51.43</v>
      </c>
      <c r="N8" s="26">
        <f>E102</f>
        <v>51.155008125000002</v>
      </c>
      <c r="O8" s="26" t="s">
        <v>457</v>
      </c>
      <c r="P8" s="98" t="s">
        <v>458</v>
      </c>
      <c r="Q8" s="26">
        <f>E139</f>
        <v>76.815644094999996</v>
      </c>
      <c r="R8" s="26" t="s">
        <v>458</v>
      </c>
    </row>
    <row r="9" spans="1:18">
      <c r="A9" s="87" t="s">
        <v>432</v>
      </c>
      <c r="B9" s="87" t="s">
        <v>442</v>
      </c>
      <c r="C9" s="87">
        <v>2023</v>
      </c>
      <c r="D9" s="87" t="s">
        <v>105</v>
      </c>
      <c r="E9" s="87">
        <v>49.290143340999997</v>
      </c>
      <c r="G9" s="90">
        <v>44927</v>
      </c>
      <c r="H9" s="98">
        <f>ROUND(E13,2)</f>
        <v>52.03</v>
      </c>
      <c r="I9" s="26">
        <f>E25</f>
        <v>31.181431045</v>
      </c>
      <c r="J9" s="103" t="s">
        <v>458</v>
      </c>
      <c r="K9" s="26" t="s">
        <v>458</v>
      </c>
      <c r="L9" s="103">
        <f>ROUND(E84,2)</f>
        <v>54.55</v>
      </c>
      <c r="M9" s="98">
        <f>ROUND(E101,2)</f>
        <v>48.91</v>
      </c>
      <c r="N9" s="26" t="s">
        <v>458</v>
      </c>
      <c r="O9" s="26">
        <f>E123</f>
        <v>43.283582090000003</v>
      </c>
      <c r="P9" s="98" t="s">
        <v>458</v>
      </c>
      <c r="Q9" s="26" t="s">
        <v>457</v>
      </c>
      <c r="R9" s="26" t="s">
        <v>458</v>
      </c>
    </row>
    <row r="10" spans="1:18">
      <c r="A10" s="87" t="s">
        <v>432</v>
      </c>
      <c r="B10" s="87" t="s">
        <v>442</v>
      </c>
      <c r="C10" s="87">
        <v>2023</v>
      </c>
      <c r="D10" s="87" t="s">
        <v>106</v>
      </c>
      <c r="E10" s="87">
        <v>49.849803836</v>
      </c>
      <c r="G10" s="90">
        <v>44958</v>
      </c>
      <c r="H10" s="98">
        <f>ROUND(E12,2)</f>
        <v>50.67</v>
      </c>
      <c r="I10" s="26">
        <f>E24</f>
        <v>28.467319616000001</v>
      </c>
      <c r="J10" s="103">
        <f>E43</f>
        <v>37.481258941999997</v>
      </c>
      <c r="K10" s="26">
        <f>E52</f>
        <v>55.436339439999998</v>
      </c>
      <c r="L10" s="103">
        <f>ROUND(E83,2)</f>
        <v>48.23</v>
      </c>
      <c r="M10" s="98">
        <f>ROUND(E100,2)</f>
        <v>48.24</v>
      </c>
      <c r="N10" s="26">
        <f>E112</f>
        <v>48.850574713</v>
      </c>
      <c r="O10" s="26">
        <f>E122</f>
        <v>31.820158738</v>
      </c>
      <c r="P10" s="98">
        <f>ROUND(E138,2)</f>
        <v>50.76</v>
      </c>
      <c r="Q10" s="26" t="s">
        <v>458</v>
      </c>
      <c r="R10" s="26" t="s">
        <v>458</v>
      </c>
    </row>
    <row r="11" spans="1:18">
      <c r="A11" s="87" t="s">
        <v>432</v>
      </c>
      <c r="B11" s="87" t="s">
        <v>442</v>
      </c>
      <c r="C11" s="87">
        <v>2023</v>
      </c>
      <c r="D11" s="87" t="s">
        <v>107</v>
      </c>
      <c r="E11" s="87">
        <v>49.847607699000001</v>
      </c>
      <c r="G11" s="90">
        <v>44986</v>
      </c>
      <c r="H11" s="98">
        <f>ROUND(E11,2)</f>
        <v>49.85</v>
      </c>
      <c r="I11" s="26">
        <f>E23</f>
        <v>41.20148974</v>
      </c>
      <c r="J11" s="103">
        <f>E42</f>
        <v>44.001588515000002</v>
      </c>
      <c r="K11" s="26">
        <f>E51</f>
        <v>42.500896734000001</v>
      </c>
      <c r="L11" s="103">
        <f>ROUND(E82,2)</f>
        <v>48.09</v>
      </c>
      <c r="M11" s="98">
        <f>ROUND(E99,2)</f>
        <v>51.35</v>
      </c>
      <c r="N11" s="26">
        <f>E111</f>
        <v>54.681930612999999</v>
      </c>
      <c r="O11" s="26">
        <f>E121</f>
        <v>39.972122931999998</v>
      </c>
      <c r="P11" s="98">
        <f>ROUND(E137,2)</f>
        <v>56.9</v>
      </c>
      <c r="Q11" s="26">
        <f>E146</f>
        <v>75.912153916999998</v>
      </c>
      <c r="R11" s="26">
        <f>E154</f>
        <v>56.723563742000003</v>
      </c>
    </row>
    <row r="12" spans="1:18">
      <c r="A12" s="87" t="s">
        <v>432</v>
      </c>
      <c r="B12" s="87" t="s">
        <v>442</v>
      </c>
      <c r="C12" s="87">
        <v>2023</v>
      </c>
      <c r="D12" s="87" t="s">
        <v>108</v>
      </c>
      <c r="E12" s="87">
        <v>50.673372829999998</v>
      </c>
      <c r="G12" s="91">
        <v>45017</v>
      </c>
      <c r="H12" s="98">
        <f>ROUND(E10,2)</f>
        <v>49.85</v>
      </c>
      <c r="I12" s="26" t="s">
        <v>458</v>
      </c>
      <c r="J12" s="103">
        <f>E41</f>
        <v>44.828893313999998</v>
      </c>
      <c r="K12" s="26">
        <f>E50</f>
        <v>54.534675462000003</v>
      </c>
      <c r="L12" s="103">
        <f>ROUND(E81,2)</f>
        <v>50.76</v>
      </c>
      <c r="M12" s="98">
        <f>ROUND(E98,2)</f>
        <v>51.15</v>
      </c>
      <c r="N12" s="26">
        <f>E110</f>
        <v>54.092191327000002</v>
      </c>
      <c r="O12" s="26">
        <f>E120</f>
        <v>45.584524225999999</v>
      </c>
      <c r="P12" s="98">
        <f>ROUND(E136,2)</f>
        <v>44.95</v>
      </c>
      <c r="Q12" s="26">
        <f>E145</f>
        <v>96.513504213000004</v>
      </c>
      <c r="R12" s="26">
        <f>E153</f>
        <v>66.142140845</v>
      </c>
    </row>
    <row r="13" spans="1:18">
      <c r="A13" s="87" t="s">
        <v>432</v>
      </c>
      <c r="B13" s="87" t="s">
        <v>442</v>
      </c>
      <c r="C13" s="87">
        <v>2023</v>
      </c>
      <c r="D13" s="87" t="s">
        <v>109</v>
      </c>
      <c r="E13" s="87">
        <v>52.028985507000002</v>
      </c>
      <c r="G13" s="91">
        <v>45047</v>
      </c>
      <c r="H13" s="98">
        <f>ROUND(E9,2)</f>
        <v>49.29</v>
      </c>
      <c r="I13" s="26" t="s">
        <v>458</v>
      </c>
      <c r="J13" s="103">
        <f>E40</f>
        <v>53.453663622000001</v>
      </c>
      <c r="K13" s="26">
        <f>E49</f>
        <v>49.938130020000003</v>
      </c>
      <c r="L13" s="103">
        <f>ROUND(E80,2)</f>
        <v>46.74</v>
      </c>
      <c r="M13" s="98">
        <f>ROUND(E97,2)</f>
        <v>51.04</v>
      </c>
      <c r="N13" s="26">
        <f>E109</f>
        <v>51.861811074999999</v>
      </c>
      <c r="O13" s="26">
        <f>E119</f>
        <v>40.298593339999996</v>
      </c>
      <c r="P13" s="98">
        <f>ROUND(E97,2)</f>
        <v>51.04</v>
      </c>
      <c r="Q13" s="26">
        <f>E144</f>
        <v>79.421796723</v>
      </c>
      <c r="R13" s="26">
        <f>E152</f>
        <v>85.278281152999995</v>
      </c>
    </row>
    <row r="14" spans="1:18">
      <c r="A14" s="41" t="s">
        <v>432</v>
      </c>
      <c r="B14" s="41" t="s">
        <v>435</v>
      </c>
      <c r="C14" s="41">
        <v>2023</v>
      </c>
      <c r="D14" s="41" t="s">
        <v>100</v>
      </c>
      <c r="E14" s="41">
        <v>34.654537578999999</v>
      </c>
      <c r="G14" s="91">
        <v>45078</v>
      </c>
      <c r="H14" s="98">
        <f>ROUND(E8,2)</f>
        <v>52.09</v>
      </c>
      <c r="I14" s="26">
        <f>E22</f>
        <v>32.894736842</v>
      </c>
      <c r="J14" s="103">
        <f>E39</f>
        <v>44.405528801000003</v>
      </c>
      <c r="K14" s="26">
        <f>E48</f>
        <v>50.988428157999998</v>
      </c>
      <c r="L14" s="103">
        <f>ROUND(E79,2)</f>
        <v>52.04</v>
      </c>
      <c r="M14" s="98">
        <f>ROUND(E96,2)</f>
        <v>52.13</v>
      </c>
      <c r="N14" s="26">
        <f>E108</f>
        <v>52.784309800999999</v>
      </c>
      <c r="O14" s="26">
        <f>E118</f>
        <v>39.673224095000002</v>
      </c>
      <c r="P14" s="98">
        <f>ROUND(E134,2)</f>
        <v>53.54</v>
      </c>
      <c r="Q14" s="26">
        <f>E143</f>
        <v>81.818181817999999</v>
      </c>
      <c r="R14" s="26">
        <f>E151</f>
        <v>77.659849858000001</v>
      </c>
    </row>
    <row r="15" spans="1:18">
      <c r="A15" s="41" t="s">
        <v>432</v>
      </c>
      <c r="B15" s="41" t="s">
        <v>435</v>
      </c>
      <c r="C15" s="41">
        <v>2023</v>
      </c>
      <c r="D15" s="41" t="s">
        <v>102</v>
      </c>
      <c r="E15" s="41">
        <v>39.438756161999997</v>
      </c>
      <c r="G15" s="89">
        <v>45108</v>
      </c>
      <c r="H15" s="98">
        <f>ROUND(E7,2)</f>
        <v>52.47</v>
      </c>
      <c r="I15" s="26">
        <f>E21</f>
        <v>38.366057323</v>
      </c>
      <c r="J15" s="103">
        <f>E38</f>
        <v>48.150179801</v>
      </c>
      <c r="K15" s="26">
        <f>E47</f>
        <v>59.139784945999999</v>
      </c>
      <c r="L15" s="103">
        <f>ROUND(E78,2)</f>
        <v>48.38</v>
      </c>
      <c r="M15" s="98">
        <f>ROUND(E95,2)</f>
        <v>50.34</v>
      </c>
      <c r="N15" s="26">
        <f>E107</f>
        <v>53.047168499000001</v>
      </c>
      <c r="O15" s="26">
        <f>E117</f>
        <v>40.244081993000002</v>
      </c>
      <c r="P15" s="98">
        <f>ROUND(E133,2)</f>
        <v>50.49</v>
      </c>
      <c r="Q15" s="26" t="s">
        <v>458</v>
      </c>
      <c r="R15" s="26">
        <f>E150</f>
        <v>53.637411100999998</v>
      </c>
    </row>
    <row r="16" spans="1:18">
      <c r="A16" s="41" t="s">
        <v>432</v>
      </c>
      <c r="B16" s="41" t="s">
        <v>435</v>
      </c>
      <c r="C16" s="41">
        <v>2023</v>
      </c>
      <c r="D16" s="41" t="s">
        <v>107</v>
      </c>
      <c r="E16" s="41">
        <v>44.021834120000001</v>
      </c>
      <c r="G16" s="89">
        <v>45139</v>
      </c>
      <c r="H16" s="98">
        <f>ROUND(E6,2)</f>
        <v>50.12</v>
      </c>
      <c r="I16" s="26">
        <f>E20</f>
        <v>32.072260767000003</v>
      </c>
      <c r="J16" s="103" t="s">
        <v>458</v>
      </c>
      <c r="K16" s="26">
        <f>E46</f>
        <v>53.171983865000001</v>
      </c>
      <c r="L16" s="103">
        <f>ROUND(E77,2)</f>
        <v>47.57</v>
      </c>
      <c r="M16" s="98">
        <f>ROUND(E94,2)</f>
        <v>52.46</v>
      </c>
      <c r="N16" s="26">
        <f>E106</f>
        <v>55.078378028000003</v>
      </c>
      <c r="O16" s="26">
        <f>E116</f>
        <v>46.231387535000003</v>
      </c>
      <c r="P16" s="98">
        <f>ROUND(E132,2)</f>
        <v>54.16</v>
      </c>
      <c r="Q16" s="26">
        <f>E142</f>
        <v>82.172002511000002</v>
      </c>
      <c r="R16" s="26">
        <f>E149</f>
        <v>46.335605981</v>
      </c>
    </row>
    <row r="17" spans="1:18">
      <c r="A17" s="41" t="s">
        <v>432</v>
      </c>
      <c r="B17" s="41" t="s">
        <v>435</v>
      </c>
      <c r="C17" s="41">
        <v>2023</v>
      </c>
      <c r="D17" s="41" t="s">
        <v>108</v>
      </c>
      <c r="E17" s="41">
        <v>31.974421503999999</v>
      </c>
      <c r="G17" s="89">
        <v>45170</v>
      </c>
      <c r="H17" s="98">
        <f>ROUND(E5,2)</f>
        <v>50.7</v>
      </c>
      <c r="I17" s="26">
        <f>E19</f>
        <v>31.403605504000002</v>
      </c>
      <c r="J17" s="103">
        <f>E37</f>
        <v>42.375561154000003</v>
      </c>
      <c r="K17" s="26">
        <f>E45</f>
        <v>53.199937058000003</v>
      </c>
      <c r="L17" s="103">
        <f>ROUND(E76,2)</f>
        <v>50.9</v>
      </c>
      <c r="M17" s="98">
        <f>ROUND(E93,2)</f>
        <v>52.93</v>
      </c>
      <c r="N17" s="26">
        <f>E105</f>
        <v>54.759616010999999</v>
      </c>
      <c r="O17" s="26">
        <f>E115</f>
        <v>42.664476774000001</v>
      </c>
      <c r="P17" s="98" t="s">
        <v>458</v>
      </c>
      <c r="Q17" s="26">
        <f>E141</f>
        <v>83.137385351999995</v>
      </c>
      <c r="R17" s="26">
        <f>E148</f>
        <v>51.442219076000001</v>
      </c>
    </row>
    <row r="18" spans="1:18">
      <c r="A18" s="87" t="s">
        <v>432</v>
      </c>
      <c r="B18" s="87" t="s">
        <v>434</v>
      </c>
      <c r="C18" s="87">
        <v>2023</v>
      </c>
      <c r="D18" s="87" t="s">
        <v>100</v>
      </c>
      <c r="E18" s="87">
        <v>38.202247190999998</v>
      </c>
      <c r="G18" s="27">
        <v>45200</v>
      </c>
      <c r="H18" s="98">
        <f>ROUND(E4,2)</f>
        <v>51.4</v>
      </c>
      <c r="I18" s="26">
        <f>E18</f>
        <v>38.202247190999998</v>
      </c>
      <c r="J18" s="103">
        <f>E36</f>
        <v>37.346612129</v>
      </c>
      <c r="K18" s="26">
        <f>E44</f>
        <v>51.366087833000002</v>
      </c>
      <c r="L18" s="103">
        <f>ROUND(E75,2)</f>
        <v>50.68</v>
      </c>
      <c r="M18" s="98">
        <f>ROUND(E92,2)</f>
        <v>53.27</v>
      </c>
      <c r="N18" s="26">
        <f>E104</f>
        <v>54.272568902000003</v>
      </c>
      <c r="O18" s="26">
        <f>E114</f>
        <v>38.830762593000003</v>
      </c>
      <c r="P18" s="98">
        <f>ROUND(E131,2)</f>
        <v>54.39</v>
      </c>
      <c r="Q18" s="26">
        <f>E140</f>
        <v>70.762302990999999</v>
      </c>
      <c r="R18" s="26">
        <f>E147</f>
        <v>49.305077492999999</v>
      </c>
    </row>
    <row r="19" spans="1:18">
      <c r="A19" s="87" t="s">
        <v>432</v>
      </c>
      <c r="B19" s="87" t="s">
        <v>434</v>
      </c>
      <c r="C19" s="87">
        <v>2023</v>
      </c>
      <c r="D19" s="87" t="s">
        <v>101</v>
      </c>
      <c r="E19" s="87">
        <v>31.403605504000002</v>
      </c>
    </row>
    <row r="20" spans="1:18">
      <c r="A20" s="87" t="s">
        <v>432</v>
      </c>
      <c r="B20" s="87" t="s">
        <v>434</v>
      </c>
      <c r="C20" s="87">
        <v>2023</v>
      </c>
      <c r="D20" s="87" t="s">
        <v>102</v>
      </c>
      <c r="E20" s="87">
        <v>32.072260767000003</v>
      </c>
    </row>
    <row r="21" spans="1:18">
      <c r="A21" s="87" t="s">
        <v>432</v>
      </c>
      <c r="B21" s="87" t="s">
        <v>434</v>
      </c>
      <c r="C21" s="87">
        <v>2023</v>
      </c>
      <c r="D21" s="87" t="s">
        <v>103</v>
      </c>
      <c r="E21" s="87">
        <v>38.366057323</v>
      </c>
    </row>
    <row r="22" spans="1:18">
      <c r="A22" s="87" t="s">
        <v>432</v>
      </c>
      <c r="B22" s="87" t="s">
        <v>434</v>
      </c>
      <c r="C22" s="87">
        <v>2023</v>
      </c>
      <c r="D22" s="87" t="s">
        <v>104</v>
      </c>
      <c r="E22" s="87">
        <v>32.894736842</v>
      </c>
    </row>
    <row r="23" spans="1:18">
      <c r="A23" s="87" t="s">
        <v>432</v>
      </c>
      <c r="B23" s="87" t="s">
        <v>434</v>
      </c>
      <c r="C23" s="87">
        <v>2023</v>
      </c>
      <c r="D23" s="87" t="s">
        <v>107</v>
      </c>
      <c r="E23" s="87">
        <v>41.20148974</v>
      </c>
    </row>
    <row r="24" spans="1:18">
      <c r="A24" s="87" t="s">
        <v>432</v>
      </c>
      <c r="B24" s="87" t="s">
        <v>434</v>
      </c>
      <c r="C24" s="87">
        <v>2023</v>
      </c>
      <c r="D24" s="87" t="s">
        <v>108</v>
      </c>
      <c r="E24" s="87">
        <v>28.467319616000001</v>
      </c>
    </row>
    <row r="25" spans="1:18">
      <c r="A25" s="87" t="s">
        <v>432</v>
      </c>
      <c r="B25" s="87" t="s">
        <v>434</v>
      </c>
      <c r="C25" s="87">
        <v>2023</v>
      </c>
      <c r="D25" s="87" t="s">
        <v>109</v>
      </c>
      <c r="E25" s="87">
        <v>31.181431045</v>
      </c>
    </row>
    <row r="26" spans="1:18">
      <c r="A26" s="41" t="s">
        <v>432</v>
      </c>
      <c r="B26" s="41" t="s">
        <v>450</v>
      </c>
      <c r="C26" s="41">
        <v>2023</v>
      </c>
      <c r="D26" s="41" t="s">
        <v>101</v>
      </c>
      <c r="E26" s="41">
        <v>83.798884466999993</v>
      </c>
    </row>
    <row r="27" spans="1:18">
      <c r="A27" s="41" t="s">
        <v>432</v>
      </c>
      <c r="B27" s="41" t="s">
        <v>450</v>
      </c>
      <c r="C27" s="41">
        <v>2023</v>
      </c>
      <c r="D27" s="41" t="s">
        <v>105</v>
      </c>
      <c r="E27" s="41">
        <v>83.798884466999993</v>
      </c>
    </row>
    <row r="28" spans="1:18">
      <c r="A28" s="41" t="s">
        <v>432</v>
      </c>
      <c r="B28" s="41" t="s">
        <v>450</v>
      </c>
      <c r="C28" s="41">
        <v>2023</v>
      </c>
      <c r="D28" s="41" t="s">
        <v>109</v>
      </c>
      <c r="E28" s="41">
        <v>92.373116108000005</v>
      </c>
    </row>
    <row r="29" spans="1:18">
      <c r="A29" s="41" t="s">
        <v>432</v>
      </c>
      <c r="B29" s="41" t="s">
        <v>445</v>
      </c>
      <c r="C29" s="41">
        <v>2022</v>
      </c>
      <c r="D29" s="41" t="s">
        <v>98</v>
      </c>
      <c r="E29" s="41">
        <v>26.251827702</v>
      </c>
    </row>
    <row r="30" spans="1:18">
      <c r="A30" s="41" t="s">
        <v>432</v>
      </c>
      <c r="B30" s="41" t="s">
        <v>445</v>
      </c>
      <c r="C30" s="41">
        <v>2023</v>
      </c>
      <c r="D30" s="41" t="s">
        <v>101</v>
      </c>
      <c r="E30" s="41">
        <v>50.091631966000001</v>
      </c>
    </row>
    <row r="31" spans="1:18">
      <c r="A31" s="41" t="s">
        <v>432</v>
      </c>
      <c r="B31" s="41" t="s">
        <v>445</v>
      </c>
      <c r="C31" s="41">
        <v>2023</v>
      </c>
      <c r="D31" s="41" t="s">
        <v>102</v>
      </c>
      <c r="E31" s="41">
        <v>32.699423457999998</v>
      </c>
    </row>
    <row r="32" spans="1:18">
      <c r="A32" s="41" t="s">
        <v>432</v>
      </c>
      <c r="B32" s="41" t="s">
        <v>445</v>
      </c>
      <c r="C32" s="41">
        <v>2023</v>
      </c>
      <c r="D32" s="41" t="s">
        <v>107</v>
      </c>
      <c r="E32" s="41">
        <v>42.746923490999997</v>
      </c>
    </row>
    <row r="33" spans="1:5">
      <c r="A33" s="41" t="s">
        <v>432</v>
      </c>
      <c r="B33" s="41" t="s">
        <v>446</v>
      </c>
      <c r="C33" s="41">
        <v>2023</v>
      </c>
      <c r="D33" s="41" t="s">
        <v>104</v>
      </c>
      <c r="E33" s="41">
        <v>35.629453681999998</v>
      </c>
    </row>
    <row r="34" spans="1:5">
      <c r="A34" s="41" t="s">
        <v>432</v>
      </c>
      <c r="B34" s="41" t="s">
        <v>446</v>
      </c>
      <c r="C34" s="41">
        <v>2023</v>
      </c>
      <c r="D34" s="41" t="s">
        <v>105</v>
      </c>
      <c r="E34" s="41">
        <v>41.567696931</v>
      </c>
    </row>
    <row r="35" spans="1:5">
      <c r="A35" s="87" t="s">
        <v>432</v>
      </c>
      <c r="B35" s="87" t="s">
        <v>444</v>
      </c>
      <c r="C35" s="87">
        <v>2022</v>
      </c>
      <c r="D35" s="87" t="s">
        <v>99</v>
      </c>
      <c r="E35" s="87">
        <v>53.194444443999998</v>
      </c>
    </row>
    <row r="36" spans="1:5">
      <c r="A36" s="87" t="s">
        <v>432</v>
      </c>
      <c r="B36" s="87" t="s">
        <v>444</v>
      </c>
      <c r="C36" s="87">
        <v>2023</v>
      </c>
      <c r="D36" s="87" t="s">
        <v>100</v>
      </c>
      <c r="E36" s="87">
        <v>37.346612129</v>
      </c>
    </row>
    <row r="37" spans="1:5">
      <c r="A37" s="87" t="s">
        <v>432</v>
      </c>
      <c r="B37" s="87" t="s">
        <v>444</v>
      </c>
      <c r="C37" s="87">
        <v>2023</v>
      </c>
      <c r="D37" s="87" t="s">
        <v>101</v>
      </c>
      <c r="E37" s="87">
        <v>42.375561154000003</v>
      </c>
    </row>
    <row r="38" spans="1:5">
      <c r="A38" s="87" t="s">
        <v>432</v>
      </c>
      <c r="B38" s="87" t="s">
        <v>444</v>
      </c>
      <c r="C38" s="87">
        <v>2023</v>
      </c>
      <c r="D38" s="87" t="s">
        <v>103</v>
      </c>
      <c r="E38" s="87">
        <v>48.150179801</v>
      </c>
    </row>
    <row r="39" spans="1:5">
      <c r="A39" s="87" t="s">
        <v>432</v>
      </c>
      <c r="B39" s="87" t="s">
        <v>444</v>
      </c>
      <c r="C39" s="87">
        <v>2023</v>
      </c>
      <c r="D39" s="87" t="s">
        <v>104</v>
      </c>
      <c r="E39" s="87">
        <v>44.405528801000003</v>
      </c>
    </row>
    <row r="40" spans="1:5">
      <c r="A40" s="87" t="s">
        <v>432</v>
      </c>
      <c r="B40" s="87" t="s">
        <v>444</v>
      </c>
      <c r="C40" s="87">
        <v>2023</v>
      </c>
      <c r="D40" s="87" t="s">
        <v>105</v>
      </c>
      <c r="E40" s="87">
        <v>53.453663622000001</v>
      </c>
    </row>
    <row r="41" spans="1:5">
      <c r="A41" s="87" t="s">
        <v>432</v>
      </c>
      <c r="B41" s="87" t="s">
        <v>444</v>
      </c>
      <c r="C41" s="87">
        <v>2023</v>
      </c>
      <c r="D41" s="87" t="s">
        <v>106</v>
      </c>
      <c r="E41" s="87">
        <v>44.828893313999998</v>
      </c>
    </row>
    <row r="42" spans="1:5">
      <c r="A42" s="87" t="s">
        <v>432</v>
      </c>
      <c r="B42" s="87" t="s">
        <v>444</v>
      </c>
      <c r="C42" s="87">
        <v>2023</v>
      </c>
      <c r="D42" s="87" t="s">
        <v>107</v>
      </c>
      <c r="E42" s="87">
        <v>44.001588515000002</v>
      </c>
    </row>
    <row r="43" spans="1:5">
      <c r="A43" s="87" t="s">
        <v>432</v>
      </c>
      <c r="B43" s="87" t="s">
        <v>444</v>
      </c>
      <c r="C43" s="87">
        <v>2023</v>
      </c>
      <c r="D43" s="87" t="s">
        <v>108</v>
      </c>
      <c r="E43" s="87">
        <v>37.481258941999997</v>
      </c>
    </row>
    <row r="44" spans="1:5">
      <c r="A44" s="94" t="s">
        <v>432</v>
      </c>
      <c r="B44" s="94" t="s">
        <v>453</v>
      </c>
      <c r="C44" s="94">
        <v>2023</v>
      </c>
      <c r="D44" s="94" t="s">
        <v>100</v>
      </c>
      <c r="E44" s="94">
        <v>51.366087833000002</v>
      </c>
    </row>
    <row r="45" spans="1:5">
      <c r="A45" s="94" t="s">
        <v>432</v>
      </c>
      <c r="B45" s="94" t="s">
        <v>453</v>
      </c>
      <c r="C45" s="94">
        <v>2023</v>
      </c>
      <c r="D45" s="94" t="s">
        <v>101</v>
      </c>
      <c r="E45" s="94">
        <v>53.199937058000003</v>
      </c>
    </row>
    <row r="46" spans="1:5">
      <c r="A46" s="94" t="s">
        <v>432</v>
      </c>
      <c r="B46" s="94" t="s">
        <v>453</v>
      </c>
      <c r="C46" s="94">
        <v>2023</v>
      </c>
      <c r="D46" s="94" t="s">
        <v>102</v>
      </c>
      <c r="E46" s="94">
        <v>53.171983865000001</v>
      </c>
    </row>
    <row r="47" spans="1:5">
      <c r="A47" s="94" t="s">
        <v>432</v>
      </c>
      <c r="B47" s="94" t="s">
        <v>453</v>
      </c>
      <c r="C47" s="94">
        <v>2023</v>
      </c>
      <c r="D47" s="94" t="s">
        <v>103</v>
      </c>
      <c r="E47" s="94">
        <v>59.139784945999999</v>
      </c>
    </row>
    <row r="48" spans="1:5">
      <c r="A48" s="94" t="s">
        <v>432</v>
      </c>
      <c r="B48" s="94" t="s">
        <v>453</v>
      </c>
      <c r="C48" s="94">
        <v>2023</v>
      </c>
      <c r="D48" s="94" t="s">
        <v>104</v>
      </c>
      <c r="E48" s="94">
        <v>50.988428157999998</v>
      </c>
    </row>
    <row r="49" spans="1:5">
      <c r="A49" s="94" t="s">
        <v>432</v>
      </c>
      <c r="B49" s="94" t="s">
        <v>453</v>
      </c>
      <c r="C49" s="94">
        <v>2023</v>
      </c>
      <c r="D49" s="94" t="s">
        <v>105</v>
      </c>
      <c r="E49" s="94">
        <v>49.938130020000003</v>
      </c>
    </row>
    <row r="50" spans="1:5">
      <c r="A50" s="94" t="s">
        <v>432</v>
      </c>
      <c r="B50" s="94" t="s">
        <v>453</v>
      </c>
      <c r="C50" s="94">
        <v>2023</v>
      </c>
      <c r="D50" s="94" t="s">
        <v>106</v>
      </c>
      <c r="E50" s="94">
        <v>54.534675462000003</v>
      </c>
    </row>
    <row r="51" spans="1:5">
      <c r="A51" s="94" t="s">
        <v>432</v>
      </c>
      <c r="B51" s="94" t="s">
        <v>453</v>
      </c>
      <c r="C51" s="94">
        <v>2023</v>
      </c>
      <c r="D51" s="94" t="s">
        <v>107</v>
      </c>
      <c r="E51" s="94">
        <v>42.500896734000001</v>
      </c>
    </row>
    <row r="52" spans="1:5">
      <c r="A52" s="94" t="s">
        <v>432</v>
      </c>
      <c r="B52" s="94" t="s">
        <v>453</v>
      </c>
      <c r="C52" s="94">
        <v>2023</v>
      </c>
      <c r="D52" s="94" t="s">
        <v>108</v>
      </c>
      <c r="E52" s="94">
        <v>55.436339439999998</v>
      </c>
    </row>
    <row r="53" spans="1:5">
      <c r="A53" s="41" t="s">
        <v>432</v>
      </c>
      <c r="B53" s="41" t="s">
        <v>454</v>
      </c>
      <c r="C53" s="41">
        <v>2023</v>
      </c>
      <c r="D53" s="41" t="s">
        <v>101</v>
      </c>
      <c r="E53" s="41">
        <v>58.087577402999997</v>
      </c>
    </row>
    <row r="54" spans="1:5">
      <c r="A54" s="41" t="s">
        <v>432</v>
      </c>
      <c r="B54" s="41" t="s">
        <v>454</v>
      </c>
      <c r="C54" s="41">
        <v>2023</v>
      </c>
      <c r="D54" s="41" t="s">
        <v>103</v>
      </c>
      <c r="E54" s="41">
        <v>60.390763765999999</v>
      </c>
    </row>
    <row r="55" spans="1:5">
      <c r="A55" s="41" t="s">
        <v>432</v>
      </c>
      <c r="B55" s="41" t="s">
        <v>454</v>
      </c>
      <c r="C55" s="41">
        <v>2023</v>
      </c>
      <c r="D55" s="41" t="s">
        <v>104</v>
      </c>
      <c r="E55" s="41">
        <v>55.406613047</v>
      </c>
    </row>
    <row r="56" spans="1:5">
      <c r="A56" s="41" t="s">
        <v>432</v>
      </c>
      <c r="B56" s="41" t="s">
        <v>454</v>
      </c>
      <c r="C56" s="41">
        <v>2023</v>
      </c>
      <c r="D56" s="41" t="s">
        <v>105</v>
      </c>
      <c r="E56" s="41">
        <v>57.193922366000002</v>
      </c>
    </row>
    <row r="57" spans="1:5">
      <c r="A57" s="41" t="s">
        <v>432</v>
      </c>
      <c r="B57" s="41" t="s">
        <v>454</v>
      </c>
      <c r="C57" s="41">
        <v>2023</v>
      </c>
      <c r="D57" s="41" t="s">
        <v>106</v>
      </c>
      <c r="E57" s="41">
        <v>46.528275043999997</v>
      </c>
    </row>
    <row r="58" spans="1:5">
      <c r="A58" s="41" t="s">
        <v>432</v>
      </c>
      <c r="B58" s="41" t="s">
        <v>454</v>
      </c>
      <c r="C58" s="41">
        <v>2023</v>
      </c>
      <c r="D58" s="41" t="s">
        <v>107</v>
      </c>
      <c r="E58" s="41">
        <v>50.497017126999999</v>
      </c>
    </row>
    <row r="59" spans="1:5">
      <c r="A59" s="41" t="s">
        <v>432</v>
      </c>
      <c r="B59" s="41" t="s">
        <v>454</v>
      </c>
      <c r="C59" s="41">
        <v>2023</v>
      </c>
      <c r="D59" s="41" t="s">
        <v>108</v>
      </c>
      <c r="E59" s="41">
        <v>57.102069016999998</v>
      </c>
    </row>
    <row r="60" spans="1:5">
      <c r="A60" s="41" t="s">
        <v>432</v>
      </c>
      <c r="B60" s="41" t="s">
        <v>452</v>
      </c>
      <c r="C60" s="41">
        <v>2023</v>
      </c>
      <c r="D60" s="41" t="s">
        <v>100</v>
      </c>
      <c r="E60" s="41">
        <v>58.876003568000002</v>
      </c>
    </row>
    <row r="61" spans="1:5">
      <c r="A61" s="41" t="s">
        <v>432</v>
      </c>
      <c r="B61" s="41" t="s">
        <v>452</v>
      </c>
      <c r="C61" s="41">
        <v>2023</v>
      </c>
      <c r="D61" s="41" t="s">
        <v>102</v>
      </c>
      <c r="E61" s="41">
        <v>58.886509636</v>
      </c>
    </row>
    <row r="62" spans="1:5">
      <c r="A62" s="41" t="s">
        <v>432</v>
      </c>
      <c r="B62" s="41" t="s">
        <v>452</v>
      </c>
      <c r="C62" s="41">
        <v>2023</v>
      </c>
      <c r="D62" s="41" t="s">
        <v>103</v>
      </c>
      <c r="E62" s="41">
        <v>54.368816660999997</v>
      </c>
    </row>
    <row r="63" spans="1:5">
      <c r="A63" s="41" t="s">
        <v>432</v>
      </c>
      <c r="B63" s="41" t="s">
        <v>452</v>
      </c>
      <c r="C63" s="41">
        <v>2023</v>
      </c>
      <c r="D63" s="41" t="s">
        <v>107</v>
      </c>
      <c r="E63" s="41">
        <v>55.317629359999998</v>
      </c>
    </row>
    <row r="64" spans="1:5">
      <c r="A64" s="41" t="s">
        <v>432</v>
      </c>
      <c r="B64" s="41" t="s">
        <v>455</v>
      </c>
      <c r="C64" s="41">
        <v>2023</v>
      </c>
      <c r="D64" s="41" t="s">
        <v>108</v>
      </c>
      <c r="E64" s="41">
        <v>57.142857143000001</v>
      </c>
    </row>
    <row r="65" spans="1:5">
      <c r="A65" s="41" t="s">
        <v>432</v>
      </c>
      <c r="B65" s="41" t="s">
        <v>451</v>
      </c>
      <c r="C65" s="41">
        <v>2023</v>
      </c>
      <c r="D65" s="41" t="s">
        <v>100</v>
      </c>
      <c r="E65" s="41">
        <v>49.881235154000002</v>
      </c>
    </row>
    <row r="66" spans="1:5">
      <c r="A66" s="41" t="s">
        <v>432</v>
      </c>
      <c r="B66" s="41" t="s">
        <v>451</v>
      </c>
      <c r="C66" s="41">
        <v>2023</v>
      </c>
      <c r="D66" s="41" t="s">
        <v>102</v>
      </c>
      <c r="E66" s="41">
        <v>51.670271569000001</v>
      </c>
    </row>
    <row r="67" spans="1:5">
      <c r="A67" s="41" t="s">
        <v>432</v>
      </c>
      <c r="B67" s="41" t="s">
        <v>451</v>
      </c>
      <c r="C67" s="41">
        <v>2023</v>
      </c>
      <c r="D67" s="41" t="s">
        <v>103</v>
      </c>
      <c r="E67" s="41">
        <v>56.640766829</v>
      </c>
    </row>
    <row r="68" spans="1:5">
      <c r="A68" s="41" t="s">
        <v>432</v>
      </c>
      <c r="B68" s="41" t="s">
        <v>451</v>
      </c>
      <c r="C68" s="41">
        <v>2023</v>
      </c>
      <c r="D68" s="41" t="s">
        <v>104</v>
      </c>
      <c r="E68" s="41">
        <v>56.401781864999997</v>
      </c>
    </row>
    <row r="69" spans="1:5">
      <c r="A69" s="41" t="s">
        <v>432</v>
      </c>
      <c r="B69" s="41" t="s">
        <v>451</v>
      </c>
      <c r="C69" s="41">
        <v>2023</v>
      </c>
      <c r="D69" s="41" t="s">
        <v>105</v>
      </c>
      <c r="E69" s="41">
        <v>54.925586027999998</v>
      </c>
    </row>
    <row r="70" spans="1:5">
      <c r="A70" s="41" t="s">
        <v>432</v>
      </c>
      <c r="B70" s="41" t="s">
        <v>451</v>
      </c>
      <c r="C70" s="41">
        <v>2023</v>
      </c>
      <c r="D70" s="41" t="s">
        <v>106</v>
      </c>
      <c r="E70" s="41">
        <v>50.301098259</v>
      </c>
    </row>
    <row r="71" spans="1:5">
      <c r="A71" s="41" t="s">
        <v>432</v>
      </c>
      <c r="B71" s="41" t="s">
        <v>451</v>
      </c>
      <c r="C71" s="41">
        <v>2023</v>
      </c>
      <c r="D71" s="41" t="s">
        <v>107</v>
      </c>
      <c r="E71" s="41">
        <v>51.578900447000002</v>
      </c>
    </row>
    <row r="72" spans="1:5">
      <c r="A72" s="41" t="s">
        <v>432</v>
      </c>
      <c r="B72" s="41" t="s">
        <v>451</v>
      </c>
      <c r="C72" s="41">
        <v>2023</v>
      </c>
      <c r="D72" s="41" t="s">
        <v>108</v>
      </c>
      <c r="E72" s="41">
        <v>51.141768628999998</v>
      </c>
    </row>
    <row r="73" spans="1:5">
      <c r="A73" s="87" t="s">
        <v>432</v>
      </c>
      <c r="B73" s="87" t="s">
        <v>433</v>
      </c>
      <c r="C73" s="87">
        <v>2022</v>
      </c>
      <c r="D73" s="87" t="s">
        <v>98</v>
      </c>
      <c r="E73" s="87">
        <v>49.425883605999999</v>
      </c>
    </row>
    <row r="74" spans="1:5">
      <c r="A74" s="87" t="s">
        <v>432</v>
      </c>
      <c r="B74" s="87" t="s">
        <v>433</v>
      </c>
      <c r="C74" s="87">
        <v>2022</v>
      </c>
      <c r="D74" s="87" t="s">
        <v>99</v>
      </c>
      <c r="E74" s="87">
        <v>48.556256478000002</v>
      </c>
    </row>
    <row r="75" spans="1:5">
      <c r="A75" s="87" t="s">
        <v>432</v>
      </c>
      <c r="B75" s="87" t="s">
        <v>433</v>
      </c>
      <c r="C75" s="87">
        <v>2023</v>
      </c>
      <c r="D75" s="87" t="s">
        <v>100</v>
      </c>
      <c r="E75" s="87">
        <v>50.681975489999999</v>
      </c>
    </row>
    <row r="76" spans="1:5">
      <c r="A76" s="87" t="s">
        <v>432</v>
      </c>
      <c r="B76" s="87" t="s">
        <v>433</v>
      </c>
      <c r="C76" s="87">
        <v>2023</v>
      </c>
      <c r="D76" s="87" t="s">
        <v>101</v>
      </c>
      <c r="E76" s="87">
        <v>50.903120186999999</v>
      </c>
    </row>
    <row r="77" spans="1:5">
      <c r="A77" s="87" t="s">
        <v>432</v>
      </c>
      <c r="B77" s="87" t="s">
        <v>433</v>
      </c>
      <c r="C77" s="87">
        <v>2023</v>
      </c>
      <c r="D77" s="87" t="s">
        <v>102</v>
      </c>
      <c r="E77" s="87">
        <v>47.568854553000001</v>
      </c>
    </row>
    <row r="78" spans="1:5">
      <c r="A78" s="87" t="s">
        <v>432</v>
      </c>
      <c r="B78" s="87" t="s">
        <v>433</v>
      </c>
      <c r="C78" s="87">
        <v>2023</v>
      </c>
      <c r="D78" s="87" t="s">
        <v>103</v>
      </c>
      <c r="E78" s="87">
        <v>48.377572624000003</v>
      </c>
    </row>
    <row r="79" spans="1:5">
      <c r="A79" s="87" t="s">
        <v>432</v>
      </c>
      <c r="B79" s="87" t="s">
        <v>433</v>
      </c>
      <c r="C79" s="87">
        <v>2023</v>
      </c>
      <c r="D79" s="87" t="s">
        <v>104</v>
      </c>
      <c r="E79" s="87">
        <v>52.041212561000002</v>
      </c>
    </row>
    <row r="80" spans="1:5">
      <c r="A80" s="87" t="s">
        <v>432</v>
      </c>
      <c r="B80" s="87" t="s">
        <v>433</v>
      </c>
      <c r="C80" s="87">
        <v>2023</v>
      </c>
      <c r="D80" s="87" t="s">
        <v>105</v>
      </c>
      <c r="E80" s="87">
        <v>46.742188632000001</v>
      </c>
    </row>
    <row r="81" spans="1:5">
      <c r="A81" s="87" t="s">
        <v>432</v>
      </c>
      <c r="B81" s="87" t="s">
        <v>433</v>
      </c>
      <c r="C81" s="87">
        <v>2023</v>
      </c>
      <c r="D81" s="87" t="s">
        <v>106</v>
      </c>
      <c r="E81" s="87">
        <v>50.763425230000003</v>
      </c>
    </row>
    <row r="82" spans="1:5">
      <c r="A82" s="87" t="s">
        <v>432</v>
      </c>
      <c r="B82" s="87" t="s">
        <v>433</v>
      </c>
      <c r="C82" s="87">
        <v>2023</v>
      </c>
      <c r="D82" s="87" t="s">
        <v>107</v>
      </c>
      <c r="E82" s="87">
        <v>48.091834095999999</v>
      </c>
    </row>
    <row r="83" spans="1:5">
      <c r="A83" s="87" t="s">
        <v>432</v>
      </c>
      <c r="B83" s="87" t="s">
        <v>433</v>
      </c>
      <c r="C83" s="87">
        <v>2023</v>
      </c>
      <c r="D83" s="87" t="s">
        <v>108</v>
      </c>
      <c r="E83" s="87">
        <v>48.227156772999997</v>
      </c>
    </row>
    <row r="84" spans="1:5">
      <c r="A84" s="87" t="s">
        <v>432</v>
      </c>
      <c r="B84" s="87" t="s">
        <v>433</v>
      </c>
      <c r="C84" s="87">
        <v>2023</v>
      </c>
      <c r="D84" s="87" t="s">
        <v>109</v>
      </c>
      <c r="E84" s="87">
        <v>54.553084521999999</v>
      </c>
    </row>
    <row r="85" spans="1:5">
      <c r="A85" s="41" t="s">
        <v>432</v>
      </c>
      <c r="B85" s="41" t="s">
        <v>436</v>
      </c>
      <c r="C85" s="41">
        <v>2023</v>
      </c>
      <c r="D85" s="41" t="s">
        <v>101</v>
      </c>
      <c r="E85" s="41">
        <v>60.465116279</v>
      </c>
    </row>
    <row r="86" spans="1:5">
      <c r="A86" s="41" t="s">
        <v>432</v>
      </c>
      <c r="B86" s="41" t="s">
        <v>436</v>
      </c>
      <c r="C86" s="41">
        <v>2023</v>
      </c>
      <c r="D86" s="41" t="s">
        <v>102</v>
      </c>
      <c r="E86" s="41">
        <v>45.373134327999999</v>
      </c>
    </row>
    <row r="87" spans="1:5">
      <c r="A87" s="41" t="s">
        <v>432</v>
      </c>
      <c r="B87" s="41" t="s">
        <v>436</v>
      </c>
      <c r="C87" s="41">
        <v>2023</v>
      </c>
      <c r="D87" s="41" t="s">
        <v>104</v>
      </c>
      <c r="E87" s="41">
        <v>41.436464088000001</v>
      </c>
    </row>
    <row r="88" spans="1:5">
      <c r="A88" s="41" t="s">
        <v>432</v>
      </c>
      <c r="B88" s="41" t="s">
        <v>436</v>
      </c>
      <c r="C88" s="41">
        <v>2023</v>
      </c>
      <c r="D88" s="41" t="s">
        <v>105</v>
      </c>
      <c r="E88" s="41">
        <v>49.422081712000001</v>
      </c>
    </row>
    <row r="89" spans="1:5">
      <c r="A89" s="41" t="s">
        <v>432</v>
      </c>
      <c r="B89" s="41" t="s">
        <v>436</v>
      </c>
      <c r="C89" s="41">
        <v>2023</v>
      </c>
      <c r="D89" s="41" t="s">
        <v>106</v>
      </c>
      <c r="E89" s="41">
        <v>55.813953488000003</v>
      </c>
    </row>
    <row r="90" spans="1:5">
      <c r="A90" s="94" t="s">
        <v>432</v>
      </c>
      <c r="B90" s="94" t="s">
        <v>441</v>
      </c>
      <c r="C90" s="94">
        <v>2022</v>
      </c>
      <c r="D90" s="94" t="s">
        <v>98</v>
      </c>
      <c r="E90" s="94">
        <v>51.429454800000002</v>
      </c>
    </row>
    <row r="91" spans="1:5">
      <c r="A91" s="94" t="s">
        <v>432</v>
      </c>
      <c r="B91" s="94" t="s">
        <v>441</v>
      </c>
      <c r="C91" s="94">
        <v>2022</v>
      </c>
      <c r="D91" s="94" t="s">
        <v>99</v>
      </c>
      <c r="E91" s="94">
        <v>55.398487500000002</v>
      </c>
    </row>
    <row r="92" spans="1:5">
      <c r="A92" s="94" t="s">
        <v>432</v>
      </c>
      <c r="B92" s="94" t="s">
        <v>441</v>
      </c>
      <c r="C92" s="94">
        <v>2023</v>
      </c>
      <c r="D92" s="94" t="s">
        <v>100</v>
      </c>
      <c r="E92" s="94">
        <v>53.267914728999997</v>
      </c>
    </row>
    <row r="93" spans="1:5">
      <c r="A93" s="94" t="s">
        <v>432</v>
      </c>
      <c r="B93" s="94" t="s">
        <v>441</v>
      </c>
      <c r="C93" s="94">
        <v>2023</v>
      </c>
      <c r="D93" s="94" t="s">
        <v>101</v>
      </c>
      <c r="E93" s="94">
        <v>52.926524594999997</v>
      </c>
    </row>
    <row r="94" spans="1:5">
      <c r="A94" s="94" t="s">
        <v>432</v>
      </c>
      <c r="B94" s="94" t="s">
        <v>441</v>
      </c>
      <c r="C94" s="94">
        <v>2023</v>
      </c>
      <c r="D94" s="94" t="s">
        <v>102</v>
      </c>
      <c r="E94" s="94">
        <v>52.459319739999998</v>
      </c>
    </row>
    <row r="95" spans="1:5">
      <c r="A95" s="94" t="s">
        <v>432</v>
      </c>
      <c r="B95" s="94" t="s">
        <v>441</v>
      </c>
      <c r="C95" s="94">
        <v>2023</v>
      </c>
      <c r="D95" s="94" t="s">
        <v>103</v>
      </c>
      <c r="E95" s="94">
        <v>50.339303592999997</v>
      </c>
    </row>
    <row r="96" spans="1:5">
      <c r="A96" s="94" t="s">
        <v>432</v>
      </c>
      <c r="B96" s="94" t="s">
        <v>441</v>
      </c>
      <c r="C96" s="94">
        <v>2023</v>
      </c>
      <c r="D96" s="94" t="s">
        <v>104</v>
      </c>
      <c r="E96" s="94">
        <v>52.127620245000003</v>
      </c>
    </row>
    <row r="97" spans="1:5">
      <c r="A97" s="94" t="s">
        <v>432</v>
      </c>
      <c r="B97" s="94" t="s">
        <v>441</v>
      </c>
      <c r="C97" s="94">
        <v>2023</v>
      </c>
      <c r="D97" s="94" t="s">
        <v>105</v>
      </c>
      <c r="E97" s="94">
        <v>51.038024360000001</v>
      </c>
    </row>
    <row r="98" spans="1:5">
      <c r="A98" s="94" t="s">
        <v>432</v>
      </c>
      <c r="B98" s="94" t="s">
        <v>441</v>
      </c>
      <c r="C98" s="94">
        <v>2023</v>
      </c>
      <c r="D98" s="94" t="s">
        <v>106</v>
      </c>
      <c r="E98" s="94">
        <v>51.148881856999999</v>
      </c>
    </row>
    <row r="99" spans="1:5">
      <c r="A99" s="94" t="s">
        <v>432</v>
      </c>
      <c r="B99" s="94" t="s">
        <v>441</v>
      </c>
      <c r="C99" s="94">
        <v>2023</v>
      </c>
      <c r="D99" s="94" t="s">
        <v>107</v>
      </c>
      <c r="E99" s="94">
        <v>51.349173886000003</v>
      </c>
    </row>
    <row r="100" spans="1:5">
      <c r="A100" s="94" t="s">
        <v>432</v>
      </c>
      <c r="B100" s="94" t="s">
        <v>441</v>
      </c>
      <c r="C100" s="94">
        <v>2023</v>
      </c>
      <c r="D100" s="94" t="s">
        <v>108</v>
      </c>
      <c r="E100" s="94">
        <v>48.243087187</v>
      </c>
    </row>
    <row r="101" spans="1:5">
      <c r="A101" s="94" t="s">
        <v>432</v>
      </c>
      <c r="B101" s="94" t="s">
        <v>441</v>
      </c>
      <c r="C101" s="94">
        <v>2023</v>
      </c>
      <c r="D101" s="94" t="s">
        <v>109</v>
      </c>
      <c r="E101" s="94">
        <v>48.913043477999999</v>
      </c>
    </row>
    <row r="102" spans="1:5">
      <c r="A102" s="87" t="s">
        <v>432</v>
      </c>
      <c r="B102" s="87" t="s">
        <v>440</v>
      </c>
      <c r="C102" s="87">
        <v>2022</v>
      </c>
      <c r="D102" s="87" t="s">
        <v>98</v>
      </c>
      <c r="E102" s="87">
        <v>51.155008125000002</v>
      </c>
    </row>
    <row r="103" spans="1:5">
      <c r="A103" s="87" t="s">
        <v>432</v>
      </c>
      <c r="B103" s="87" t="s">
        <v>440</v>
      </c>
      <c r="C103" s="87">
        <v>2022</v>
      </c>
      <c r="D103" s="87" t="s">
        <v>99</v>
      </c>
      <c r="E103" s="87">
        <v>52.360387318999997</v>
      </c>
    </row>
    <row r="104" spans="1:5">
      <c r="A104" s="87" t="s">
        <v>432</v>
      </c>
      <c r="B104" s="87" t="s">
        <v>440</v>
      </c>
      <c r="C104" s="87">
        <v>2023</v>
      </c>
      <c r="D104" s="87" t="s">
        <v>100</v>
      </c>
      <c r="E104" s="87">
        <v>54.272568902000003</v>
      </c>
    </row>
    <row r="105" spans="1:5">
      <c r="A105" s="87" t="s">
        <v>432</v>
      </c>
      <c r="B105" s="87" t="s">
        <v>440</v>
      </c>
      <c r="C105" s="87">
        <v>2023</v>
      </c>
      <c r="D105" s="87" t="s">
        <v>101</v>
      </c>
      <c r="E105" s="87">
        <v>54.759616010999999</v>
      </c>
    </row>
    <row r="106" spans="1:5">
      <c r="A106" s="87" t="s">
        <v>432</v>
      </c>
      <c r="B106" s="87" t="s">
        <v>440</v>
      </c>
      <c r="C106" s="87">
        <v>2023</v>
      </c>
      <c r="D106" s="87" t="s">
        <v>102</v>
      </c>
      <c r="E106" s="87">
        <v>55.078378028000003</v>
      </c>
    </row>
    <row r="107" spans="1:5">
      <c r="A107" s="87" t="s">
        <v>432</v>
      </c>
      <c r="B107" s="87" t="s">
        <v>440</v>
      </c>
      <c r="C107" s="87">
        <v>2023</v>
      </c>
      <c r="D107" s="87" t="s">
        <v>103</v>
      </c>
      <c r="E107" s="87">
        <v>53.047168499000001</v>
      </c>
    </row>
    <row r="108" spans="1:5">
      <c r="A108" s="87" t="s">
        <v>432</v>
      </c>
      <c r="B108" s="87" t="s">
        <v>440</v>
      </c>
      <c r="C108" s="87">
        <v>2023</v>
      </c>
      <c r="D108" s="87" t="s">
        <v>104</v>
      </c>
      <c r="E108" s="87">
        <v>52.784309800999999</v>
      </c>
    </row>
    <row r="109" spans="1:5">
      <c r="A109" s="87" t="s">
        <v>432</v>
      </c>
      <c r="B109" s="87" t="s">
        <v>440</v>
      </c>
      <c r="C109" s="87">
        <v>2023</v>
      </c>
      <c r="D109" s="87" t="s">
        <v>105</v>
      </c>
      <c r="E109" s="87">
        <v>51.861811074999999</v>
      </c>
    </row>
    <row r="110" spans="1:5">
      <c r="A110" s="87" t="s">
        <v>432</v>
      </c>
      <c r="B110" s="87" t="s">
        <v>440</v>
      </c>
      <c r="C110" s="87">
        <v>2023</v>
      </c>
      <c r="D110" s="87" t="s">
        <v>106</v>
      </c>
      <c r="E110" s="87">
        <v>54.092191327000002</v>
      </c>
    </row>
    <row r="111" spans="1:5">
      <c r="A111" s="87" t="s">
        <v>432</v>
      </c>
      <c r="B111" s="87" t="s">
        <v>440</v>
      </c>
      <c r="C111" s="87">
        <v>2023</v>
      </c>
      <c r="D111" s="87" t="s">
        <v>107</v>
      </c>
      <c r="E111" s="87">
        <v>54.681930612999999</v>
      </c>
    </row>
    <row r="112" spans="1:5">
      <c r="A112" s="87" t="s">
        <v>432</v>
      </c>
      <c r="B112" s="87" t="s">
        <v>440</v>
      </c>
      <c r="C112" s="87">
        <v>2023</v>
      </c>
      <c r="D112" s="87" t="s">
        <v>108</v>
      </c>
      <c r="E112" s="87">
        <v>48.850574713</v>
      </c>
    </row>
    <row r="113" spans="1:5">
      <c r="A113" s="94" t="s">
        <v>432</v>
      </c>
      <c r="B113" s="94" t="s">
        <v>439</v>
      </c>
      <c r="C113" s="94">
        <v>2022</v>
      </c>
      <c r="D113" s="94" t="s">
        <v>99</v>
      </c>
      <c r="E113" s="94">
        <v>37.942665517000002</v>
      </c>
    </row>
    <row r="114" spans="1:5">
      <c r="A114" s="94" t="s">
        <v>432</v>
      </c>
      <c r="B114" s="94" t="s">
        <v>439</v>
      </c>
      <c r="C114" s="94">
        <v>2023</v>
      </c>
      <c r="D114" s="94" t="s">
        <v>100</v>
      </c>
      <c r="E114" s="94">
        <v>38.830762593000003</v>
      </c>
    </row>
    <row r="115" spans="1:5">
      <c r="A115" s="94" t="s">
        <v>432</v>
      </c>
      <c r="B115" s="94" t="s">
        <v>439</v>
      </c>
      <c r="C115" s="94">
        <v>2023</v>
      </c>
      <c r="D115" s="94" t="s">
        <v>101</v>
      </c>
      <c r="E115" s="94">
        <v>42.664476774000001</v>
      </c>
    </row>
    <row r="116" spans="1:5">
      <c r="A116" s="94" t="s">
        <v>432</v>
      </c>
      <c r="B116" s="94" t="s">
        <v>439</v>
      </c>
      <c r="C116" s="94">
        <v>2023</v>
      </c>
      <c r="D116" s="94" t="s">
        <v>102</v>
      </c>
      <c r="E116" s="94">
        <v>46.231387535000003</v>
      </c>
    </row>
    <row r="117" spans="1:5">
      <c r="A117" s="94" t="s">
        <v>432</v>
      </c>
      <c r="B117" s="94" t="s">
        <v>439</v>
      </c>
      <c r="C117" s="94">
        <v>2023</v>
      </c>
      <c r="D117" s="94" t="s">
        <v>103</v>
      </c>
      <c r="E117" s="94">
        <v>40.244081993000002</v>
      </c>
    </row>
    <row r="118" spans="1:5">
      <c r="A118" s="94" t="s">
        <v>432</v>
      </c>
      <c r="B118" s="94" t="s">
        <v>439</v>
      </c>
      <c r="C118" s="94">
        <v>2023</v>
      </c>
      <c r="D118" s="94" t="s">
        <v>104</v>
      </c>
      <c r="E118" s="94">
        <v>39.673224095000002</v>
      </c>
    </row>
    <row r="119" spans="1:5">
      <c r="A119" s="94" t="s">
        <v>432</v>
      </c>
      <c r="B119" s="94" t="s">
        <v>439</v>
      </c>
      <c r="C119" s="94">
        <v>2023</v>
      </c>
      <c r="D119" s="94" t="s">
        <v>105</v>
      </c>
      <c r="E119" s="94">
        <v>40.298593339999996</v>
      </c>
    </row>
    <row r="120" spans="1:5">
      <c r="A120" s="94" t="s">
        <v>432</v>
      </c>
      <c r="B120" s="94" t="s">
        <v>439</v>
      </c>
      <c r="C120" s="94">
        <v>2023</v>
      </c>
      <c r="D120" s="94" t="s">
        <v>106</v>
      </c>
      <c r="E120" s="94">
        <v>45.584524225999999</v>
      </c>
    </row>
    <row r="121" spans="1:5">
      <c r="A121" s="94" t="s">
        <v>432</v>
      </c>
      <c r="B121" s="94" t="s">
        <v>439</v>
      </c>
      <c r="C121" s="94">
        <v>2023</v>
      </c>
      <c r="D121" s="94" t="s">
        <v>107</v>
      </c>
      <c r="E121" s="94">
        <v>39.972122931999998</v>
      </c>
    </row>
    <row r="122" spans="1:5">
      <c r="A122" s="94" t="s">
        <v>432</v>
      </c>
      <c r="B122" s="94" t="s">
        <v>439</v>
      </c>
      <c r="C122" s="94">
        <v>2023</v>
      </c>
      <c r="D122" s="94" t="s">
        <v>108</v>
      </c>
      <c r="E122" s="94">
        <v>31.820158738</v>
      </c>
    </row>
    <row r="123" spans="1:5">
      <c r="A123" s="94" t="s">
        <v>432</v>
      </c>
      <c r="B123" s="94" t="s">
        <v>439</v>
      </c>
      <c r="C123" s="94">
        <v>2023</v>
      </c>
      <c r="D123" s="94" t="s">
        <v>109</v>
      </c>
      <c r="E123" s="94">
        <v>43.283582090000003</v>
      </c>
    </row>
    <row r="124" spans="1:5">
      <c r="A124" s="41" t="s">
        <v>432</v>
      </c>
      <c r="B124" s="41" t="s">
        <v>447</v>
      </c>
      <c r="C124" s="41">
        <v>2022</v>
      </c>
      <c r="D124" s="41" t="s">
        <v>98</v>
      </c>
      <c r="E124" s="41">
        <v>56.501488363999997</v>
      </c>
    </row>
    <row r="125" spans="1:5">
      <c r="A125" s="41" t="s">
        <v>432</v>
      </c>
      <c r="B125" s="41" t="s">
        <v>447</v>
      </c>
      <c r="C125" s="41">
        <v>2023</v>
      </c>
      <c r="D125" s="41" t="s">
        <v>103</v>
      </c>
      <c r="E125" s="41">
        <v>56.715540058000002</v>
      </c>
    </row>
    <row r="126" spans="1:5">
      <c r="A126" s="41" t="s">
        <v>432</v>
      </c>
      <c r="B126" s="41" t="s">
        <v>447</v>
      </c>
      <c r="C126" s="41">
        <v>2023</v>
      </c>
      <c r="D126" s="41" t="s">
        <v>105</v>
      </c>
      <c r="E126" s="41">
        <v>54.240632654000002</v>
      </c>
    </row>
    <row r="127" spans="1:5">
      <c r="A127" s="41" t="s">
        <v>432</v>
      </c>
      <c r="B127" s="41" t="s">
        <v>447</v>
      </c>
      <c r="C127" s="41">
        <v>2023</v>
      </c>
      <c r="D127" s="41" t="s">
        <v>107</v>
      </c>
      <c r="E127" s="41">
        <v>57.876649430000001</v>
      </c>
    </row>
    <row r="128" spans="1:5">
      <c r="A128" s="41" t="s">
        <v>432</v>
      </c>
      <c r="B128" s="41" t="s">
        <v>437</v>
      </c>
      <c r="C128" s="41">
        <v>2022</v>
      </c>
      <c r="D128" s="41" t="s">
        <v>99</v>
      </c>
      <c r="E128" s="41">
        <v>25.503697638999999</v>
      </c>
    </row>
    <row r="129" spans="1:5">
      <c r="A129" s="41" t="s">
        <v>432</v>
      </c>
      <c r="B129" s="41" t="s">
        <v>437</v>
      </c>
      <c r="C129" s="41">
        <v>2023</v>
      </c>
      <c r="D129" s="41" t="s">
        <v>105</v>
      </c>
      <c r="E129" s="41">
        <v>45.542524383999996</v>
      </c>
    </row>
    <row r="130" spans="1:5">
      <c r="A130" s="41" t="s">
        <v>432</v>
      </c>
      <c r="B130" s="41" t="s">
        <v>449</v>
      </c>
      <c r="C130" s="41">
        <v>2023</v>
      </c>
      <c r="D130" s="41" t="s">
        <v>102</v>
      </c>
      <c r="E130" s="41">
        <v>71.742313323999994</v>
      </c>
    </row>
    <row r="131" spans="1:5">
      <c r="A131" s="94" t="s">
        <v>432</v>
      </c>
      <c r="B131" s="94" t="s">
        <v>443</v>
      </c>
      <c r="C131" s="94">
        <v>2023</v>
      </c>
      <c r="D131" s="94" t="s">
        <v>100</v>
      </c>
      <c r="E131" s="94">
        <v>54.387237128000002</v>
      </c>
    </row>
    <row r="132" spans="1:5">
      <c r="A132" s="94" t="s">
        <v>432</v>
      </c>
      <c r="B132" s="94" t="s">
        <v>443</v>
      </c>
      <c r="C132" s="94">
        <v>2023</v>
      </c>
      <c r="D132" s="94" t="s">
        <v>102</v>
      </c>
      <c r="E132" s="94">
        <v>54.161400974999999</v>
      </c>
    </row>
    <row r="133" spans="1:5">
      <c r="A133" s="94" t="s">
        <v>432</v>
      </c>
      <c r="B133" s="94" t="s">
        <v>443</v>
      </c>
      <c r="C133" s="94">
        <v>2023</v>
      </c>
      <c r="D133" s="94" t="s">
        <v>103</v>
      </c>
      <c r="E133" s="94">
        <v>50.486837360000003</v>
      </c>
    </row>
    <row r="134" spans="1:5">
      <c r="A134" s="94" t="s">
        <v>432</v>
      </c>
      <c r="B134" s="94" t="s">
        <v>443</v>
      </c>
      <c r="C134" s="94">
        <v>2023</v>
      </c>
      <c r="D134" s="94" t="s">
        <v>104</v>
      </c>
      <c r="E134" s="94">
        <v>53.542744958</v>
      </c>
    </row>
    <row r="135" spans="1:5">
      <c r="A135" s="94" t="s">
        <v>432</v>
      </c>
      <c r="B135" s="94" t="s">
        <v>443</v>
      </c>
      <c r="C135" s="94">
        <v>2023</v>
      </c>
      <c r="D135" s="94" t="s">
        <v>105</v>
      </c>
      <c r="E135" s="94">
        <v>54.161401572000003</v>
      </c>
    </row>
    <row r="136" spans="1:5">
      <c r="A136" s="94" t="s">
        <v>432</v>
      </c>
      <c r="B136" s="94" t="s">
        <v>443</v>
      </c>
      <c r="C136" s="94">
        <v>2023</v>
      </c>
      <c r="D136" s="94" t="s">
        <v>106</v>
      </c>
      <c r="E136" s="94">
        <v>44.950337028</v>
      </c>
    </row>
    <row r="137" spans="1:5">
      <c r="A137" s="94" t="s">
        <v>432</v>
      </c>
      <c r="B137" s="94" t="s">
        <v>443</v>
      </c>
      <c r="C137" s="94">
        <v>2023</v>
      </c>
      <c r="D137" s="94" t="s">
        <v>107</v>
      </c>
      <c r="E137" s="94">
        <v>56.899002568999997</v>
      </c>
    </row>
    <row r="138" spans="1:5">
      <c r="A138" s="94" t="s">
        <v>432</v>
      </c>
      <c r="B138" s="94" t="s">
        <v>443</v>
      </c>
      <c r="C138" s="94">
        <v>2023</v>
      </c>
      <c r="D138" s="94" t="s">
        <v>108</v>
      </c>
      <c r="E138" s="94">
        <v>50.761421460000001</v>
      </c>
    </row>
    <row r="139" spans="1:5">
      <c r="A139" s="92" t="s">
        <v>432</v>
      </c>
      <c r="B139" s="92" t="s">
        <v>448</v>
      </c>
      <c r="C139" s="92">
        <v>2022</v>
      </c>
      <c r="D139" s="92" t="s">
        <v>98</v>
      </c>
      <c r="E139" s="92">
        <v>76.815644094999996</v>
      </c>
    </row>
    <row r="140" spans="1:5">
      <c r="A140" s="92" t="s">
        <v>432</v>
      </c>
      <c r="B140" s="92" t="s">
        <v>448</v>
      </c>
      <c r="C140" s="92">
        <v>2023</v>
      </c>
      <c r="D140" s="92" t="s">
        <v>100</v>
      </c>
      <c r="E140" s="92">
        <v>70.762302990999999</v>
      </c>
    </row>
    <row r="141" spans="1:5">
      <c r="A141" s="92" t="s">
        <v>432</v>
      </c>
      <c r="B141" s="92" t="s">
        <v>448</v>
      </c>
      <c r="C141" s="92">
        <v>2023</v>
      </c>
      <c r="D141" s="92" t="s">
        <v>101</v>
      </c>
      <c r="E141" s="92">
        <v>83.137385351999995</v>
      </c>
    </row>
    <row r="142" spans="1:5">
      <c r="A142" s="92" t="s">
        <v>432</v>
      </c>
      <c r="B142" s="92" t="s">
        <v>448</v>
      </c>
      <c r="C142" s="92">
        <v>2023</v>
      </c>
      <c r="D142" s="92" t="s">
        <v>102</v>
      </c>
      <c r="E142" s="92">
        <v>82.172002511000002</v>
      </c>
    </row>
    <row r="143" spans="1:5">
      <c r="A143" s="92" t="s">
        <v>432</v>
      </c>
      <c r="B143" s="92" t="s">
        <v>448</v>
      </c>
      <c r="C143" s="92">
        <v>2023</v>
      </c>
      <c r="D143" s="92" t="s">
        <v>104</v>
      </c>
      <c r="E143" s="92">
        <v>81.818181817999999</v>
      </c>
    </row>
    <row r="144" spans="1:5">
      <c r="A144" s="92" t="s">
        <v>432</v>
      </c>
      <c r="B144" s="92" t="s">
        <v>448</v>
      </c>
      <c r="C144" s="92">
        <v>2023</v>
      </c>
      <c r="D144" s="92" t="s">
        <v>105</v>
      </c>
      <c r="E144" s="92">
        <v>79.421796723</v>
      </c>
    </row>
    <row r="145" spans="1:5">
      <c r="A145" s="92" t="s">
        <v>432</v>
      </c>
      <c r="B145" s="92" t="s">
        <v>448</v>
      </c>
      <c r="C145" s="92">
        <v>2023</v>
      </c>
      <c r="D145" s="92" t="s">
        <v>106</v>
      </c>
      <c r="E145" s="92">
        <v>96.513504213000004</v>
      </c>
    </row>
    <row r="146" spans="1:5">
      <c r="A146" s="92" t="s">
        <v>432</v>
      </c>
      <c r="B146" s="92" t="s">
        <v>448</v>
      </c>
      <c r="C146" s="92">
        <v>2023</v>
      </c>
      <c r="D146" s="92" t="s">
        <v>107</v>
      </c>
      <c r="E146" s="92">
        <v>75.912153916999998</v>
      </c>
    </row>
    <row r="147" spans="1:5">
      <c r="A147" s="93" t="s">
        <v>432</v>
      </c>
      <c r="B147" s="93" t="s">
        <v>438</v>
      </c>
      <c r="C147" s="93">
        <v>2023</v>
      </c>
      <c r="D147" s="93" t="s">
        <v>100</v>
      </c>
      <c r="E147" s="93">
        <v>49.305077492999999</v>
      </c>
    </row>
    <row r="148" spans="1:5">
      <c r="A148" s="93" t="s">
        <v>432</v>
      </c>
      <c r="B148" s="93" t="s">
        <v>438</v>
      </c>
      <c r="C148" s="93">
        <v>2023</v>
      </c>
      <c r="D148" s="93" t="s">
        <v>101</v>
      </c>
      <c r="E148" s="93">
        <v>51.442219076000001</v>
      </c>
    </row>
    <row r="149" spans="1:5">
      <c r="A149" s="93" t="s">
        <v>432</v>
      </c>
      <c r="B149" s="93" t="s">
        <v>438</v>
      </c>
      <c r="C149" s="93">
        <v>2023</v>
      </c>
      <c r="D149" s="93" t="s">
        <v>102</v>
      </c>
      <c r="E149" s="93">
        <v>46.335605981</v>
      </c>
    </row>
    <row r="150" spans="1:5">
      <c r="A150" s="93" t="s">
        <v>432</v>
      </c>
      <c r="B150" s="93" t="s">
        <v>438</v>
      </c>
      <c r="C150" s="93">
        <v>2023</v>
      </c>
      <c r="D150" s="93" t="s">
        <v>103</v>
      </c>
      <c r="E150" s="93">
        <v>53.637411100999998</v>
      </c>
    </row>
    <row r="151" spans="1:5">
      <c r="A151" s="93" t="s">
        <v>432</v>
      </c>
      <c r="B151" s="93" t="s">
        <v>438</v>
      </c>
      <c r="C151" s="93">
        <v>2023</v>
      </c>
      <c r="D151" s="93" t="s">
        <v>104</v>
      </c>
      <c r="E151" s="93">
        <v>77.659849858000001</v>
      </c>
    </row>
    <row r="152" spans="1:5">
      <c r="A152" s="93" t="s">
        <v>432</v>
      </c>
      <c r="B152" s="93" t="s">
        <v>438</v>
      </c>
      <c r="C152" s="93">
        <v>2023</v>
      </c>
      <c r="D152" s="93" t="s">
        <v>105</v>
      </c>
      <c r="E152" s="93">
        <v>85.278281152999995</v>
      </c>
    </row>
    <row r="153" spans="1:5">
      <c r="A153" s="93" t="s">
        <v>432</v>
      </c>
      <c r="B153" s="93" t="s">
        <v>438</v>
      </c>
      <c r="C153" s="93">
        <v>2023</v>
      </c>
      <c r="D153" s="93" t="s">
        <v>106</v>
      </c>
      <c r="E153" s="93">
        <v>66.142140845</v>
      </c>
    </row>
    <row r="154" spans="1:5">
      <c r="A154" s="93" t="s">
        <v>432</v>
      </c>
      <c r="B154" s="93" t="s">
        <v>438</v>
      </c>
      <c r="C154" s="93">
        <v>2023</v>
      </c>
      <c r="D154" s="93" t="s">
        <v>107</v>
      </c>
      <c r="E154" s="93">
        <v>56.723563742000003</v>
      </c>
    </row>
  </sheetData>
  <sortState xmlns:xlrd2="http://schemas.microsoft.com/office/spreadsheetml/2017/richdata2" ref="A2:E438">
    <sortCondition ref="B2:B438"/>
  </sortState>
  <phoneticPr fontId="27"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85351115451523"/>
  </sheetPr>
  <dimension ref="A1:R45"/>
  <sheetViews>
    <sheetView workbookViewId="0">
      <selection activeCell="Q9" sqref="Q9"/>
    </sheetView>
  </sheetViews>
  <sheetFormatPr defaultColWidth="9" defaultRowHeight="14.25"/>
  <cols>
    <col min="1" max="1" width="11.375" style="17" bestFit="1" customWidth="1"/>
    <col min="2" max="16384" width="9" style="17"/>
  </cols>
  <sheetData>
    <row r="1" spans="1:18">
      <c r="A1" s="17" t="s">
        <v>94</v>
      </c>
      <c r="B1" s="17" t="s">
        <v>68</v>
      </c>
      <c r="C1" s="17" t="s">
        <v>110</v>
      </c>
      <c r="D1" s="17" t="s">
        <v>88</v>
      </c>
      <c r="E1" s="17" t="s">
        <v>111</v>
      </c>
      <c r="F1" s="17" t="s">
        <v>112</v>
      </c>
      <c r="G1" s="17" t="s">
        <v>113</v>
      </c>
      <c r="H1" s="17" t="s">
        <v>40</v>
      </c>
      <c r="I1" s="17" t="s">
        <v>114</v>
      </c>
    </row>
    <row r="2" spans="1:18">
      <c r="A2" s="17" t="s">
        <v>570</v>
      </c>
      <c r="B2" s="17">
        <v>1</v>
      </c>
      <c r="C2" s="17">
        <f>M2</f>
        <v>88</v>
      </c>
      <c r="D2" s="17" t="str">
        <f t="shared" ref="D2:E4" si="0">Q2</f>
        <v>南</v>
      </c>
      <c r="E2" s="17" t="str">
        <f t="shared" si="0"/>
        <v>中/20</v>
      </c>
      <c r="F2" s="17">
        <f>N2</f>
        <v>4200</v>
      </c>
      <c r="G2" s="25">
        <v>44866</v>
      </c>
      <c r="H2" s="17" t="str">
        <f>P2</f>
        <v>3室1厅</v>
      </c>
      <c r="I2" s="17">
        <f t="shared" ref="I2:I13" si="1">ROUND(F2/C2,2)</f>
        <v>47.73</v>
      </c>
      <c r="L2" s="17" t="s">
        <v>572</v>
      </c>
      <c r="M2" s="17">
        <v>88</v>
      </c>
      <c r="N2" s="17">
        <v>4200</v>
      </c>
      <c r="O2" s="17">
        <f>ROUND(N2/M2,2)</f>
        <v>47.73</v>
      </c>
      <c r="P2" s="17" t="s">
        <v>573</v>
      </c>
      <c r="Q2" s="17" t="s">
        <v>574</v>
      </c>
      <c r="R2" s="17" t="s">
        <v>584</v>
      </c>
    </row>
    <row r="3" spans="1:18">
      <c r="B3" s="17">
        <v>2</v>
      </c>
      <c r="C3" s="17">
        <f>M3</f>
        <v>88.43</v>
      </c>
      <c r="D3" s="17" t="str">
        <f t="shared" si="0"/>
        <v>南北</v>
      </c>
      <c r="E3" s="17" t="str">
        <f t="shared" si="0"/>
        <v>中/28</v>
      </c>
      <c r="F3" s="17">
        <f>N3</f>
        <v>4300</v>
      </c>
      <c r="G3" s="25">
        <v>44896</v>
      </c>
      <c r="H3" s="17" t="str">
        <f>P3</f>
        <v>3室1厅</v>
      </c>
      <c r="I3" s="17">
        <f t="shared" si="1"/>
        <v>48.63</v>
      </c>
      <c r="M3" s="17">
        <v>88.43</v>
      </c>
      <c r="N3" s="17">
        <v>4300</v>
      </c>
      <c r="O3" s="17">
        <f t="shared" ref="O3:O10" si="2">ROUND(N3/M3,2)</f>
        <v>48.63</v>
      </c>
      <c r="P3" s="17" t="s">
        <v>573</v>
      </c>
      <c r="Q3" s="17" t="s">
        <v>575</v>
      </c>
      <c r="R3" s="17" t="s">
        <v>585</v>
      </c>
    </row>
    <row r="4" spans="1:18">
      <c r="B4" s="17">
        <v>3</v>
      </c>
      <c r="C4" s="17">
        <f>M4</f>
        <v>89</v>
      </c>
      <c r="D4" s="17" t="str">
        <f t="shared" si="0"/>
        <v>南</v>
      </c>
      <c r="E4" s="17" t="str">
        <f t="shared" si="0"/>
        <v>中/28</v>
      </c>
      <c r="F4" s="17">
        <f>N4</f>
        <v>4500</v>
      </c>
      <c r="G4" s="25">
        <v>44927</v>
      </c>
      <c r="H4" s="17" t="str">
        <f>P4</f>
        <v>3室1厅</v>
      </c>
      <c r="I4" s="17">
        <f t="shared" si="1"/>
        <v>50.56</v>
      </c>
      <c r="M4" s="17">
        <v>89</v>
      </c>
      <c r="N4" s="17">
        <v>4500</v>
      </c>
      <c r="O4" s="17">
        <f t="shared" si="2"/>
        <v>50.56</v>
      </c>
      <c r="P4" s="17" t="s">
        <v>573</v>
      </c>
      <c r="Q4" s="17" t="s">
        <v>576</v>
      </c>
      <c r="R4" s="17" t="s">
        <v>586</v>
      </c>
    </row>
    <row r="5" spans="1:18">
      <c r="B5" s="17">
        <v>4</v>
      </c>
      <c r="C5" s="17">
        <f>M6</f>
        <v>87.46</v>
      </c>
      <c r="D5" s="17" t="str">
        <f t="shared" ref="D5:E8" si="3">Q6</f>
        <v>南北</v>
      </c>
      <c r="E5" s="17" t="str">
        <f t="shared" si="3"/>
        <v>低/28</v>
      </c>
      <c r="F5" s="17">
        <f>N6</f>
        <v>4100</v>
      </c>
      <c r="G5" s="25">
        <v>44958</v>
      </c>
      <c r="H5" s="17" t="str">
        <f>P6</f>
        <v>3室1厅</v>
      </c>
      <c r="I5" s="17">
        <f t="shared" si="1"/>
        <v>46.88</v>
      </c>
      <c r="M5" s="115">
        <v>90</v>
      </c>
      <c r="N5" s="115">
        <v>5500</v>
      </c>
      <c r="O5" s="115">
        <f t="shared" si="2"/>
        <v>61.11</v>
      </c>
      <c r="P5" s="115" t="s">
        <v>578</v>
      </c>
      <c r="Q5" s="115" t="s">
        <v>577</v>
      </c>
      <c r="R5" s="115" t="s">
        <v>622</v>
      </c>
    </row>
    <row r="6" spans="1:18">
      <c r="B6" s="17">
        <v>5</v>
      </c>
      <c r="C6" s="17">
        <f>M7</f>
        <v>89</v>
      </c>
      <c r="D6" s="17" t="str">
        <f t="shared" si="3"/>
        <v>南</v>
      </c>
      <c r="E6" s="17" t="str">
        <f t="shared" si="3"/>
        <v>低/25</v>
      </c>
      <c r="F6" s="17">
        <f>N7</f>
        <v>4300</v>
      </c>
      <c r="G6" s="25">
        <v>44986</v>
      </c>
      <c r="H6" s="17" t="str">
        <f>P7</f>
        <v>3室1厅</v>
      </c>
      <c r="I6" s="17">
        <f t="shared" si="1"/>
        <v>48.31</v>
      </c>
      <c r="M6" s="17">
        <v>87.46</v>
      </c>
      <c r="N6" s="17">
        <v>4100</v>
      </c>
      <c r="O6" s="17">
        <f t="shared" si="2"/>
        <v>46.88</v>
      </c>
      <c r="P6" s="17" t="s">
        <v>573</v>
      </c>
      <c r="Q6" s="17" t="s">
        <v>579</v>
      </c>
      <c r="R6" s="17" t="s">
        <v>623</v>
      </c>
    </row>
    <row r="7" spans="1:18">
      <c r="B7" s="17">
        <v>6</v>
      </c>
      <c r="C7" s="17">
        <f>M8</f>
        <v>89</v>
      </c>
      <c r="D7" s="17" t="str">
        <f t="shared" si="3"/>
        <v>南</v>
      </c>
      <c r="E7" s="17" t="str">
        <f t="shared" si="3"/>
        <v>中/20</v>
      </c>
      <c r="F7" s="17">
        <f>N8</f>
        <v>4500</v>
      </c>
      <c r="G7" s="25">
        <v>45017</v>
      </c>
      <c r="H7" s="17" t="str">
        <f>P8</f>
        <v>3室1厅</v>
      </c>
      <c r="I7" s="17">
        <f t="shared" si="1"/>
        <v>50.56</v>
      </c>
      <c r="M7" s="17">
        <v>89</v>
      </c>
      <c r="N7" s="17">
        <v>4300</v>
      </c>
      <c r="O7" s="17">
        <f t="shared" si="2"/>
        <v>48.31</v>
      </c>
      <c r="P7" s="17" t="s">
        <v>573</v>
      </c>
      <c r="Q7" s="17" t="s">
        <v>574</v>
      </c>
      <c r="R7" s="17" t="s">
        <v>614</v>
      </c>
    </row>
    <row r="8" spans="1:18">
      <c r="B8" s="17">
        <v>7</v>
      </c>
      <c r="C8" s="17">
        <f>M9</f>
        <v>89</v>
      </c>
      <c r="D8" s="17" t="str">
        <f t="shared" si="3"/>
        <v>南北</v>
      </c>
      <c r="E8" s="17" t="str">
        <f t="shared" si="3"/>
        <v>低/28</v>
      </c>
      <c r="F8" s="17">
        <f>N9</f>
        <v>4600</v>
      </c>
      <c r="G8" s="25">
        <v>45047</v>
      </c>
      <c r="H8" s="17" t="str">
        <f>P9</f>
        <v>3室1厅</v>
      </c>
      <c r="I8" s="17">
        <f t="shared" si="1"/>
        <v>51.69</v>
      </c>
      <c r="M8" s="17">
        <v>89</v>
      </c>
      <c r="N8" s="17">
        <v>4500</v>
      </c>
      <c r="O8" s="17">
        <f t="shared" si="2"/>
        <v>50.56</v>
      </c>
      <c r="P8" s="17" t="s">
        <v>573</v>
      </c>
      <c r="Q8" s="17" t="s">
        <v>580</v>
      </c>
      <c r="R8" s="17" t="s">
        <v>624</v>
      </c>
    </row>
    <row r="9" spans="1:18">
      <c r="B9" s="17">
        <v>8</v>
      </c>
      <c r="C9" s="17">
        <f>M11</f>
        <v>89</v>
      </c>
      <c r="D9" s="17" t="str">
        <f t="shared" ref="D9:E13" si="4">Q11</f>
        <v>南</v>
      </c>
      <c r="E9" s="17" t="str">
        <f t="shared" si="4"/>
        <v>中/28</v>
      </c>
      <c r="F9" s="17">
        <f>N11</f>
        <v>4100</v>
      </c>
      <c r="G9" s="25">
        <v>45078</v>
      </c>
      <c r="H9" s="17" t="str">
        <f>P11</f>
        <v>3室1厅</v>
      </c>
      <c r="I9" s="17">
        <f t="shared" si="1"/>
        <v>46.07</v>
      </c>
      <c r="M9" s="17">
        <v>89</v>
      </c>
      <c r="N9" s="17">
        <v>4600</v>
      </c>
      <c r="O9" s="17">
        <f t="shared" si="2"/>
        <v>51.69</v>
      </c>
      <c r="P9" s="17" t="s">
        <v>573</v>
      </c>
      <c r="Q9" s="17" t="s">
        <v>575</v>
      </c>
      <c r="R9" s="17" t="s">
        <v>623</v>
      </c>
    </row>
    <row r="10" spans="1:18">
      <c r="B10" s="17">
        <v>9</v>
      </c>
      <c r="C10" s="17">
        <f>M12</f>
        <v>89</v>
      </c>
      <c r="D10" s="17" t="str">
        <f t="shared" si="4"/>
        <v>南</v>
      </c>
      <c r="E10" s="17" t="str">
        <f t="shared" si="4"/>
        <v>高/28</v>
      </c>
      <c r="F10" s="17">
        <f>N12</f>
        <v>4600</v>
      </c>
      <c r="G10" s="25">
        <v>45108</v>
      </c>
      <c r="H10" s="17" t="str">
        <f>P12</f>
        <v>3室1厅</v>
      </c>
      <c r="I10" s="17">
        <f t="shared" si="1"/>
        <v>51.69</v>
      </c>
      <c r="M10" s="115">
        <v>89</v>
      </c>
      <c r="N10" s="115">
        <v>4600</v>
      </c>
      <c r="O10" s="115">
        <f t="shared" si="2"/>
        <v>51.69</v>
      </c>
      <c r="P10" s="115" t="s">
        <v>573</v>
      </c>
      <c r="Q10" s="115" t="s">
        <v>581</v>
      </c>
      <c r="R10" s="115" t="s">
        <v>625</v>
      </c>
    </row>
    <row r="11" spans="1:18">
      <c r="B11" s="17">
        <v>10</v>
      </c>
      <c r="C11" s="17">
        <f>M13</f>
        <v>89</v>
      </c>
      <c r="D11" s="17" t="str">
        <f t="shared" si="4"/>
        <v>南北</v>
      </c>
      <c r="E11" s="17" t="str">
        <f t="shared" si="4"/>
        <v>高/25</v>
      </c>
      <c r="F11" s="17">
        <f>N13</f>
        <v>4400</v>
      </c>
      <c r="G11" s="25">
        <v>45139</v>
      </c>
      <c r="H11" s="17" t="str">
        <f>P13</f>
        <v>3室1厅</v>
      </c>
      <c r="I11" s="17">
        <f t="shared" si="1"/>
        <v>49.44</v>
      </c>
      <c r="M11" s="17">
        <v>89</v>
      </c>
      <c r="N11" s="17">
        <v>4100</v>
      </c>
      <c r="O11" s="17">
        <f>ROUND(N11/M11,2)</f>
        <v>46.07</v>
      </c>
      <c r="P11" s="17" t="s">
        <v>573</v>
      </c>
      <c r="Q11" s="17" t="s">
        <v>580</v>
      </c>
      <c r="R11" s="17" t="s">
        <v>626</v>
      </c>
    </row>
    <row r="12" spans="1:18">
      <c r="B12" s="17">
        <v>11</v>
      </c>
      <c r="C12" s="17">
        <f>M14</f>
        <v>88.2</v>
      </c>
      <c r="D12" s="17" t="str">
        <f t="shared" si="4"/>
        <v>南北</v>
      </c>
      <c r="E12" s="17" t="str">
        <f t="shared" si="4"/>
        <v>中/20</v>
      </c>
      <c r="F12" s="17">
        <f>N14</f>
        <v>4738</v>
      </c>
      <c r="G12" s="25">
        <v>45170</v>
      </c>
      <c r="H12" s="17" t="str">
        <f>P14</f>
        <v>3室1厅</v>
      </c>
      <c r="I12" s="17">
        <f t="shared" si="1"/>
        <v>53.72</v>
      </c>
      <c r="M12" s="17">
        <v>89</v>
      </c>
      <c r="N12" s="17">
        <v>4600</v>
      </c>
      <c r="O12" s="17">
        <f>ROUND(N12/M12,2)</f>
        <v>51.69</v>
      </c>
      <c r="P12" s="17" t="s">
        <v>573</v>
      </c>
      <c r="Q12" s="17" t="s">
        <v>576</v>
      </c>
      <c r="R12" s="17" t="s">
        <v>627</v>
      </c>
    </row>
    <row r="13" spans="1:18">
      <c r="B13" s="17">
        <v>12</v>
      </c>
      <c r="C13" s="17">
        <f>M15</f>
        <v>87.46</v>
      </c>
      <c r="D13" s="17" t="str">
        <f t="shared" si="4"/>
        <v>东南</v>
      </c>
      <c r="E13" s="17" t="str">
        <f t="shared" si="4"/>
        <v>中/25</v>
      </c>
      <c r="F13" s="17">
        <f>N15</f>
        <v>4600</v>
      </c>
      <c r="G13" s="25">
        <v>45200</v>
      </c>
      <c r="H13" s="17" t="str">
        <f>P15</f>
        <v>3室1厅</v>
      </c>
      <c r="I13" s="17">
        <f t="shared" si="1"/>
        <v>52.6</v>
      </c>
      <c r="M13" s="17">
        <v>89</v>
      </c>
      <c r="N13" s="17">
        <v>4400</v>
      </c>
      <c r="O13" s="17">
        <f>ROUND(N13/M13,2)</f>
        <v>49.44</v>
      </c>
      <c r="P13" s="17" t="s">
        <v>573</v>
      </c>
      <c r="Q13" s="17" t="s">
        <v>577</v>
      </c>
      <c r="R13" s="17" t="s">
        <v>628</v>
      </c>
    </row>
    <row r="14" spans="1:18">
      <c r="G14" s="25"/>
      <c r="M14" s="17">
        <v>88.2</v>
      </c>
      <c r="N14" s="17">
        <v>4738</v>
      </c>
      <c r="O14" s="17">
        <f>ROUND(N14/M14,2)</f>
        <v>53.72</v>
      </c>
      <c r="P14" s="17" t="s">
        <v>573</v>
      </c>
      <c r="Q14" s="17" t="s">
        <v>582</v>
      </c>
      <c r="R14" s="17" t="s">
        <v>624</v>
      </c>
    </row>
    <row r="15" spans="1:18">
      <c r="G15" s="25"/>
      <c r="M15" s="17">
        <v>87.46</v>
      </c>
      <c r="N15" s="17">
        <v>4600</v>
      </c>
      <c r="O15" s="17">
        <f>ROUND(N15/M15,2)</f>
        <v>52.6</v>
      </c>
      <c r="P15" s="17" t="s">
        <v>573</v>
      </c>
      <c r="Q15" s="17" t="s">
        <v>583</v>
      </c>
      <c r="R15" s="17" t="s">
        <v>629</v>
      </c>
    </row>
    <row r="16" spans="1:18">
      <c r="A16" s="17" t="s">
        <v>94</v>
      </c>
      <c r="B16" s="17" t="s">
        <v>68</v>
      </c>
      <c r="C16" s="17" t="s">
        <v>110</v>
      </c>
      <c r="D16" s="17" t="s">
        <v>88</v>
      </c>
      <c r="E16" s="17" t="s">
        <v>111</v>
      </c>
      <c r="F16" s="17" t="s">
        <v>112</v>
      </c>
      <c r="G16" s="17" t="s">
        <v>113</v>
      </c>
      <c r="H16" s="17" t="s">
        <v>40</v>
      </c>
      <c r="I16" s="17" t="s">
        <v>114</v>
      </c>
    </row>
    <row r="17" spans="1:18">
      <c r="A17" s="17" t="s">
        <v>466</v>
      </c>
      <c r="B17" s="17">
        <v>1</v>
      </c>
      <c r="C17" s="17">
        <f>M22</f>
        <v>81.67</v>
      </c>
      <c r="D17" s="17" t="str">
        <f>Q22</f>
        <v>南</v>
      </c>
      <c r="E17" s="17" t="str">
        <f>R22</f>
        <v>中/24</v>
      </c>
      <c r="F17" s="17">
        <f>N22</f>
        <v>3700</v>
      </c>
      <c r="G17" s="25">
        <v>44866</v>
      </c>
      <c r="H17" s="17" t="str">
        <f>P22</f>
        <v>2室1厅</v>
      </c>
      <c r="I17" s="17">
        <f t="shared" ref="I17:I27" si="5">ROUND(F17/C17,2)</f>
        <v>45.3</v>
      </c>
    </row>
    <row r="18" spans="1:18">
      <c r="B18" s="17">
        <v>2</v>
      </c>
      <c r="C18" s="17">
        <f t="shared" ref="C18:C27" si="6">M23</f>
        <v>56</v>
      </c>
      <c r="D18" s="17" t="str">
        <f t="shared" ref="D18:D27" si="7">Q23</f>
        <v>南</v>
      </c>
      <c r="E18" s="17" t="str">
        <f t="shared" ref="E18:E27" si="8">R23</f>
        <v>低/25</v>
      </c>
      <c r="F18" s="17">
        <f t="shared" ref="F18:F27" si="9">N23</f>
        <v>3000</v>
      </c>
      <c r="G18" s="25">
        <v>44896</v>
      </c>
      <c r="H18" s="17" t="str">
        <f t="shared" ref="H18:H27" si="10">P23</f>
        <v>1室1厅</v>
      </c>
      <c r="I18" s="17">
        <f t="shared" si="5"/>
        <v>53.57</v>
      </c>
    </row>
    <row r="19" spans="1:18">
      <c r="B19" s="17">
        <v>3</v>
      </c>
      <c r="C19" s="17">
        <f t="shared" si="6"/>
        <v>59</v>
      </c>
      <c r="D19" s="17" t="str">
        <f t="shared" si="7"/>
        <v>南北</v>
      </c>
      <c r="E19" s="17" t="str">
        <f t="shared" si="8"/>
        <v>高/26</v>
      </c>
      <c r="F19" s="17">
        <f t="shared" si="9"/>
        <v>3200</v>
      </c>
      <c r="G19" s="25">
        <v>44927</v>
      </c>
      <c r="H19" s="17" t="str">
        <f t="shared" si="10"/>
        <v>1室1厅</v>
      </c>
      <c r="I19" s="17">
        <f t="shared" si="5"/>
        <v>54.24</v>
      </c>
    </row>
    <row r="20" spans="1:18">
      <c r="B20" s="17">
        <v>4</v>
      </c>
      <c r="C20" s="17">
        <f t="shared" si="6"/>
        <v>85</v>
      </c>
      <c r="D20" s="17" t="str">
        <f t="shared" si="7"/>
        <v>南北</v>
      </c>
      <c r="E20" s="17" t="str">
        <f t="shared" si="8"/>
        <v>高/23</v>
      </c>
      <c r="F20" s="17">
        <f t="shared" si="9"/>
        <v>3800</v>
      </c>
      <c r="G20" s="25">
        <v>44958</v>
      </c>
      <c r="H20" s="17" t="str">
        <f t="shared" si="10"/>
        <v>2室1厅</v>
      </c>
      <c r="I20" s="17">
        <f t="shared" si="5"/>
        <v>44.71</v>
      </c>
    </row>
    <row r="21" spans="1:18">
      <c r="B21" s="17">
        <v>5</v>
      </c>
      <c r="C21" s="17">
        <f t="shared" si="6"/>
        <v>82</v>
      </c>
      <c r="D21" s="17" t="str">
        <f t="shared" si="7"/>
        <v>南</v>
      </c>
      <c r="E21" s="17" t="str">
        <f t="shared" si="8"/>
        <v>高/25</v>
      </c>
      <c r="F21" s="17">
        <f t="shared" si="9"/>
        <v>3600</v>
      </c>
      <c r="G21" s="25">
        <v>44986</v>
      </c>
      <c r="H21" s="17" t="str">
        <f t="shared" si="10"/>
        <v>2室1厅</v>
      </c>
      <c r="I21" s="17">
        <f t="shared" si="5"/>
        <v>43.9</v>
      </c>
    </row>
    <row r="22" spans="1:18">
      <c r="B22" s="17">
        <v>6</v>
      </c>
      <c r="C22" s="17">
        <f t="shared" si="6"/>
        <v>55</v>
      </c>
      <c r="D22" s="17" t="str">
        <f t="shared" si="7"/>
        <v>南</v>
      </c>
      <c r="E22" s="17" t="str">
        <f t="shared" si="8"/>
        <v>中/25</v>
      </c>
      <c r="F22" s="17">
        <f t="shared" si="9"/>
        <v>3200</v>
      </c>
      <c r="G22" s="25">
        <v>45017</v>
      </c>
      <c r="H22" s="17" t="str">
        <f t="shared" si="10"/>
        <v>1室1厅</v>
      </c>
      <c r="I22" s="17">
        <f t="shared" si="5"/>
        <v>58.18</v>
      </c>
      <c r="L22" s="17" t="s">
        <v>466</v>
      </c>
      <c r="M22" s="17">
        <v>81.67</v>
      </c>
      <c r="N22" s="17">
        <v>3700</v>
      </c>
      <c r="O22" s="17">
        <f>ROUND(N22/M22,2)</f>
        <v>45.3</v>
      </c>
      <c r="P22" s="17" t="s">
        <v>587</v>
      </c>
      <c r="Q22" s="17" t="s">
        <v>588</v>
      </c>
      <c r="R22" s="17" t="s">
        <v>613</v>
      </c>
    </row>
    <row r="23" spans="1:18">
      <c r="B23" s="17">
        <v>7</v>
      </c>
      <c r="C23" s="17">
        <f t="shared" si="6"/>
        <v>85</v>
      </c>
      <c r="D23" s="17" t="str">
        <f t="shared" si="7"/>
        <v>南北</v>
      </c>
      <c r="E23" s="17" t="str">
        <f t="shared" si="8"/>
        <v>高/26</v>
      </c>
      <c r="F23" s="17">
        <f t="shared" si="9"/>
        <v>3700</v>
      </c>
      <c r="G23" s="25">
        <v>45047</v>
      </c>
      <c r="H23" s="17" t="str">
        <f t="shared" si="10"/>
        <v>2室1厅</v>
      </c>
      <c r="I23" s="17">
        <f t="shared" si="5"/>
        <v>43.53</v>
      </c>
      <c r="M23" s="17">
        <v>56</v>
      </c>
      <c r="N23" s="17">
        <v>3000</v>
      </c>
      <c r="O23" s="17">
        <f t="shared" ref="O23:O32" si="11">ROUND(N23/M23,2)</f>
        <v>53.57</v>
      </c>
      <c r="P23" s="17" t="s">
        <v>589</v>
      </c>
      <c r="Q23" s="17" t="s">
        <v>590</v>
      </c>
      <c r="R23" s="17" t="s">
        <v>614</v>
      </c>
    </row>
    <row r="24" spans="1:18">
      <c r="B24" s="17">
        <v>8</v>
      </c>
      <c r="C24" s="17">
        <f t="shared" si="6"/>
        <v>56</v>
      </c>
      <c r="D24" s="17" t="str">
        <f t="shared" si="7"/>
        <v>南</v>
      </c>
      <c r="E24" s="17" t="str">
        <f t="shared" si="8"/>
        <v>中/25</v>
      </c>
      <c r="F24" s="17">
        <f t="shared" si="9"/>
        <v>3100</v>
      </c>
      <c r="G24" s="25">
        <v>45078</v>
      </c>
      <c r="H24" s="17" t="str">
        <f t="shared" si="10"/>
        <v>1室1厅</v>
      </c>
      <c r="I24" s="17">
        <f t="shared" si="5"/>
        <v>55.36</v>
      </c>
      <c r="M24" s="17">
        <v>59</v>
      </c>
      <c r="N24" s="17">
        <v>3200</v>
      </c>
      <c r="O24" s="17">
        <f t="shared" si="11"/>
        <v>54.24</v>
      </c>
      <c r="P24" s="17" t="s">
        <v>589</v>
      </c>
      <c r="Q24" s="17" t="s">
        <v>591</v>
      </c>
      <c r="R24" s="17" t="s">
        <v>615</v>
      </c>
    </row>
    <row r="25" spans="1:18">
      <c r="B25" s="17">
        <v>9</v>
      </c>
      <c r="C25" s="17">
        <f t="shared" si="6"/>
        <v>58</v>
      </c>
      <c r="D25" s="17" t="str">
        <f t="shared" si="7"/>
        <v>南</v>
      </c>
      <c r="E25" s="17" t="str">
        <f t="shared" si="8"/>
        <v>低/26</v>
      </c>
      <c r="F25" s="17">
        <f t="shared" si="9"/>
        <v>3200</v>
      </c>
      <c r="G25" s="25">
        <v>45108</v>
      </c>
      <c r="H25" s="17" t="str">
        <f t="shared" si="10"/>
        <v>1室1厅</v>
      </c>
      <c r="I25" s="17">
        <f t="shared" si="5"/>
        <v>55.17</v>
      </c>
      <c r="M25" s="17">
        <v>85</v>
      </c>
      <c r="N25" s="17">
        <v>3800</v>
      </c>
      <c r="O25" s="17">
        <f t="shared" si="11"/>
        <v>44.71</v>
      </c>
      <c r="P25" s="17" t="s">
        <v>587</v>
      </c>
      <c r="Q25" s="17" t="s">
        <v>592</v>
      </c>
      <c r="R25" s="17" t="s">
        <v>616</v>
      </c>
    </row>
    <row r="26" spans="1:18">
      <c r="B26" s="17">
        <v>10</v>
      </c>
      <c r="C26" s="17">
        <f t="shared" si="6"/>
        <v>55</v>
      </c>
      <c r="D26" s="17" t="str">
        <f t="shared" si="7"/>
        <v>南北</v>
      </c>
      <c r="E26" s="17" t="str">
        <f t="shared" si="8"/>
        <v>中/23</v>
      </c>
      <c r="F26" s="17">
        <f t="shared" si="9"/>
        <v>3000</v>
      </c>
      <c r="G26" s="25">
        <v>45139</v>
      </c>
      <c r="H26" s="17" t="str">
        <f t="shared" si="10"/>
        <v>1室1厅</v>
      </c>
      <c r="I26" s="17">
        <f t="shared" si="5"/>
        <v>54.55</v>
      </c>
      <c r="M26" s="17">
        <v>82</v>
      </c>
      <c r="N26" s="17">
        <v>3600</v>
      </c>
      <c r="O26" s="17">
        <f t="shared" si="11"/>
        <v>43.9</v>
      </c>
      <c r="P26" s="17" t="s">
        <v>587</v>
      </c>
      <c r="Q26" s="17" t="s">
        <v>588</v>
      </c>
      <c r="R26" s="17" t="s">
        <v>606</v>
      </c>
    </row>
    <row r="27" spans="1:18">
      <c r="B27" s="17">
        <v>11</v>
      </c>
      <c r="C27" s="17">
        <f t="shared" si="6"/>
        <v>56</v>
      </c>
      <c r="D27" s="17" t="str">
        <f t="shared" si="7"/>
        <v>南北</v>
      </c>
      <c r="E27" s="17" t="str">
        <f t="shared" si="8"/>
        <v>高/25</v>
      </c>
      <c r="F27" s="17">
        <f t="shared" si="9"/>
        <v>3200</v>
      </c>
      <c r="G27" s="25">
        <v>45200</v>
      </c>
      <c r="H27" s="17" t="str">
        <f t="shared" si="10"/>
        <v>1室1厅</v>
      </c>
      <c r="I27" s="17">
        <f t="shared" si="5"/>
        <v>57.14</v>
      </c>
      <c r="M27" s="17">
        <v>55</v>
      </c>
      <c r="N27" s="17">
        <v>3200</v>
      </c>
      <c r="O27" s="17">
        <f t="shared" si="11"/>
        <v>58.18</v>
      </c>
      <c r="P27" s="17" t="s">
        <v>589</v>
      </c>
      <c r="Q27" s="17" t="s">
        <v>593</v>
      </c>
      <c r="R27" s="17" t="s">
        <v>617</v>
      </c>
    </row>
    <row r="28" spans="1:18">
      <c r="B28" s="17">
        <v>12</v>
      </c>
      <c r="G28" s="25"/>
      <c r="M28" s="17">
        <v>85</v>
      </c>
      <c r="N28" s="17">
        <v>3700</v>
      </c>
      <c r="O28" s="17">
        <f t="shared" si="11"/>
        <v>43.53</v>
      </c>
      <c r="P28" s="17" t="s">
        <v>587</v>
      </c>
      <c r="Q28" s="17" t="s">
        <v>594</v>
      </c>
      <c r="R28" s="17" t="s">
        <v>615</v>
      </c>
    </row>
    <row r="29" spans="1:18">
      <c r="M29" s="17">
        <v>56</v>
      </c>
      <c r="N29" s="17">
        <v>3100</v>
      </c>
      <c r="O29" s="17">
        <f t="shared" si="11"/>
        <v>55.36</v>
      </c>
      <c r="P29" s="17" t="s">
        <v>589</v>
      </c>
      <c r="Q29" s="17" t="s">
        <v>588</v>
      </c>
      <c r="R29" s="17" t="s">
        <v>618</v>
      </c>
    </row>
    <row r="30" spans="1:18">
      <c r="M30" s="17">
        <v>58</v>
      </c>
      <c r="N30" s="17">
        <v>3200</v>
      </c>
      <c r="O30" s="17">
        <f t="shared" si="11"/>
        <v>55.17</v>
      </c>
      <c r="P30" s="17" t="s">
        <v>589</v>
      </c>
      <c r="Q30" s="17" t="s">
        <v>593</v>
      </c>
      <c r="R30" s="17" t="s">
        <v>619</v>
      </c>
    </row>
    <row r="31" spans="1:18">
      <c r="A31" s="17" t="s">
        <v>94</v>
      </c>
      <c r="B31" s="17" t="s">
        <v>68</v>
      </c>
      <c r="C31" s="17" t="s">
        <v>110</v>
      </c>
      <c r="D31" s="17" t="s">
        <v>88</v>
      </c>
      <c r="E31" s="17" t="s">
        <v>111</v>
      </c>
      <c r="F31" s="17" t="s">
        <v>112</v>
      </c>
      <c r="G31" s="17" t="s">
        <v>113</v>
      </c>
      <c r="H31" s="17" t="s">
        <v>40</v>
      </c>
      <c r="I31" s="17" t="s">
        <v>114</v>
      </c>
      <c r="M31" s="17">
        <v>55</v>
      </c>
      <c r="N31" s="17">
        <v>3000</v>
      </c>
      <c r="O31" s="17">
        <f t="shared" si="11"/>
        <v>54.55</v>
      </c>
      <c r="P31" s="17" t="s">
        <v>589</v>
      </c>
      <c r="Q31" s="17" t="s">
        <v>594</v>
      </c>
      <c r="R31" s="17" t="s">
        <v>620</v>
      </c>
    </row>
    <row r="32" spans="1:18">
      <c r="A32" s="17" t="s">
        <v>571</v>
      </c>
      <c r="B32" s="17">
        <v>1</v>
      </c>
      <c r="C32" s="17">
        <f>M35</f>
        <v>109.64</v>
      </c>
      <c r="D32" s="17" t="str">
        <f t="shared" ref="D32:E35" si="12">Q35</f>
        <v>南北</v>
      </c>
      <c r="E32" s="17" t="str">
        <f t="shared" si="12"/>
        <v>低/11</v>
      </c>
      <c r="F32" s="17">
        <f>N35</f>
        <v>6000</v>
      </c>
      <c r="G32" s="25">
        <v>44896</v>
      </c>
      <c r="H32" s="17" t="str">
        <f>P35</f>
        <v>3室1厅</v>
      </c>
      <c r="I32" s="17">
        <f>ROUND(F32/C32,2)</f>
        <v>54.72</v>
      </c>
      <c r="M32" s="17">
        <v>56</v>
      </c>
      <c r="N32" s="17">
        <v>3200</v>
      </c>
      <c r="O32" s="17">
        <f t="shared" si="11"/>
        <v>57.14</v>
      </c>
      <c r="P32" s="17" t="s">
        <v>589</v>
      </c>
      <c r="Q32" s="17" t="s">
        <v>591</v>
      </c>
      <c r="R32" s="17" t="s">
        <v>621</v>
      </c>
    </row>
    <row r="33" spans="2:18">
      <c r="B33" s="17">
        <v>2</v>
      </c>
      <c r="C33" s="17">
        <f>M36</f>
        <v>88</v>
      </c>
      <c r="D33" s="17" t="str">
        <f t="shared" si="12"/>
        <v>南</v>
      </c>
      <c r="E33" s="17" t="str">
        <f t="shared" si="12"/>
        <v>高/23</v>
      </c>
      <c r="F33" s="17">
        <f>N36</f>
        <v>4600</v>
      </c>
      <c r="G33" s="25">
        <v>44958</v>
      </c>
      <c r="H33" s="17" t="str">
        <f>P36</f>
        <v>2室1厅</v>
      </c>
      <c r="I33" s="17">
        <f>ROUND(F33/C33,2)</f>
        <v>52.27</v>
      </c>
    </row>
    <row r="34" spans="2:18">
      <c r="B34" s="17">
        <v>3</v>
      </c>
      <c r="C34" s="17">
        <f>M37</f>
        <v>89</v>
      </c>
      <c r="D34" s="17" t="str">
        <f t="shared" si="12"/>
        <v>南</v>
      </c>
      <c r="E34" s="17" t="str">
        <f t="shared" si="12"/>
        <v>中/26</v>
      </c>
      <c r="F34" s="17">
        <f>N37</f>
        <v>4700</v>
      </c>
      <c r="G34" s="25">
        <v>45047</v>
      </c>
      <c r="H34" s="17" t="str">
        <f>P37</f>
        <v>2室1厅</v>
      </c>
      <c r="I34" s="17">
        <f>ROUND(F34/C34,2)</f>
        <v>52.81</v>
      </c>
    </row>
    <row r="35" spans="2:18">
      <c r="B35" s="17">
        <v>4</v>
      </c>
      <c r="C35" s="17">
        <f>M38</f>
        <v>137</v>
      </c>
      <c r="D35" s="17" t="str">
        <f t="shared" si="12"/>
        <v>南北</v>
      </c>
      <c r="E35" s="17" t="str">
        <f t="shared" si="12"/>
        <v>高/25</v>
      </c>
      <c r="F35" s="17">
        <f>N38</f>
        <v>7800</v>
      </c>
      <c r="G35" s="25">
        <v>45078</v>
      </c>
      <c r="H35" s="17" t="str">
        <f>P38</f>
        <v>3室1厅</v>
      </c>
      <c r="I35" s="17">
        <f t="shared" ref="I35:I38" si="13">ROUND(F35/C35,2)</f>
        <v>56.93</v>
      </c>
      <c r="L35" s="17" t="s">
        <v>595</v>
      </c>
      <c r="M35" s="17">
        <v>109.64</v>
      </c>
      <c r="N35" s="17">
        <v>6000</v>
      </c>
      <c r="O35" s="17">
        <f t="shared" ref="O35:O45" si="14">ROUND(N35/M35,2)</f>
        <v>54.72</v>
      </c>
      <c r="P35" s="17" t="s">
        <v>596</v>
      </c>
      <c r="Q35" s="17" t="s">
        <v>594</v>
      </c>
      <c r="R35" s="17" t="s">
        <v>603</v>
      </c>
    </row>
    <row r="36" spans="2:18">
      <c r="B36" s="17">
        <v>5</v>
      </c>
      <c r="C36" s="17">
        <f>M40</f>
        <v>144</v>
      </c>
      <c r="D36" s="17" t="str">
        <f>Q40</f>
        <v>南北</v>
      </c>
      <c r="E36" s="17" t="str">
        <f>R40</f>
        <v>中/11</v>
      </c>
      <c r="F36" s="17">
        <f>N40</f>
        <v>8000</v>
      </c>
      <c r="G36" s="25">
        <v>45139</v>
      </c>
      <c r="H36" s="17" t="str">
        <f>P40</f>
        <v>4室2厅</v>
      </c>
      <c r="I36" s="17">
        <f t="shared" si="13"/>
        <v>55.56</v>
      </c>
      <c r="M36" s="17">
        <v>88</v>
      </c>
      <c r="N36" s="17">
        <v>4600</v>
      </c>
      <c r="O36" s="17">
        <f t="shared" si="14"/>
        <v>52.27</v>
      </c>
      <c r="P36" s="17" t="s">
        <v>597</v>
      </c>
      <c r="Q36" s="17" t="s">
        <v>593</v>
      </c>
      <c r="R36" s="17" t="s">
        <v>604</v>
      </c>
    </row>
    <row r="37" spans="2:18">
      <c r="B37" s="17">
        <v>6</v>
      </c>
      <c r="C37" s="17">
        <f>M42</f>
        <v>139.03</v>
      </c>
      <c r="D37" s="17" t="str">
        <f>Q42</f>
        <v>南北</v>
      </c>
      <c r="E37" s="17" t="str">
        <f>R42</f>
        <v>中/10</v>
      </c>
      <c r="F37" s="17">
        <f>N42</f>
        <v>7300</v>
      </c>
      <c r="G37" s="25">
        <v>45170</v>
      </c>
      <c r="H37" s="17" t="str">
        <f>P42</f>
        <v>3室2厅</v>
      </c>
      <c r="I37" s="17">
        <f t="shared" si="13"/>
        <v>52.51</v>
      </c>
      <c r="M37" s="17">
        <v>89</v>
      </c>
      <c r="N37" s="17">
        <v>4700</v>
      </c>
      <c r="O37" s="17">
        <f t="shared" si="14"/>
        <v>52.81</v>
      </c>
      <c r="P37" s="17" t="s">
        <v>597</v>
      </c>
      <c r="Q37" s="17" t="s">
        <v>588</v>
      </c>
      <c r="R37" s="17" t="s">
        <v>605</v>
      </c>
    </row>
    <row r="38" spans="2:18">
      <c r="B38" s="17">
        <v>7</v>
      </c>
      <c r="C38" s="17">
        <f>M43</f>
        <v>128.91999999999999</v>
      </c>
      <c r="D38" s="17" t="str">
        <f>Q43</f>
        <v>南北</v>
      </c>
      <c r="E38" s="17" t="str">
        <f>R43</f>
        <v>低/9</v>
      </c>
      <c r="F38" s="17">
        <f>N43</f>
        <v>7455</v>
      </c>
      <c r="G38" s="25">
        <v>45200</v>
      </c>
      <c r="H38" s="17" t="str">
        <f>P43</f>
        <v>3室1厅</v>
      </c>
      <c r="I38" s="17">
        <f t="shared" si="13"/>
        <v>57.83</v>
      </c>
      <c r="M38" s="17">
        <v>137</v>
      </c>
      <c r="N38" s="17">
        <v>7800</v>
      </c>
      <c r="O38" s="17">
        <f t="shared" si="14"/>
        <v>56.93</v>
      </c>
      <c r="P38" s="17" t="s">
        <v>596</v>
      </c>
      <c r="Q38" s="17" t="s">
        <v>592</v>
      </c>
      <c r="R38" s="17" t="s">
        <v>606</v>
      </c>
    </row>
    <row r="39" spans="2:18">
      <c r="G39" s="25"/>
      <c r="M39" s="115">
        <v>129.08000000000001</v>
      </c>
      <c r="N39" s="115">
        <v>12500</v>
      </c>
      <c r="O39" s="115">
        <f t="shared" si="14"/>
        <v>96.84</v>
      </c>
      <c r="P39" s="115" t="s">
        <v>598</v>
      </c>
      <c r="Q39" s="115" t="s">
        <v>591</v>
      </c>
      <c r="R39" s="115" t="s">
        <v>599</v>
      </c>
    </row>
    <row r="40" spans="2:18">
      <c r="G40" s="25"/>
      <c r="M40" s="17">
        <v>144</v>
      </c>
      <c r="N40" s="17">
        <v>8000</v>
      </c>
      <c r="O40" s="17">
        <f t="shared" si="14"/>
        <v>55.56</v>
      </c>
      <c r="P40" s="17" t="s">
        <v>600</v>
      </c>
      <c r="Q40" s="17" t="s">
        <v>592</v>
      </c>
      <c r="R40" s="17" t="s">
        <v>608</v>
      </c>
    </row>
    <row r="41" spans="2:18">
      <c r="G41" s="25"/>
      <c r="M41" s="115">
        <v>190</v>
      </c>
      <c r="N41" s="115">
        <v>12000</v>
      </c>
      <c r="O41" s="115">
        <f t="shared" si="14"/>
        <v>63.16</v>
      </c>
      <c r="P41" s="115" t="s">
        <v>600</v>
      </c>
      <c r="Q41" s="115" t="s">
        <v>592</v>
      </c>
      <c r="R41" s="115" t="s">
        <v>607</v>
      </c>
    </row>
    <row r="42" spans="2:18">
      <c r="G42" s="25"/>
      <c r="M42" s="17">
        <v>139.03</v>
      </c>
      <c r="N42" s="17">
        <v>7300</v>
      </c>
      <c r="O42" s="17">
        <f t="shared" si="14"/>
        <v>52.51</v>
      </c>
      <c r="P42" s="17" t="s">
        <v>601</v>
      </c>
      <c r="Q42" s="17" t="s">
        <v>591</v>
      </c>
      <c r="R42" s="17" t="s">
        <v>609</v>
      </c>
    </row>
    <row r="43" spans="2:18">
      <c r="G43" s="25"/>
      <c r="M43" s="17">
        <v>128.91999999999999</v>
      </c>
      <c r="N43" s="17">
        <v>7455</v>
      </c>
      <c r="O43" s="17">
        <f t="shared" si="14"/>
        <v>57.83</v>
      </c>
      <c r="P43" s="17" t="s">
        <v>596</v>
      </c>
      <c r="Q43" s="17" t="s">
        <v>591</v>
      </c>
      <c r="R43" s="17" t="s">
        <v>610</v>
      </c>
    </row>
    <row r="44" spans="2:18">
      <c r="G44" s="25"/>
      <c r="M44" s="115">
        <v>225</v>
      </c>
      <c r="N44" s="115">
        <v>12000</v>
      </c>
      <c r="O44" s="115">
        <f t="shared" si="14"/>
        <v>53.33</v>
      </c>
      <c r="P44" s="115" t="s">
        <v>602</v>
      </c>
      <c r="Q44" s="115" t="s">
        <v>592</v>
      </c>
      <c r="R44" s="115" t="s">
        <v>611</v>
      </c>
    </row>
    <row r="45" spans="2:18">
      <c r="M45" s="115">
        <v>155</v>
      </c>
      <c r="N45" s="115">
        <v>9000</v>
      </c>
      <c r="O45" s="115">
        <f t="shared" si="14"/>
        <v>58.06</v>
      </c>
      <c r="P45" s="115" t="s">
        <v>600</v>
      </c>
      <c r="Q45" s="115" t="s">
        <v>591</v>
      </c>
      <c r="R45" s="115" t="s">
        <v>612</v>
      </c>
    </row>
  </sheetData>
  <autoFilter ref="A1:I10" xr:uid="{00000000-0009-0000-0000-000006000000}"/>
  <phoneticPr fontId="2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23"/>
  <sheetViews>
    <sheetView workbookViewId="0">
      <selection activeCell="D12" sqref="D12"/>
    </sheetView>
  </sheetViews>
  <sheetFormatPr defaultColWidth="14.625" defaultRowHeight="13.5"/>
  <cols>
    <col min="1" max="1" width="24.375" style="1" customWidth="1"/>
    <col min="2" max="16384" width="14.625" style="1"/>
  </cols>
  <sheetData>
    <row r="1" spans="1:9" ht="16.5">
      <c r="A1" s="2" t="s">
        <v>122</v>
      </c>
      <c r="B1" s="3">
        <f>面积表!R13</f>
        <v>17927.810000000005</v>
      </c>
      <c r="C1" s="4"/>
      <c r="D1" s="4"/>
      <c r="E1" s="4"/>
      <c r="F1" s="4"/>
      <c r="G1" s="5"/>
    </row>
    <row r="2" spans="1:9" ht="16.5">
      <c r="A2" s="2" t="s">
        <v>123</v>
      </c>
      <c r="B2" s="2">
        <f>SUM(C14:C23)</f>
        <v>0</v>
      </c>
      <c r="C2" s="4"/>
      <c r="D2" s="4"/>
      <c r="E2" s="4"/>
      <c r="F2" s="4"/>
      <c r="G2" s="5"/>
    </row>
    <row r="3" spans="1:9" ht="16.5">
      <c r="A3" s="2" t="s">
        <v>124</v>
      </c>
      <c r="B3" s="6">
        <v>45090</v>
      </c>
      <c r="C3" s="4"/>
      <c r="D3" s="4"/>
      <c r="E3" s="4"/>
      <c r="F3" s="4"/>
      <c r="G3" s="5"/>
    </row>
    <row r="4" spans="1:9" ht="33">
      <c r="A4" s="2" t="s">
        <v>125</v>
      </c>
      <c r="B4" s="2" t="s">
        <v>126</v>
      </c>
      <c r="C4" s="2" t="s">
        <v>127</v>
      </c>
      <c r="D4" s="2" t="s">
        <v>128</v>
      </c>
      <c r="E4" s="4"/>
      <c r="F4" s="5"/>
      <c r="G4" s="5"/>
    </row>
    <row r="5" spans="1:9" ht="16.5">
      <c r="A5" s="2" t="s">
        <v>129</v>
      </c>
      <c r="B5" s="2">
        <f>SUM(D14:D23)</f>
        <v>46.37</v>
      </c>
      <c r="C5" s="2">
        <f>ROUND(B5*10000/$B$1,0)</f>
        <v>26</v>
      </c>
      <c r="D5" s="2" t="e">
        <f>ROUND(B5*10000/$B$2,0)</f>
        <v>#DIV/0!</v>
      </c>
      <c r="E5" s="4"/>
      <c r="F5" s="5"/>
      <c r="G5" s="5"/>
    </row>
    <row r="6" spans="1:9" ht="16.5">
      <c r="A6" s="2" t="s">
        <v>130</v>
      </c>
      <c r="B6" s="2">
        <f>SUM(D14:D23)</f>
        <v>46.37</v>
      </c>
      <c r="C6" s="2">
        <f>ROUND(B6*10000/$B$1,0)</f>
        <v>26</v>
      </c>
      <c r="D6" s="2" t="e">
        <f>ROUND(B6*10000/$B$2,0)</f>
        <v>#DIV/0!</v>
      </c>
      <c r="E6" s="4"/>
      <c r="F6" s="5"/>
      <c r="G6" s="5"/>
    </row>
    <row r="7" spans="1:9" ht="16.5">
      <c r="A7" s="2" t="s">
        <v>131</v>
      </c>
      <c r="B7" s="2">
        <f>B5</f>
        <v>46.37</v>
      </c>
      <c r="C7" s="2">
        <f>ROUND(B7*10000/$B$1,0)</f>
        <v>26</v>
      </c>
      <c r="D7" s="2" t="e">
        <f>ROUND(B7*10000/$B$2,0)</f>
        <v>#DIV/0!</v>
      </c>
      <c r="E7" s="4"/>
      <c r="F7" s="5"/>
      <c r="G7" s="5"/>
    </row>
    <row r="8" spans="1:9" ht="16.5">
      <c r="A8" s="2" t="s">
        <v>132</v>
      </c>
      <c r="B8" s="2">
        <f>B5</f>
        <v>46.37</v>
      </c>
      <c r="C8" s="2">
        <f>ROUND(B8*10000/$B$1,0)</f>
        <v>26</v>
      </c>
      <c r="D8" s="2" t="e">
        <f>ROUND(B8*10000/$B$2,0)</f>
        <v>#DIV/0!</v>
      </c>
      <c r="E8" s="4"/>
      <c r="F8" s="5"/>
      <c r="G8" s="5"/>
    </row>
    <row r="9" spans="1:9" ht="16.5">
      <c r="A9" s="2" t="s">
        <v>133</v>
      </c>
      <c r="B9" s="7"/>
      <c r="C9" s="4"/>
      <c r="D9" s="4"/>
      <c r="E9" s="4"/>
      <c r="F9" s="5"/>
      <c r="G9" s="5"/>
    </row>
    <row r="10" spans="1:9" ht="16.5">
      <c r="A10" s="2" t="s">
        <v>134</v>
      </c>
      <c r="B10" s="7">
        <f>B5</f>
        <v>46.37</v>
      </c>
      <c r="C10" s="4"/>
      <c r="D10" s="4"/>
      <c r="E10" s="4"/>
      <c r="F10" s="5"/>
      <c r="G10" s="5"/>
    </row>
    <row r="11" spans="1:9" ht="16.5">
      <c r="A11" s="2" t="s">
        <v>135</v>
      </c>
      <c r="B11" s="7"/>
      <c r="C11" s="4"/>
      <c r="D11" s="4"/>
      <c r="E11" s="4"/>
      <c r="F11" s="5"/>
      <c r="G11" s="5"/>
    </row>
    <row r="12" spans="1:9" ht="16.5">
      <c r="A12" s="4"/>
      <c r="B12" s="4"/>
      <c r="C12" s="4"/>
      <c r="D12" s="4"/>
      <c r="E12" s="4"/>
      <c r="F12" s="5"/>
      <c r="G12" s="5"/>
    </row>
    <row r="13" spans="1:9" ht="33">
      <c r="A13" s="8" t="s">
        <v>136</v>
      </c>
      <c r="B13" s="9" t="s">
        <v>122</v>
      </c>
      <c r="C13" s="9" t="s">
        <v>123</v>
      </c>
      <c r="D13" s="9" t="s">
        <v>137</v>
      </c>
      <c r="E13" s="2" t="s">
        <v>127</v>
      </c>
      <c r="F13" s="2" t="s">
        <v>128</v>
      </c>
      <c r="G13" s="9" t="s">
        <v>138</v>
      </c>
      <c r="H13" s="9" t="s">
        <v>139</v>
      </c>
      <c r="I13" s="9" t="s">
        <v>140</v>
      </c>
    </row>
    <row r="14" spans="1:9" ht="16.5">
      <c r="A14" s="10" t="s">
        <v>141</v>
      </c>
      <c r="B14" s="9">
        <f>B1</f>
        <v>17927.810000000005</v>
      </c>
      <c r="C14" s="9">
        <v>0</v>
      </c>
      <c r="D14" s="9">
        <f>比较法!C34</f>
        <v>46.37</v>
      </c>
      <c r="E14" s="9">
        <f>比较法!C33</f>
        <v>44.17</v>
      </c>
      <c r="F14" s="9" t="e">
        <f>ROUND(D14*10000/C14,0)</f>
        <v>#DIV/0!</v>
      </c>
      <c r="G14" s="9">
        <v>0</v>
      </c>
      <c r="H14" s="9">
        <v>0</v>
      </c>
      <c r="I14" s="9">
        <v>0</v>
      </c>
    </row>
    <row r="15" spans="1:9" ht="16.5">
      <c r="A15" s="11" t="s">
        <v>142</v>
      </c>
      <c r="B15" s="12"/>
      <c r="C15" s="12"/>
      <c r="D15" s="12"/>
      <c r="E15" s="9" t="e">
        <f t="shared" ref="E15:E23" si="0">ROUND(D15*10000/B15,0)</f>
        <v>#DIV/0!</v>
      </c>
      <c r="F15" s="9" t="e">
        <f t="shared" ref="F15:F23" si="1">ROUND(D15*10000/C15,0)</f>
        <v>#DIV/0!</v>
      </c>
      <c r="G15" s="13"/>
      <c r="H15" s="13"/>
      <c r="I15" s="12"/>
    </row>
    <row r="16" spans="1:9" ht="16.5">
      <c r="A16" s="11" t="s">
        <v>143</v>
      </c>
      <c r="B16" s="12"/>
      <c r="C16" s="12"/>
      <c r="D16" s="12"/>
      <c r="E16" s="9" t="e">
        <f t="shared" si="0"/>
        <v>#DIV/0!</v>
      </c>
      <c r="F16" s="9" t="e">
        <f t="shared" si="1"/>
        <v>#DIV/0!</v>
      </c>
      <c r="G16" s="13"/>
      <c r="H16" s="13"/>
      <c r="I16" s="12"/>
    </row>
    <row r="17" spans="1:9" ht="16.5">
      <c r="A17" s="11" t="s">
        <v>144</v>
      </c>
      <c r="B17" s="12"/>
      <c r="C17" s="12"/>
      <c r="D17" s="12"/>
      <c r="E17" s="9" t="e">
        <f t="shared" si="0"/>
        <v>#DIV/0!</v>
      </c>
      <c r="F17" s="9" t="e">
        <f t="shared" si="1"/>
        <v>#DIV/0!</v>
      </c>
      <c r="G17" s="13"/>
      <c r="H17" s="13"/>
      <c r="I17" s="12"/>
    </row>
    <row r="18" spans="1:9" ht="16.5">
      <c r="A18" s="11" t="s">
        <v>145</v>
      </c>
      <c r="B18" s="12"/>
      <c r="C18" s="12"/>
      <c r="D18" s="12"/>
      <c r="E18" s="9" t="e">
        <f t="shared" si="0"/>
        <v>#DIV/0!</v>
      </c>
      <c r="F18" s="9" t="e">
        <f t="shared" si="1"/>
        <v>#DIV/0!</v>
      </c>
      <c r="G18" s="12"/>
      <c r="H18" s="12"/>
      <c r="I18" s="12"/>
    </row>
    <row r="19" spans="1:9" ht="16.5">
      <c r="A19" s="11" t="s">
        <v>146</v>
      </c>
      <c r="B19" s="12"/>
      <c r="C19" s="12"/>
      <c r="D19" s="12"/>
      <c r="E19" s="9" t="e">
        <f t="shared" si="0"/>
        <v>#DIV/0!</v>
      </c>
      <c r="F19" s="9" t="e">
        <f t="shared" si="1"/>
        <v>#DIV/0!</v>
      </c>
      <c r="G19" s="12"/>
      <c r="H19" s="12"/>
      <c r="I19" s="12"/>
    </row>
    <row r="20" spans="1:9" ht="16.5">
      <c r="A20" s="11" t="s">
        <v>147</v>
      </c>
      <c r="B20" s="12"/>
      <c r="C20" s="12"/>
      <c r="D20" s="12"/>
      <c r="E20" s="9" t="e">
        <f t="shared" si="0"/>
        <v>#DIV/0!</v>
      </c>
      <c r="F20" s="9" t="e">
        <f t="shared" si="1"/>
        <v>#DIV/0!</v>
      </c>
      <c r="G20" s="12"/>
      <c r="H20" s="12"/>
      <c r="I20" s="12"/>
    </row>
    <row r="21" spans="1:9" ht="16.5">
      <c r="A21" s="11" t="s">
        <v>148</v>
      </c>
      <c r="B21" s="12"/>
      <c r="C21" s="12"/>
      <c r="D21" s="12"/>
      <c r="E21" s="9" t="e">
        <f t="shared" si="0"/>
        <v>#DIV/0!</v>
      </c>
      <c r="F21" s="9" t="e">
        <f t="shared" si="1"/>
        <v>#DIV/0!</v>
      </c>
      <c r="G21" s="12"/>
      <c r="H21" s="12"/>
      <c r="I21" s="12"/>
    </row>
    <row r="22" spans="1:9" ht="16.5">
      <c r="A22" s="11" t="s">
        <v>149</v>
      </c>
      <c r="B22" s="12"/>
      <c r="C22" s="12"/>
      <c r="D22" s="12"/>
      <c r="E22" s="9" t="e">
        <f t="shared" si="0"/>
        <v>#DIV/0!</v>
      </c>
      <c r="F22" s="9" t="e">
        <f t="shared" si="1"/>
        <v>#DIV/0!</v>
      </c>
      <c r="G22" s="12"/>
      <c r="H22" s="12"/>
      <c r="I22" s="12"/>
    </row>
    <row r="23" spans="1:9" ht="16.5">
      <c r="A23" s="11" t="s">
        <v>150</v>
      </c>
      <c r="B23" s="12"/>
      <c r="C23" s="12"/>
      <c r="D23" s="12"/>
      <c r="E23" s="2" t="e">
        <f t="shared" si="0"/>
        <v>#DIV/0!</v>
      </c>
      <c r="F23" s="2" t="e">
        <f t="shared" si="1"/>
        <v>#DIV/0!</v>
      </c>
      <c r="G23" s="12"/>
      <c r="H23" s="12"/>
      <c r="I23" s="12"/>
    </row>
  </sheetData>
  <phoneticPr fontId="27" type="noConversion"/>
  <dataValidations count="1">
    <dataValidation type="list" allowBlank="1" showInputMessage="1" showErrorMessage="1" sqref="A14" xr:uid="{00000000-0002-0000-0700-000000000000}">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成本（静态）</vt:lpstr>
      <vt:lpstr>比较法</vt:lpstr>
      <vt:lpstr>面积表</vt:lpstr>
      <vt:lpstr>案例数据统计</vt:lpstr>
      <vt:lpstr>中指数据</vt:lpstr>
      <vt:lpstr>城研数据</vt:lpstr>
      <vt:lpstr>市场数据</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Administrator</cp:lastModifiedBy>
  <dcterms:created xsi:type="dcterms:W3CDTF">2006-09-16T00:00:00Z</dcterms:created>
  <dcterms:modified xsi:type="dcterms:W3CDTF">2024-03-25T04:26:23Z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0F812AE746154D9EA9E69DAA0E5653FA_12</vt:lpwstr>
  </property>
</Properties>
</file>