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xr:revisionPtr revIDLastSave="0" documentId="13_ncr:1_{87C681BF-1B3D-4321-936C-D80FBAF4E5BB}" xr6:coauthVersionLast="45" xr6:coauthVersionMax="45" xr10:uidLastSave="{00000000-0000-0000-0000-000000000000}"/>
  <bookViews>
    <workbookView xWindow="0" yWindow="375" windowWidth="21600" windowHeight="12900" tabRatio="697" firstSheet="4" activeTab="14" xr2:uid="{00000000-000D-0000-FFFF-FFFF00000000}"/>
  </bookViews>
  <sheets>
    <sheet name="成本（静态） (2)" sheetId="30" state="hidden" r:id="rId1"/>
    <sheet name="成本（静态）新" sheetId="5" state="hidden" r:id="rId2"/>
    <sheet name="周边案例情况" sheetId="18" r:id="rId3"/>
    <sheet name="标准房" sheetId="22" r:id="rId4"/>
    <sheet name="比较法" sheetId="1" r:id="rId5"/>
    <sheet name="东亚瑞晶苑" sheetId="6" r:id="rId6"/>
    <sheet name="合生世界村" sheetId="10" r:id="rId7"/>
    <sheet name="珠江逸景" sheetId="11" r:id="rId8"/>
    <sheet name="中指数据" sheetId="33" r:id="rId9"/>
    <sheet name="城研数据" sheetId="31" state="hidden" r:id="rId10"/>
    <sheet name="市场数据" sheetId="20" r:id="rId11"/>
    <sheet name="中指-北七家" sheetId="25" state="hidden" r:id="rId12"/>
    <sheet name="中指-昌平" sheetId="24" state="hidden" r:id="rId13"/>
    <sheet name="城研" sheetId="15" state="hidden" r:id="rId14"/>
    <sheet name="系统读取表" sheetId="4" r:id="rId15"/>
    <sheet name="房源表" sheetId="36" r:id="rId16"/>
    <sheet name="明细表330" sheetId="27" state="hidden" r:id="rId17"/>
  </sheets>
  <externalReferences>
    <externalReference r:id="rId18"/>
  </externalReferences>
  <definedNames>
    <definedName name="_xlnm._FilterDatabase" localSheetId="5" hidden="1">东亚瑞晶苑!$L$1:$L$49</definedName>
    <definedName name="_xlnm._FilterDatabase" localSheetId="15" hidden="1">房源表!$A$1:$J$269</definedName>
    <definedName name="_xlnm._FilterDatabase" localSheetId="16" hidden="1">明细表330!$A$2:$N$332</definedName>
    <definedName name="_xlnm._FilterDatabase" localSheetId="10" hidden="1">市场数据!$A$13:$M$24</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6">#REF!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 i="4" l="1"/>
  <c r="L14" i="20" l="1"/>
  <c r="O4" i="36"/>
  <c r="O3" i="36"/>
  <c r="O2" i="36"/>
  <c r="N3" i="36"/>
  <c r="N4" i="36" s="1"/>
  <c r="N2" i="36"/>
  <c r="G48" i="6"/>
  <c r="D47" i="6"/>
  <c r="D46" i="6"/>
  <c r="D45" i="6"/>
  <c r="D44" i="6"/>
  <c r="D42" i="6"/>
  <c r="D40" i="6"/>
  <c r="D38" i="6"/>
  <c r="G43" i="10"/>
  <c r="G40" i="10"/>
  <c r="G37" i="10"/>
  <c r="G36" i="10"/>
  <c r="D46" i="10"/>
  <c r="D44" i="10"/>
  <c r="D42" i="10"/>
  <c r="D41" i="10"/>
  <c r="D40" i="10"/>
  <c r="D38" i="10"/>
  <c r="D37" i="10"/>
  <c r="D36" i="10"/>
  <c r="M14" i="20"/>
  <c r="D47" i="10" s="1"/>
  <c r="G46" i="10" s="1"/>
  <c r="G48" i="10" s="1"/>
  <c r="M16" i="20"/>
  <c r="M17" i="20"/>
  <c r="M19" i="20"/>
  <c r="M21" i="20"/>
  <c r="M23" i="20"/>
  <c r="M24" i="20"/>
  <c r="M25" i="20"/>
  <c r="M26" i="20"/>
  <c r="M8" i="20"/>
  <c r="M9" i="20"/>
  <c r="M6" i="20"/>
  <c r="M5" i="20"/>
  <c r="M4" i="20"/>
  <c r="M3" i="20"/>
  <c r="M2" i="20"/>
  <c r="L25" i="20"/>
  <c r="L26" i="20"/>
  <c r="L47" i="20"/>
  <c r="M47" i="20" s="1"/>
  <c r="D41" i="11" s="1"/>
  <c r="L48" i="20"/>
  <c r="M48" i="20" s="1"/>
  <c r="D40" i="11" s="1"/>
  <c r="L49" i="20"/>
  <c r="M49" i="20" s="1"/>
  <c r="D39" i="11" s="1"/>
  <c r="L50" i="20"/>
  <c r="L51" i="20"/>
  <c r="L52" i="20"/>
  <c r="L53" i="20"/>
  <c r="L54" i="20"/>
  <c r="L41" i="20"/>
  <c r="L42" i="20"/>
  <c r="L43" i="20"/>
  <c r="M43" i="20" s="1"/>
  <c r="D43" i="11" s="1"/>
  <c r="L44" i="20"/>
  <c r="L45" i="20"/>
  <c r="L46" i="20"/>
  <c r="L37" i="20"/>
  <c r="L38" i="20"/>
  <c r="L39" i="20"/>
  <c r="L40" i="20"/>
  <c r="M53" i="20" l="1"/>
  <c r="N53" i="20" s="1"/>
  <c r="M38" i="20"/>
  <c r="D45" i="11" s="1"/>
  <c r="M44" i="20"/>
  <c r="D42" i="11" s="1"/>
  <c r="M41" i="20"/>
  <c r="D44" i="11" s="1"/>
  <c r="M50" i="20"/>
  <c r="D37" i="11"/>
  <c r="N49" i="20"/>
  <c r="N38" i="20"/>
  <c r="D36" i="11"/>
  <c r="G36" i="11" s="1"/>
  <c r="N44" i="20"/>
  <c r="G14" i="6"/>
  <c r="G11" i="6"/>
  <c r="G8" i="6"/>
  <c r="G5" i="6"/>
  <c r="G4" i="6"/>
  <c r="G14" i="10"/>
  <c r="G11" i="10"/>
  <c r="G8" i="10"/>
  <c r="G5" i="10"/>
  <c r="G4" i="10"/>
  <c r="G16" i="11"/>
  <c r="G14" i="11"/>
  <c r="G11" i="11"/>
  <c r="G8" i="11"/>
  <c r="G5" i="11"/>
  <c r="G4" i="11"/>
  <c r="D15" i="11"/>
  <c r="D14" i="11"/>
  <c r="D13" i="11"/>
  <c r="D12" i="11"/>
  <c r="D11" i="11"/>
  <c r="D10" i="11"/>
  <c r="D9" i="11"/>
  <c r="D8" i="11"/>
  <c r="D7" i="11"/>
  <c r="D6" i="11"/>
  <c r="D5" i="11"/>
  <c r="D4" i="11"/>
  <c r="D15" i="10"/>
  <c r="D14" i="10"/>
  <c r="D13" i="10"/>
  <c r="D12" i="10"/>
  <c r="D11" i="10"/>
  <c r="D10" i="10"/>
  <c r="D9" i="10"/>
  <c r="D8" i="10"/>
  <c r="D7" i="10"/>
  <c r="D6" i="10"/>
  <c r="D5" i="10"/>
  <c r="D4" i="10"/>
  <c r="D15" i="6"/>
  <c r="D14" i="6"/>
  <c r="D13" i="6"/>
  <c r="D12" i="6"/>
  <c r="D11" i="6"/>
  <c r="D10" i="6"/>
  <c r="D9" i="6"/>
  <c r="D8" i="6"/>
  <c r="D7" i="6"/>
  <c r="D6" i="6"/>
  <c r="D5" i="6"/>
  <c r="D4" i="6"/>
  <c r="C35" i="1" l="1"/>
  <c r="E29" i="1"/>
  <c r="F10" i="22" l="1"/>
  <c r="E10" i="22"/>
  <c r="I20" i="1" l="1"/>
  <c r="I4" i="1"/>
  <c r="L16" i="1" s="1"/>
  <c r="G4" i="1"/>
  <c r="L15" i="1" s="1"/>
  <c r="E4" i="1"/>
  <c r="L14" i="1" s="1"/>
  <c r="O15" i="1"/>
  <c r="O16" i="1"/>
  <c r="L31" i="20"/>
  <c r="L32" i="20"/>
  <c r="L33" i="20"/>
  <c r="L34" i="20"/>
  <c r="L35" i="20"/>
  <c r="L36" i="20"/>
  <c r="L30" i="20"/>
  <c r="L24" i="20"/>
  <c r="L23" i="20"/>
  <c r="L16" i="20"/>
  <c r="L17" i="20"/>
  <c r="L18" i="20"/>
  <c r="L19" i="20"/>
  <c r="L20" i="20"/>
  <c r="L21" i="20"/>
  <c r="L22" i="20"/>
  <c r="L4" i="20"/>
  <c r="L5" i="20"/>
  <c r="L6" i="20"/>
  <c r="L7" i="20"/>
  <c r="L8" i="20"/>
  <c r="L9" i="20"/>
  <c r="L10" i="20"/>
  <c r="L3" i="20"/>
  <c r="L2" i="20"/>
  <c r="M30" i="20" l="1"/>
  <c r="D47" i="11" s="1"/>
  <c r="N22" i="20"/>
  <c r="M34" i="20"/>
  <c r="D46" i="11" s="1"/>
  <c r="N17" i="20"/>
  <c r="G40" i="6"/>
  <c r="N24" i="20"/>
  <c r="G46" i="6"/>
  <c r="G46" i="11" l="1"/>
  <c r="N2" i="20"/>
  <c r="N8" i="20"/>
  <c r="G37" i="6"/>
  <c r="G43" i="6"/>
  <c r="G37" i="11"/>
  <c r="F41" i="11" s="1"/>
  <c r="F70" i="11" s="1"/>
  <c r="G16" i="6"/>
  <c r="L15" i="20"/>
  <c r="J9" i="10"/>
  <c r="J9" i="11" s="1"/>
  <c r="E20" i="1"/>
  <c r="G20" i="1"/>
  <c r="D1" i="20"/>
  <c r="C1" i="20"/>
  <c r="B1" i="20"/>
  <c r="D29" i="20"/>
  <c r="C29" i="20"/>
  <c r="B29" i="20"/>
  <c r="D1" i="11"/>
  <c r="D18" i="11" s="1"/>
  <c r="F3" i="10"/>
  <c r="F19" i="10" s="1"/>
  <c r="F13" i="11"/>
  <c r="E8" i="5"/>
  <c r="I5" i="10"/>
  <c r="I5" i="11" s="1"/>
  <c r="G3" i="11"/>
  <c r="G19" i="11" s="1"/>
  <c r="G35" i="11" s="1"/>
  <c r="J4" i="6"/>
  <c r="J4" i="10" s="1"/>
  <c r="J4" i="11" s="1"/>
  <c r="G19" i="6"/>
  <c r="G35" i="6" s="1"/>
  <c r="G35" i="10" s="1"/>
  <c r="F19" i="6"/>
  <c r="F35" i="6" s="1"/>
  <c r="F35" i="10" s="1"/>
  <c r="F35" i="11" s="1"/>
  <c r="E2" i="5"/>
  <c r="C8" i="5"/>
  <c r="E6" i="5"/>
  <c r="C6" i="5"/>
  <c r="E5" i="5"/>
  <c r="E4" i="5"/>
  <c r="C4" i="5" s="1"/>
  <c r="F2" i="5"/>
  <c r="C48" i="30"/>
  <c r="B48" i="30"/>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7" i="10"/>
  <c r="C38" i="10"/>
  <c r="C39" i="10"/>
  <c r="C40" i="10"/>
  <c r="C41" i="10"/>
  <c r="C42" i="10"/>
  <c r="C43" i="10"/>
  <c r="C44" i="10"/>
  <c r="C45" i="10"/>
  <c r="C46" i="10"/>
  <c r="C47" i="10"/>
  <c r="C36" i="10"/>
  <c r="J15" i="1"/>
  <c r="H15" i="1"/>
  <c r="I19" i="1"/>
  <c r="G19" i="1"/>
  <c r="G17" i="1"/>
  <c r="I15" i="1"/>
  <c r="L8" i="11"/>
  <c r="M8" i="10"/>
  <c r="N8" i="6"/>
  <c r="F47" i="6" s="1"/>
  <c r="F38" i="11"/>
  <c r="F69" i="11" s="1"/>
  <c r="F3" i="11"/>
  <c r="F19" i="11" s="1"/>
  <c r="G3" i="10"/>
  <c r="A48" i="11"/>
  <c r="A32" i="11"/>
  <c r="A48" i="6"/>
  <c r="A32" i="6"/>
  <c r="A48" i="10"/>
  <c r="A32" i="10"/>
  <c r="F302" i="15"/>
  <c r="J25" i="15"/>
  <c r="F289" i="15"/>
  <c r="F276" i="15"/>
  <c r="J23" i="15" s="1"/>
  <c r="F262" i="15"/>
  <c r="J22" i="15" s="1"/>
  <c r="F249" i="15"/>
  <c r="J21" i="15" s="1"/>
  <c r="F235" i="15"/>
  <c r="F222" i="15"/>
  <c r="J19" i="15" s="1"/>
  <c r="F208" i="15"/>
  <c r="J18" i="15" s="1"/>
  <c r="F195" i="15"/>
  <c r="J17" i="15" s="1"/>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s="1"/>
  <c r="E41" i="5"/>
  <c r="C41" i="5"/>
  <c r="D41" i="5" s="1"/>
  <c r="E17" i="5"/>
  <c r="F17" i="5" s="1"/>
  <c r="F15" i="5"/>
  <c r="C5" i="5"/>
  <c r="C3" i="5" s="1"/>
  <c r="E10" i="5" s="1"/>
  <c r="C10" i="5" s="1"/>
  <c r="C7" i="5" s="1"/>
  <c r="C11" i="5" s="1"/>
  <c r="C12" i="5" s="1"/>
  <c r="C2" i="5"/>
  <c r="G9" i="5"/>
  <c r="C2" i="10"/>
  <c r="C2" i="11"/>
  <c r="J23" i="1"/>
  <c r="H23" i="1"/>
  <c r="E71" i="11"/>
  <c r="E70" i="11"/>
  <c r="E69" i="11"/>
  <c r="E68" i="11"/>
  <c r="E63" i="11"/>
  <c r="E62" i="11"/>
  <c r="E61" i="11"/>
  <c r="E60" i="11"/>
  <c r="A55" i="11"/>
  <c r="A54" i="11"/>
  <c r="A53" i="11"/>
  <c r="A52" i="11"/>
  <c r="A51" i="11"/>
  <c r="E67" i="11"/>
  <c r="E59" i="11"/>
  <c r="E55" i="11"/>
  <c r="F55" i="11"/>
  <c r="E54" i="11"/>
  <c r="E53" i="11"/>
  <c r="F53" i="11"/>
  <c r="E52" i="11"/>
  <c r="F52" i="11"/>
  <c r="E51" i="11"/>
  <c r="E35" i="11"/>
  <c r="E35" i="10"/>
  <c r="F54" i="11"/>
  <c r="F61" i="11"/>
  <c r="F63" i="11"/>
  <c r="F62" i="11"/>
  <c r="F59" i="11"/>
  <c r="F64" i="11" s="1"/>
  <c r="F51" i="11"/>
  <c r="F56" i="11" s="1"/>
  <c r="F67" i="11"/>
  <c r="F72" i="11" s="1"/>
  <c r="E19" i="11"/>
  <c r="E19" i="10"/>
  <c r="J7" i="1"/>
  <c r="I29" i="1" s="1"/>
  <c r="E35" i="6"/>
  <c r="H7" i="1"/>
  <c r="G29" i="1" s="1"/>
  <c r="F23" i="4"/>
  <c r="E23" i="4"/>
  <c r="F22" i="4"/>
  <c r="E22" i="4"/>
  <c r="F21" i="4"/>
  <c r="E21" i="4"/>
  <c r="F20" i="4"/>
  <c r="E20" i="4"/>
  <c r="F19" i="4"/>
  <c r="E19" i="4"/>
  <c r="F18" i="4"/>
  <c r="E18" i="4"/>
  <c r="F17" i="4"/>
  <c r="E17" i="4"/>
  <c r="F16" i="4"/>
  <c r="E16" i="4"/>
  <c r="F15" i="4"/>
  <c r="E15" i="4"/>
  <c r="B2" i="4"/>
  <c r="B14" i="4"/>
  <c r="D14" i="4" s="1"/>
  <c r="E19" i="6"/>
  <c r="G19" i="10" l="1"/>
  <c r="F38" i="6"/>
  <c r="F44" i="6"/>
  <c r="F36" i="6"/>
  <c r="F41" i="6"/>
  <c r="D48" i="30"/>
  <c r="O15" i="20"/>
  <c r="O16" i="20" s="1"/>
  <c r="N14" i="20"/>
  <c r="G40" i="11"/>
  <c r="F14" i="4"/>
  <c r="B6" i="4"/>
  <c r="B5" i="4"/>
  <c r="B7" i="4" s="1"/>
  <c r="F12" i="6"/>
  <c r="F4" i="11"/>
  <c r="G16" i="10"/>
  <c r="J6" i="10" s="1"/>
  <c r="J8" i="6"/>
  <c r="N8" i="10"/>
  <c r="F6" i="6"/>
  <c r="F15" i="6"/>
  <c r="F9" i="6"/>
  <c r="E9" i="30"/>
  <c r="G9" i="30" s="1"/>
  <c r="C9" i="30" s="1"/>
  <c r="C10" i="30" s="1"/>
  <c r="C7" i="30" s="1"/>
  <c r="C11" i="30" s="1"/>
  <c r="C12" i="30" s="1"/>
  <c r="F10" i="11"/>
  <c r="F12" i="10"/>
  <c r="G32" i="10"/>
  <c r="J8" i="10" l="1"/>
  <c r="F48" i="6"/>
  <c r="N30" i="20"/>
  <c r="G43" i="11"/>
  <c r="F47" i="11" s="1"/>
  <c r="F44" i="11"/>
  <c r="F71" i="11" s="1"/>
  <c r="F36" i="11"/>
  <c r="B8" i="4"/>
  <c r="C8" i="4" s="1"/>
  <c r="C6" i="4"/>
  <c r="D6" i="4"/>
  <c r="B9" i="4"/>
  <c r="B10" i="4"/>
  <c r="C5" i="4"/>
  <c r="B11" i="4"/>
  <c r="D5" i="4"/>
  <c r="G32" i="11"/>
  <c r="F6" i="10"/>
  <c r="F9" i="10"/>
  <c r="F47" i="10"/>
  <c r="F41" i="10"/>
  <c r="F44" i="10"/>
  <c r="F38" i="10"/>
  <c r="F36" i="10"/>
  <c r="D8" i="4"/>
  <c r="F32" i="10"/>
  <c r="F4" i="10"/>
  <c r="F16" i="11"/>
  <c r="J6" i="6"/>
  <c r="F4" i="6"/>
  <c r="F16" i="6" s="1"/>
  <c r="F32" i="11"/>
  <c r="F60" i="11"/>
  <c r="D7" i="4"/>
  <c r="C7" i="4"/>
  <c r="J6" i="11"/>
  <c r="L6" i="10" l="1"/>
  <c r="N6" i="10" s="1"/>
  <c r="L9" i="10" s="1"/>
  <c r="J27" i="10"/>
  <c r="J28" i="10" s="1"/>
  <c r="G48" i="11"/>
  <c r="J8" i="11" s="1"/>
  <c r="K6" i="11" s="1"/>
  <c r="F16" i="10"/>
  <c r="L6" i="6"/>
  <c r="F48" i="10"/>
  <c r="F68" i="11"/>
  <c r="F48" i="11"/>
  <c r="G25" i="1" l="1"/>
  <c r="G30" i="1" s="1"/>
  <c r="G5" i="1"/>
  <c r="N6" i="6"/>
  <c r="L9" i="6" s="1"/>
  <c r="M6" i="11"/>
  <c r="K9" i="11" s="1"/>
  <c r="O19" i="1" l="1"/>
  <c r="O20" i="1" s="1"/>
  <c r="G26" i="1"/>
  <c r="E25" i="1"/>
  <c r="E30" i="1" s="1"/>
  <c r="E5" i="1"/>
  <c r="I25" i="1"/>
  <c r="I26" i="1" s="1"/>
  <c r="I5" i="1"/>
  <c r="N19" i="1" l="1"/>
  <c r="N20" i="1" s="1"/>
  <c r="E26" i="1"/>
  <c r="C27" i="1" s="1"/>
  <c r="C28" i="1" s="1"/>
  <c r="I30" i="1"/>
  <c r="L30" i="1" s="1"/>
  <c r="P19" i="1"/>
  <c r="P20" i="1" s="1"/>
  <c r="L29" i="1"/>
  <c r="C31" i="1" l="1"/>
  <c r="C32" i="1" s="1"/>
</calcChain>
</file>

<file path=xl/sharedStrings.xml><?xml version="1.0" encoding="utf-8"?>
<sst xmlns="http://schemas.openxmlformats.org/spreadsheetml/2006/main" count="7700" uniqueCount="1406">
  <si>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</si>
  <si>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</si>
  <si>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</si>
  <si>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</si>
  <si>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</si>
  <si>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</si>
  <si>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</si>
  <si>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</si>
  <si>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</si>
  <si>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</si>
  <si>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</si>
  <si>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</si>
  <si>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</si>
  <si>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</si>
  <si>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</si>
  <si>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</si>
  <si>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</si>
  <si>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</si>
  <si>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</si>
  <si>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</si>
  <si>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</si>
  <si>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</si>
  <si>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</si>
  <si>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</si>
  <si>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</si>
  <si>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</si>
  <si>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</si>
  <si>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</si>
  <si>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</si>
  <si>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</si>
  <si>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</si>
  <si>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</si>
  <si>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</si>
  <si>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</si>
  <si>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</si>
  <si>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</si>
  <si>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</si>
  <si>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</si>
  <si>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</si>
  <si>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</si>
  <si>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</si>
  <si>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</si>
  <si>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</si>
  <si>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</si>
  <si>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</si>
  <si>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</si>
  <si>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</si>
  <si>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</si>
  <si>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</si>
  <si>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</si>
  <si>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</si>
  <si>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</si>
  <si>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</si>
  <si>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</si>
  <si>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</si>
  <si>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</si>
  <si>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</si>
  <si>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</si>
  <si>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</si>
  <si>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</si>
  <si>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</si>
  <si>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</si>
  <si>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</si>
  <si>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</si>
  <si>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</si>
  <si>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</si>
  <si>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</si>
  <si>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</si>
  <si>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</si>
  <si>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</si>
  <si>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</si>
  <si>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</si>
  <si>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</si>
  <si>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</si>
  <si>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</si>
  <si>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</si>
  <si>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</si>
  <si>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</si>
  <si>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</si>
  <si>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</si>
  <si>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</si>
  <si>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</si>
  <si>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</si>
  <si>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</si>
  <si>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</si>
  <si>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</si>
  <si>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</si>
  <si>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</si>
  <si>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</si>
  <si>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</si>
  <si>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</si>
  <si>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</si>
  <si>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</si>
  <si>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</si>
  <si>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</si>
  <si>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</si>
  <si>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</si>
  <si>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</si>
  <si>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</si>
  <si>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</si>
  <si>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</si>
  <si>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</si>
  <si>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</si>
  <si>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</si>
  <si>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</si>
  <si>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</si>
  <si>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</si>
  <si>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</si>
  <si>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</si>
  <si>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</si>
  <si>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物业费</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</si>
  <si>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</si>
  <si>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</si>
  <si>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</si>
  <si>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</si>
  <si>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</si>
  <si>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</si>
  <si>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</si>
  <si>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</si>
  <si>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</si>
  <si>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</si>
  <si>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</si>
  <si>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</si>
  <si>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</si>
  <si>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</si>
  <si>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</si>
  <si>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</si>
  <si>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</si>
  <si>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</si>
  <si>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</si>
  <si>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</si>
  <si>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</si>
  <si>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</si>
  <si>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</si>
  <si>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</si>
  <si>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</si>
  <si>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</si>
  <si>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</si>
  <si>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</si>
  <si>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</si>
  <si>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</si>
  <si>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</si>
  <si>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</si>
  <si>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</si>
  <si>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</si>
  <si>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</si>
  <si>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</si>
  <si>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</si>
  <si>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</si>
  <si>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</si>
  <si>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</si>
  <si>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</si>
  <si>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</si>
  <si>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</si>
  <si>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</si>
  <si>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</si>
  <si>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</si>
  <si>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</si>
  <si>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</si>
  <si>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</si>
  <si>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</si>
  <si>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</si>
  <si>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</si>
  <si>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</si>
  <si>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</si>
  <si>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</si>
  <si>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</si>
  <si>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该小区装修为基本装修，装修用材环保，经过精心设计，提升居住体验，较好</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</si>
  <si>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</si>
  <si>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</si>
  <si>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</si>
  <si>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</si>
  <si>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</si>
  <si>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</si>
  <si>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</si>
  <si>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</si>
  <si>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</si>
  <si>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</si>
  <si>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</si>
  <si>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</si>
  <si>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</si>
  <si>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</si>
  <si>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</si>
  <si>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</si>
  <si>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</si>
  <si>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</si>
  <si>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</si>
  <si>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</si>
  <si>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</si>
  <si>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</si>
  <si>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</si>
  <si>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</si>
  <si>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</si>
  <si>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</si>
  <si>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</si>
  <si>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</si>
  <si>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</si>
  <si>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</si>
  <si>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</si>
  <si>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</si>
  <si>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</si>
  <si>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</si>
  <si>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</si>
  <si>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</si>
  <si>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</si>
  <si>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</si>
  <si>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</si>
  <si>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</si>
  <si>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</si>
  <si>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</si>
  <si>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</si>
  <si>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</si>
  <si>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</si>
  <si>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</si>
  <si>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</si>
  <si>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</si>
  <si>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</si>
  <si>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</si>
  <si>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</si>
  <si>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</si>
  <si>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</si>
  <si>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</si>
  <si>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</si>
  <si>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</si>
  <si>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</si>
  <si>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</si>
  <si>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</si>
  <si>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</si>
  <si>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</si>
  <si>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</si>
  <si>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</si>
  <si>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</si>
  <si>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</si>
  <si>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</si>
  <si>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</si>
  <si>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</si>
  <si>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</si>
  <si>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</si>
  <si>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</si>
  <si>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</si>
  <si>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</si>
  <si>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</si>
  <si>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</si>
  <si>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</si>
  <si>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</si>
  <si>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</si>
  <si>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</si>
  <si>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</si>
  <si>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</si>
  <si>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</si>
  <si>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</si>
  <si>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</si>
  <si>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</si>
  <si>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</si>
  <si>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</si>
  <si>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</si>
  <si>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</si>
  <si>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</si>
  <si>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</si>
  <si>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</si>
  <si>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</si>
  <si>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</si>
  <si>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</si>
  <si>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</si>
  <si>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</si>
  <si>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</si>
  <si>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</si>
  <si>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</si>
  <si>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</si>
  <si>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</si>
  <si>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</si>
  <si>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</si>
  <si>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</si>
  <si>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</si>
  <si>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</si>
  <si>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</si>
  <si>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</si>
  <si>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</si>
  <si>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</si>
  <si>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</si>
  <si>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</si>
  <si>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</si>
  <si>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</si>
  <si>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</si>
  <si>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</si>
  <si>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</si>
  <si>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</si>
  <si>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</si>
  <si>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</si>
  <si>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</si>
  <si>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</si>
  <si>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</si>
  <si>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</si>
  <si>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</si>
  <si>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</si>
  <si>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</si>
  <si>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</si>
  <si>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</si>
  <si>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</si>
  <si>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</si>
  <si>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</si>
  <si>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</si>
  <si>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</si>
  <si>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</si>
  <si>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</si>
  <si>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</si>
  <si>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</si>
  <si>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</si>
  <si>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</si>
  <si>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</si>
  <si>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</si>
  <si>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</si>
  <si>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</si>
  <si>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</si>
  <si>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</si>
  <si>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</si>
  <si>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</si>
  <si>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</si>
  <si>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</si>
  <si>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</si>
  <si>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</si>
  <si>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</si>
  <si>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</si>
  <si>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</si>
  <si>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</si>
  <si>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</si>
  <si>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</si>
  <si>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</si>
  <si>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</si>
  <si>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</si>
  <si>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</si>
  <si>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</si>
  <si>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</si>
  <si>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</si>
  <si>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</si>
  <si>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</si>
  <si>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</si>
  <si>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</si>
  <si>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</si>
  <si>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</si>
  <si>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</si>
  <si>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</si>
  <si>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</si>
  <si>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</si>
  <si>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</si>
  <si>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</si>
  <si>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</si>
  <si>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</si>
  <si>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</si>
  <si>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</si>
  <si>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</si>
  <si>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</si>
  <si>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</si>
  <si>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</si>
  <si>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</si>
  <si>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</si>
  <si>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</si>
  <si>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</si>
  <si>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</si>
  <si>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</si>
  <si>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</si>
  <si>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</si>
  <si>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</si>
  <si>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</si>
  <si>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</si>
  <si>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</si>
  <si>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</si>
  <si>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</si>
  <si>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</si>
  <si>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</si>
  <si>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</si>
  <si>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</si>
  <si>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</si>
  <si>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</si>
  <si>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</si>
  <si>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</si>
  <si>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</si>
  <si>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</si>
  <si>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</si>
  <si>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</si>
  <si>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</si>
  <si>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</si>
  <si>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</si>
  <si>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</si>
  <si>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</si>
  <si>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</si>
  <si>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</si>
  <si>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</si>
  <si>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</si>
  <si>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</si>
  <si>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</si>
  <si>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</si>
  <si>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</si>
  <si>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</si>
  <si>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</si>
  <si>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</si>
  <si>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</si>
  <si>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</si>
  <si>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</si>
  <si>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</si>
  <si>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</si>
  <si>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</si>
  <si>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</si>
  <si>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</si>
  <si>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</si>
  <si>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</si>
  <si>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</si>
  <si>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</si>
  <si>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</si>
  <si>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</si>
  <si>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</si>
  <si>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</si>
  <si>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</si>
  <si>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</si>
  <si>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</si>
  <si>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</si>
  <si>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</si>
  <si>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</si>
  <si>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</si>
  <si>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</si>
  <si>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</si>
  <si>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</si>
  <si>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</si>
  <si>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</si>
  <si>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</si>
  <si>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</si>
  <si>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</si>
  <si>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</si>
  <si>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</si>
  <si>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</si>
  <si>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</si>
  <si>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</si>
  <si>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</si>
  <si>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</si>
  <si>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</si>
  <si>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</si>
  <si>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</si>
  <si>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</si>
  <si>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</si>
  <si>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</si>
  <si>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</si>
  <si>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</si>
  <si>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</si>
  <si>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</si>
  <si>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</si>
  <si>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</si>
  <si>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</si>
  <si>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</si>
  <si>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</si>
  <si>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</si>
  <si>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</si>
  <si>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</si>
  <si>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</si>
  <si>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</si>
  <si>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</si>
  <si>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</si>
  <si>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</si>
  <si>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</si>
  <si>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</si>
  <si>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</si>
  <si>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</si>
  <si>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</si>
  <si>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</si>
  <si>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</si>
  <si>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</si>
  <si>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</si>
  <si>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</si>
  <si>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</si>
  <si>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</si>
  <si>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</si>
  <si>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</si>
  <si>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</si>
  <si>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</si>
  <si>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</si>
  <si>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</si>
  <si>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</si>
  <si>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</si>
  <si>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</si>
  <si>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</si>
  <si>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</si>
  <si>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</si>
  <si>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</si>
  <si>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</si>
  <si>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</si>
  <si>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</si>
  <si>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</si>
  <si>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</si>
  <si>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</si>
  <si>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</si>
  <si>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</si>
  <si>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</si>
  <si>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</si>
  <si>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</si>
  <si>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</si>
  <si>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</si>
  <si>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</si>
  <si>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</si>
  <si>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</si>
  <si>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</si>
  <si>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</si>
  <si>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</si>
  <si>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</si>
  <si>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</si>
  <si>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</si>
  <si>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</si>
  <si>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</si>
  <si>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</si>
  <si>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</si>
  <si>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</si>
  <si>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</si>
  <si>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</si>
  <si>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</si>
  <si>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</si>
  <si>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</si>
  <si>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</si>
  <si>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</si>
  <si>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</si>
  <si>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</si>
  <si>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</si>
  <si>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</si>
  <si>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</si>
  <si>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</si>
  <si>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</si>
  <si>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</si>
  <si>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</si>
  <si>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</si>
  <si>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</si>
  <si>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</si>
  <si>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</si>
  <si>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</si>
  <si>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</si>
  <si>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</si>
  <si>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</si>
  <si>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</si>
  <si>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</si>
  <si>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</si>
  <si>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</si>
  <si>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</si>
  <si>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</si>
  <si>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</si>
  <si>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</si>
  <si>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</si>
  <si>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</si>
  <si>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</si>
  <si>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</si>
  <si>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</si>
  <si>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</si>
  <si>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</si>
  <si>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</si>
  <si>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</si>
  <si>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</si>
  <si>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</si>
  <si>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</si>
  <si>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</si>
  <si>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</si>
  <si>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</si>
  <si>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</si>
  <si>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</si>
  <si>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</si>
  <si>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</si>
  <si>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</si>
  <si>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</si>
  <si>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</si>
  <si>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</si>
  <si>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</si>
  <si>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</si>
  <si>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</si>
  <si>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</si>
  <si>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</si>
  <si>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</si>
  <si>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</si>
  <si>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</si>
  <si>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</si>
  <si>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</si>
  <si>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</si>
  <si>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</si>
  <si>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</si>
  <si>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</si>
  <si>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</si>
  <si>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</si>
  <si>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</si>
  <si>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</si>
  <si>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</si>
  <si>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</si>
  <si>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</si>
  <si>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</si>
  <si>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</si>
  <si>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</si>
  <si>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</si>
  <si>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</si>
  <si>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</si>
  <si>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</si>
  <si>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</si>
  <si>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</si>
  <si>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</si>
  <si>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</si>
  <si>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</si>
  <si>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</si>
  <si>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</si>
  <si>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</si>
  <si>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</si>
  <si>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</si>
  <si>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</si>
  <si>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</si>
  <si>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</si>
  <si>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</si>
  <si>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</si>
  <si>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</si>
  <si>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</si>
  <si>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</si>
  <si>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</si>
  <si>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</si>
  <si>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</si>
  <si>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</si>
  <si>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</si>
  <si>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</si>
  <si>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</si>
  <si>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</si>
  <si>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</si>
  <si>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</si>
  <si>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</si>
  <si>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</si>
  <si>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</si>
  <si>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</si>
  <si>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</si>
  <si>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</si>
  <si>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</si>
  <si>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</si>
  <si>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</si>
  <si>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</si>
  <si>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</si>
  <si>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</si>
  <si>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</si>
  <si>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</si>
  <si>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</si>
  <si>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</si>
  <si>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</si>
  <si>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</si>
  <si>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</si>
  <si>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</si>
  <si>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</si>
  <si>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</si>
  <si>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</si>
  <si>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</si>
  <si>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</si>
  <si>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</si>
  <si>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</si>
  <si>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</si>
  <si>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</si>
  <si>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</si>
  <si>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</si>
  <si>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</si>
  <si>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</si>
  <si>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</si>
  <si>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</si>
  <si>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</si>
  <si>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</si>
  <si>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</si>
  <si>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</si>
  <si>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</si>
  <si>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</si>
  <si>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</si>
  <si>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</si>
  <si>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</si>
  <si>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</si>
  <si>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</si>
  <si>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</si>
  <si>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</si>
  <si>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</si>
  <si>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</si>
  <si>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</si>
  <si>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</si>
  <si>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</si>
  <si>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</si>
  <si>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</si>
  <si>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</si>
  <si>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</si>
  <si>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</si>
  <si>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</si>
  <si>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</si>
  <si>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</si>
  <si>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</si>
  <si>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</si>
  <si>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</si>
  <si>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</si>
  <si>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</si>
  <si>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</si>
  <si>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</si>
  <si>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</si>
  <si>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</si>
  <si>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</si>
  <si>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</si>
  <si>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</si>
  <si>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</si>
  <si>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</si>
  <si>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</si>
  <si>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</si>
  <si>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</si>
  <si>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</si>
  <si>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</si>
  <si>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</si>
  <si>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</si>
  <si>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</si>
  <si>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</si>
  <si>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</si>
  <si>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</si>
  <si>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</si>
  <si>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</si>
  <si>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</si>
  <si>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</si>
  <si>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</si>
  <si>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</si>
  <si>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</si>
  <si>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</si>
  <si>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</si>
  <si>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</si>
  <si>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</si>
  <si>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</si>
  <si>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</si>
  <si>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</si>
  <si>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</si>
  <si>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</si>
  <si>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</si>
  <si>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</si>
  <si>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</si>
  <si>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</si>
  <si>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</si>
  <si>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</si>
  <si>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</si>
  <si>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</si>
  <si>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</si>
  <si>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</si>
  <si>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</si>
  <si>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</si>
  <si>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</si>
  <si>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</si>
  <si>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</si>
  <si>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</si>
  <si>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</si>
  <si>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</si>
  <si>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</si>
  <si>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</si>
  <si>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</si>
  <si>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</si>
  <si>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</si>
  <si>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</si>
  <si>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</si>
  <si>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</si>
  <si>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</si>
  <si>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</si>
  <si>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</si>
  <si>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</si>
  <si>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</si>
  <si>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</si>
  <si>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</si>
  <si>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</si>
  <si>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</si>
  <si>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</si>
  <si>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</si>
  <si>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</si>
  <si>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</si>
  <si>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</si>
  <si>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</si>
  <si>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</si>
  <si>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</si>
  <si>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</si>
  <si>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</si>
  <si>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</si>
  <si>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</si>
  <si>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</si>
  <si>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</si>
  <si>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</si>
  <si>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</si>
  <si>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</si>
  <si>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</si>
  <si>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</si>
  <si>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</si>
  <si>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</si>
  <si>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</si>
  <si>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</si>
  <si>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</si>
  <si>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</si>
  <si>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</si>
  <si>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</si>
  <si>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</si>
  <si>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</si>
  <si>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</si>
  <si>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</si>
  <si>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</si>
  <si>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</si>
  <si>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</si>
  <si>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</si>
  <si>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</si>
  <si>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</si>
  <si>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</si>
  <si>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</si>
  <si>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</si>
  <si>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</si>
  <si>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</si>
  <si>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</si>
  <si>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</si>
  <si>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</si>
  <si>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</si>
  <si>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</si>
  <si>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</si>
  <si>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</si>
  <si>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</si>
  <si>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</si>
  <si>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</si>
  <si>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</si>
  <si>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</si>
  <si>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</si>
  <si>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</si>
  <si>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</si>
  <si>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</si>
  <si>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</si>
  <si>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</si>
  <si>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</si>
  <si>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</si>
  <si>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</si>
  <si>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</si>
  <si>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</si>
  <si>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</si>
  <si>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</si>
  <si>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</si>
  <si>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</si>
  <si>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</si>
  <si>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</si>
  <si>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</si>
  <si>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</si>
  <si>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</si>
  <si>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</si>
  <si>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</si>
  <si>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</si>
  <si>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</si>
  <si>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</si>
  <si>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</si>
  <si>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</si>
  <si>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</si>
  <si>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</si>
  <si>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</si>
  <si>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</si>
  <si>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</si>
  <si>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</si>
  <si>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</si>
  <si>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</si>
  <si>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</si>
  <si>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</si>
  <si>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</si>
  <si>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</si>
  <si>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</si>
  <si>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</si>
  <si>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</si>
  <si>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</si>
  <si>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</si>
  <si>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</si>
  <si>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</si>
  <si>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</si>
  <si>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</si>
  <si>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</si>
  <si>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</si>
  <si>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</si>
  <si>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</si>
  <si>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</si>
  <si>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</si>
  <si>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</si>
  <si>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</si>
  <si>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</si>
  <si>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</si>
  <si>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</si>
  <si>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</si>
  <si>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</si>
  <si>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</si>
  <si>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</si>
  <si>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</si>
  <si>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</si>
  <si>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</si>
  <si>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</si>
  <si>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</si>
  <si>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</si>
  <si>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</si>
  <si>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</si>
  <si>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</si>
  <si>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</si>
  <si>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</si>
  <si>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</si>
  <si>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</si>
  <si>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</si>
  <si>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租金</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</si>
  <si>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</si>
  <si>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</si>
  <si>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</si>
  <si>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</si>
  <si>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</si>
  <si>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</si>
  <si>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</si>
  <si>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</si>
  <si>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</si>
  <si>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</si>
  <si>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</si>
  <si>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</si>
  <si>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</si>
  <si>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</si>
  <si>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</si>
  <si>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</si>
  <si>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</si>
  <si>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</si>
  <si>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</si>
  <si>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</si>
  <si>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</si>
  <si>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</si>
  <si>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</si>
  <si>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</si>
  <si>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</si>
  <si>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</si>
  <si>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锦华园</t>
    <phoneticPr fontId="1" type="noConversion"/>
  </si>
  <si>
    <t>平米租金(元/㎡·月)</t>
  </si>
  <si>
    <t>年度</t>
  </si>
  <si>
    <t>月度</t>
  </si>
  <si>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</si>
  <si>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</si>
  <si>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</si>
  <si>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</si>
  <si>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</si>
  <si>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</si>
  <si>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</si>
  <si>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</si>
  <si>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</si>
  <si>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</si>
  <si>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</si>
  <si>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t>装修</t>
    <phoneticPr fontId="13" type="noConversion"/>
  </si>
  <si>
    <t>主力户型为二居室，住宅套型较好</t>
    <rPh sb="5" eb="6">
      <t>er</t>
    </rPh>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</si>
  <si>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</si>
  <si>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</si>
  <si>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</si>
  <si>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</si>
  <si>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</si>
  <si>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</si>
  <si>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</si>
  <si>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</si>
  <si>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</si>
  <si>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</si>
  <si>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</si>
  <si>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</si>
  <si>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</si>
  <si>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</si>
  <si>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</si>
  <si>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</si>
  <si>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</si>
  <si>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</si>
  <si>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南</t>
    <phoneticPr fontId="1" type="noConversion"/>
  </si>
  <si>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</si>
  <si>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</si>
  <si>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</si>
  <si>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</si>
  <si>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</si>
  <si>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</si>
  <si>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</si>
  <si>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南</t>
    <rPh sb="0" eb="1">
      <t>nan bei</t>
    </rPh>
    <phoneticPr fontId="1" type="noConversion"/>
  </si>
  <si>
    <t>户型名称</t>
  </si>
  <si>
    <t>面积</t>
  </si>
  <si>
    <t>套数</t>
  </si>
  <si>
    <t>面积范围</t>
  </si>
  <si>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</si>
  <si>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</si>
  <si>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</si>
  <si>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普通装修</t>
    <phoneticPr fontId="1" type="noConversion"/>
  </si>
  <si>
    <t>南北</t>
    <phoneticPr fontId="1" type="noConversion"/>
  </si>
  <si>
    <t>一居室</t>
    <phoneticPr fontId="1" type="noConversion"/>
  </si>
  <si>
    <t>南</t>
    <phoneticPr fontId="1" type="noConversion"/>
  </si>
  <si>
    <t>70-90</t>
    <phoneticPr fontId="1" type="noConversion"/>
  </si>
  <si>
    <t>二居室</t>
    <rPh sb="0" eb="1">
      <t>san ju shi</t>
    </rPh>
    <phoneticPr fontId="1" type="noConversion"/>
  </si>
  <si>
    <t>60-80</t>
    <phoneticPr fontId="1" type="noConversion"/>
  </si>
  <si>
    <t>主力户型为二居室，住宅套型较好</t>
    <rPh sb="5" eb="6">
      <t>san</t>
    </rPh>
    <phoneticPr fontId="1" type="noConversion"/>
  </si>
  <si>
    <t>配备全新家具、家电；功能正常，质量有保证，好</t>
    <phoneticPr fontId="1" type="noConversion"/>
  </si>
  <si>
    <t>有专业物业公司，物业服务保障好</t>
    <phoneticPr fontId="1" type="noConversion"/>
  </si>
  <si>
    <t>C户型</t>
    <phoneticPr fontId="1" type="noConversion"/>
  </si>
  <si>
    <r>
      <t>8</t>
    </r>
    <r>
      <rPr>
        <sz val="11"/>
        <color theme="1"/>
        <rFont val="DengXian"/>
        <family val="3"/>
        <charset val="134"/>
        <scheme val="minor"/>
      </rPr>
      <t>5.85-87.37</t>
    </r>
    <phoneticPr fontId="1" type="noConversion"/>
  </si>
  <si>
    <t>南</t>
    <phoneticPr fontId="1" type="noConversion"/>
  </si>
  <si>
    <t>二居室</t>
    <phoneticPr fontId="1" type="noConversion"/>
  </si>
  <si>
    <t>D1户型</t>
    <phoneticPr fontId="1" type="noConversion"/>
  </si>
  <si>
    <t>南北</t>
    <phoneticPr fontId="1" type="noConversion"/>
  </si>
  <si>
    <t>三居室</t>
    <phoneticPr fontId="1" type="noConversion"/>
  </si>
  <si>
    <t>D户型</t>
    <phoneticPr fontId="1" type="noConversion"/>
  </si>
  <si>
    <r>
      <t>8</t>
    </r>
    <r>
      <rPr>
        <sz val="11"/>
        <color theme="1"/>
        <rFont val="DengXian"/>
        <family val="3"/>
        <charset val="134"/>
        <scheme val="minor"/>
      </rPr>
      <t>8.61-89.66</t>
    </r>
    <phoneticPr fontId="1" type="noConversion"/>
  </si>
  <si>
    <t>E1户型</t>
    <phoneticPr fontId="1" type="noConversion"/>
  </si>
  <si>
    <r>
      <t>4</t>
    </r>
    <r>
      <rPr>
        <sz val="11"/>
        <color theme="1"/>
        <rFont val="DengXian"/>
        <family val="3"/>
        <charset val="134"/>
        <scheme val="minor"/>
      </rPr>
      <t>7.23-47.24</t>
    </r>
    <phoneticPr fontId="1" type="noConversion"/>
  </si>
  <si>
    <t>一居室</t>
    <phoneticPr fontId="1" type="noConversion"/>
  </si>
  <si>
    <t>E户型</t>
    <phoneticPr fontId="1" type="noConversion"/>
  </si>
  <si>
    <r>
      <t>8</t>
    </r>
    <r>
      <rPr>
        <sz val="11"/>
        <color theme="1"/>
        <rFont val="DengXian"/>
        <family val="3"/>
        <charset val="134"/>
        <scheme val="minor"/>
      </rPr>
      <t>7.4-87.77</t>
    </r>
    <phoneticPr fontId="1" type="noConversion"/>
  </si>
  <si>
    <t>F户型</t>
    <phoneticPr fontId="1" type="noConversion"/>
  </si>
  <si>
    <r>
      <t>7</t>
    </r>
    <r>
      <rPr>
        <sz val="11"/>
        <color theme="1"/>
        <rFont val="DengXian"/>
        <family val="3"/>
        <charset val="134"/>
        <scheme val="minor"/>
      </rPr>
      <t>8.79-79.46</t>
    </r>
    <phoneticPr fontId="1" type="noConversion"/>
  </si>
  <si>
    <t>G户型</t>
    <phoneticPr fontId="1" type="noConversion"/>
  </si>
  <si>
    <r>
      <t>4</t>
    </r>
    <r>
      <rPr>
        <sz val="11"/>
        <color theme="1"/>
        <rFont val="DengXian"/>
        <family val="3"/>
        <charset val="134"/>
        <scheme val="minor"/>
      </rPr>
      <t>4.44-44.82</t>
    </r>
    <phoneticPr fontId="1" type="noConversion"/>
  </si>
  <si>
    <t>朝向好，能保证较长时间的采光，通风较好，综合分析朝向、采光、通风状况较好（南）</t>
    <phoneticPr fontId="13" type="noConversion"/>
  </si>
  <si>
    <t>朝向好，能保证较长时间的采光，通风较好，综合分析朝向、采光、通风状况好（南北）</t>
    <phoneticPr fontId="13" type="noConversion"/>
  </si>
  <si>
    <t>估价对象周边有德茂小区、上林苑、德茂佳苑、中铁华侨城、芳源里、菊源里、菊源南里等居住小区，居住小区规模较大，入住率较高，综合评价居住区成熟度较好。</t>
    <phoneticPr fontId="1" type="noConversion"/>
  </si>
  <si>
    <t>可比实例1周边有熙悦林语、上林苑、德茂佳苑、中铁华侨城、芳源里、菊源里、菊源南里、兴盛嘉苑等居住小区居住小区，居住小区规模较大，入住率较高，综合评价居住区成熟度较好。</t>
    <phoneticPr fontId="1" type="noConversion"/>
  </si>
  <si>
    <t>可比实例3周边有熙悦林语、德茂佳苑、中铁华侨城、芳源里、菊源里、菊源南里、兴盛嘉苑等居住小区，居住小区规模较大，入住率较高，综合评价居住区成熟度较好。</t>
    <phoneticPr fontId="1" type="noConversion"/>
  </si>
  <si>
    <t>可比实例2周边有熙悦林语、上林苑、德茂小区、中铁华侨城、芳源里、菊源里、菊源南里、兴盛嘉苑等居住小区，居住小区规模较大，入住率较高，综合评价居住区成熟度较好。</t>
    <phoneticPr fontId="1" type="noConversion"/>
  </si>
  <si>
    <t>可比实例1西侧紧邻城市高速路——京台高速，周边有公交车站（上林苑小区、德茂桥东、大有路、广德大街等），停靠线路有341路、453路、555路、680路等公交线路，距地铁8号线（五福堂站）约1.1公里，综合评价交通便捷度较好。</t>
    <rPh sb="5" eb="6">
      <t>dong</t>
    </rPh>
    <phoneticPr fontId="1" type="noConversion"/>
  </si>
  <si>
    <t>估价对象所属项目北侧紧邻城市快速路——南五环路，周边有公交车站（上林苑小区、德茂桥东、大有路、广德大街等），停靠线路有341路、453路、555路、680路等公交线路，距地铁8号线（五福堂站）约1.1公里，综合评价交通便捷度较好。</t>
    <phoneticPr fontId="1" type="noConversion"/>
  </si>
  <si>
    <t>可比实例2周边有公交车站（上林苑小区、德茂桥东、大有路、广德大街等），停靠线路有341路、453路、555路、680路等公交线路，距地铁8号线（五福堂站）约1.2公里，综合评价交通便捷度较好。</t>
    <phoneticPr fontId="1" type="noConversion"/>
  </si>
  <si>
    <t>可比实例3周边周边有公交车站（上林苑小区、德茂桥东、大有路、广德大街等），停靠线路有341路、453路、555路、680路等公交线路，距地铁8号线（德茂站）约600米，综合评价交通便捷度较好。</t>
    <phoneticPr fontId="1" type="noConversion"/>
  </si>
  <si>
    <t>估价对象周边有世纪华联超市等，商业设施齐备度一般</t>
    <phoneticPr fontId="1" type="noConversion"/>
  </si>
  <si>
    <t>可比实例1周边有世纪华联超市等，商业设施齐备度一般</t>
    <phoneticPr fontId="1" type="noConversion"/>
  </si>
  <si>
    <t>可比实例2周边有世纪华联超市等，商业设施齐备度一般</t>
    <phoneticPr fontId="1" type="noConversion"/>
  </si>
  <si>
    <t>可比实周边有世纪华联超市等，商业设施齐备度一般</t>
    <phoneticPr fontId="1" type="noConversion"/>
  </si>
  <si>
    <t>估价对象周边有旧宫森林公园、南海子公园等自然景观，绿化面积较大，自然与人环境较好。</t>
    <phoneticPr fontId="1" type="noConversion"/>
  </si>
  <si>
    <t>可比实例1周边有旧宫森林公园、南海子公园等自然景观，绿化面积较大，自然与人环境较好。</t>
    <phoneticPr fontId="1" type="noConversion"/>
  </si>
  <si>
    <t>可比实例2周边有旧宫森林公园、南海子公园等自然景观，绿化面积较大，自然与人环境较好。境较好。</t>
    <phoneticPr fontId="1" type="noConversion"/>
  </si>
  <si>
    <t>可比实例3周边有旧宫森林公园、南海子公园等自然景观，绿化面积较大，自然与人环境较好。境较好。</t>
    <phoneticPr fontId="1" type="noConversion"/>
  </si>
  <si>
    <t>估价对象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</si>
  <si>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1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</si>
  <si>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2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</si>
  <si>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t>可比实例3所在区域周边2公里范围内有世纪华联超市等商业场所；大兴区德茂学校、北京钱学森中学、丰台区东高地第四小学、海淀区实验学校（大兴分校）、大兴区旧宫第三幼儿园、旧宫镇德茂幼儿园等教育设施；大兴区中西医结合医院等医疗设施；中国银行、中国农业银行、中国工商银行等配套设施，公共配套设施状况较好。</t>
    <phoneticPr fontId="1" type="noConversion"/>
  </si>
  <si>
    <r>
      <rPr>
        <sz val="10"/>
        <rFont val="仿宋_GB2312"/>
        <family val="3"/>
        <charset val="134"/>
      </rPr>
      <t>绿化率约为40</t>
    </r>
    <r>
      <rPr>
        <sz val="10"/>
        <rFont val="Arial"/>
        <family val="2"/>
      </rPr>
      <t>%</t>
    </r>
    <r>
      <rPr>
        <sz val="10"/>
        <rFont val="仿宋_GB2312"/>
        <family val="3"/>
        <charset val="134"/>
      </rPr>
      <t>，较好</t>
    </r>
    <rPh sb="9" eb="10">
      <t>jiao</t>
    </rPh>
    <phoneticPr fontId="1" type="noConversion"/>
  </si>
  <si>
    <r>
      <rPr>
        <sz val="10"/>
        <rFont val="仿宋_GB2312"/>
        <family val="3"/>
        <charset val="134"/>
      </rPr>
      <t>绿化率约为44</t>
    </r>
    <r>
      <rPr>
        <sz val="10"/>
        <rFont val="Arial"/>
        <family val="2"/>
      </rPr>
      <t>%</t>
    </r>
    <r>
      <rPr>
        <sz val="10"/>
        <rFont val="仿宋_GB2312"/>
        <family val="3"/>
        <charset val="134"/>
      </rPr>
      <t>，较好</t>
    </r>
    <phoneticPr fontId="1" type="noConversion"/>
  </si>
  <si>
    <r>
      <rPr>
        <sz val="10"/>
        <rFont val="仿宋_GB2312"/>
        <family val="3"/>
        <charset val="134"/>
      </rPr>
      <t>绿化率约为47</t>
    </r>
    <r>
      <rPr>
        <sz val="10"/>
        <rFont val="Arial"/>
        <family val="2"/>
      </rPr>
      <t>%</t>
    </r>
    <r>
      <rPr>
        <sz val="10"/>
        <rFont val="仿宋_GB2312"/>
        <family val="3"/>
        <charset val="134"/>
      </rPr>
      <t>，较好</t>
    </r>
    <phoneticPr fontId="1" type="noConversion"/>
  </si>
  <si>
    <t>配备专业管理人员，数量充足，居住管理好</t>
    <phoneticPr fontId="13" type="noConversion"/>
  </si>
  <si>
    <t>供暖费</t>
    <phoneticPr fontId="1" type="noConversion"/>
  </si>
  <si>
    <t>78.79-87.77</t>
    <phoneticPr fontId="1" type="noConversion"/>
  </si>
  <si>
    <t>成新度</t>
    <phoneticPr fontId="1" type="noConversion"/>
  </si>
  <si>
    <t>60-70</t>
    <phoneticPr fontId="1" type="noConversion"/>
  </si>
  <si>
    <t>70-80</t>
    <phoneticPr fontId="1" type="noConversion"/>
  </si>
  <si>
    <t>80-90</t>
    <phoneticPr fontId="1" type="noConversion"/>
  </si>
  <si>
    <t>90-100</t>
    <phoneticPr fontId="1" type="noConversion"/>
  </si>
  <si>
    <t>税费</t>
    <phoneticPr fontId="1" type="noConversion"/>
  </si>
  <si>
    <t>租赁税费</t>
    <phoneticPr fontId="1" type="noConversion"/>
  </si>
  <si>
    <t>物业费</t>
    <phoneticPr fontId="1" type="noConversion"/>
  </si>
  <si>
    <t>合计租金</t>
    <phoneticPr fontId="1" type="noConversion"/>
  </si>
  <si>
    <t>米拉village&lt;马驹桥&lt;通州区</t>
  </si>
  <si>
    <t>珠江四季悦城&lt;马驹桥&lt;通州区</t>
  </si>
  <si>
    <t>金地格林小镇6&lt;马驹桥&lt;通州区</t>
  </si>
  <si>
    <t>首开国风美仑&lt;马驹桥&lt;通州区</t>
  </si>
  <si>
    <t>富力尚悦居A区&lt;马驹桥&lt;通州区</t>
  </si>
  <si>
    <t>合生世界花园&lt;马驹桥&lt;通州区</t>
  </si>
  <si>
    <t>融科钧廷&lt;马驹桥&lt;通州区</t>
  </si>
  <si>
    <t>融科香雪兰溪&lt;马驹桥&lt;通州区</t>
  </si>
  <si>
    <t>星悦国际公寓&lt;马驹桥&lt;通州区</t>
  </si>
  <si>
    <t>东亚瑞晶苑&lt;马驹桥&lt;通州区</t>
  </si>
  <si>
    <t>莲水怡园&lt;马驹桥&lt;通州区</t>
  </si>
  <si>
    <t>新海北里&lt;马驹桥&lt;通州区</t>
  </si>
  <si>
    <t>合生世界村&lt;马驹桥&lt;通州区</t>
  </si>
  <si>
    <t>BDA样本&lt;马驹桥&lt;通州区</t>
  </si>
  <si>
    <t>一世情园&lt;马驹桥&lt;通州区</t>
  </si>
  <si>
    <t>合生世界村E区&lt;马驹桥&lt;通州区</t>
    <phoneticPr fontId="1" type="noConversion"/>
  </si>
  <si>
    <t>宏仁家园&lt;马驹桥&lt;通州区</t>
    <phoneticPr fontId="1" type="noConversion"/>
  </si>
  <si>
    <t>珠江逸景家园&lt;马驹桥&lt;通州区</t>
    <phoneticPr fontId="1" type="noConversion"/>
  </si>
  <si>
    <t>新海南里&lt;马驹桥&lt;通州区</t>
    <phoneticPr fontId="1" type="noConversion"/>
  </si>
  <si>
    <t>2022年第四季度</t>
  </si>
  <si>
    <t>项目</t>
  </si>
  <si>
    <t>单元编号</t>
  </si>
  <si>
    <t>建筑面积(㎡)</t>
  </si>
  <si>
    <t>软装条件</t>
    <phoneticPr fontId="1" type="noConversion"/>
  </si>
  <si>
    <t>备注</t>
    <phoneticPr fontId="1" type="noConversion"/>
  </si>
  <si>
    <t>北京马驹桥合创产业中心(二期)</t>
  </si>
  <si>
    <t>合创产业中心206号楼</t>
  </si>
  <si>
    <t>10F</t>
  </si>
  <si>
    <t>206-1001</t>
  </si>
  <si>
    <t>5.49层高loft</t>
    <phoneticPr fontId="1" type="noConversion"/>
  </si>
  <si>
    <t>西向</t>
    <phoneticPr fontId="1" type="noConversion"/>
  </si>
  <si>
    <t>公区精装、户内公寓精装</t>
    <phoneticPr fontId="1" type="noConversion"/>
  </si>
  <si>
    <t>已安装洗手池、马桶、抽油烟机</t>
    <phoneticPr fontId="1" type="noConversion"/>
  </si>
  <si>
    <t>需自备床、热水器等</t>
    <phoneticPr fontId="1" type="noConversion"/>
  </si>
  <si>
    <t>206-1002</t>
  </si>
  <si>
    <t>206-1003</t>
  </si>
  <si>
    <t>206-1004</t>
  </si>
  <si>
    <t>206-1005</t>
  </si>
  <si>
    <t>206-1006</t>
  </si>
  <si>
    <t>206-1007</t>
  </si>
  <si>
    <t>206-1008</t>
  </si>
  <si>
    <t>206-1009</t>
  </si>
  <si>
    <t>206-1010</t>
  </si>
  <si>
    <t>东向</t>
    <phoneticPr fontId="1" type="noConversion"/>
  </si>
  <si>
    <t>206-1011</t>
  </si>
  <si>
    <t>206-1012</t>
  </si>
  <si>
    <t>206-1013</t>
  </si>
  <si>
    <t>206-1014</t>
  </si>
  <si>
    <t>206-1015</t>
  </si>
  <si>
    <t>206-1016</t>
  </si>
  <si>
    <t>206-1017</t>
  </si>
  <si>
    <t>206-1018</t>
  </si>
  <si>
    <t>11F</t>
  </si>
  <si>
    <t>206-1101</t>
  </si>
  <si>
    <t>206-1102</t>
  </si>
  <si>
    <t>206-1103</t>
  </si>
  <si>
    <t>206-1104</t>
  </si>
  <si>
    <t>206-1105</t>
  </si>
  <si>
    <t>206-1106</t>
  </si>
  <si>
    <t>206-1107</t>
  </si>
  <si>
    <t>206-1108</t>
  </si>
  <si>
    <t>206-1109</t>
  </si>
  <si>
    <t>206-1110</t>
  </si>
  <si>
    <t>206-1111</t>
  </si>
  <si>
    <t>206-1112</t>
  </si>
  <si>
    <t>206-1113</t>
  </si>
  <si>
    <t>206-1114</t>
  </si>
  <si>
    <t>206-1115</t>
  </si>
  <si>
    <t>206-1116</t>
  </si>
  <si>
    <t>206-1117</t>
  </si>
  <si>
    <t>206-1118</t>
  </si>
  <si>
    <t>12F</t>
  </si>
  <si>
    <t>206-1201</t>
  </si>
  <si>
    <t>5.49层高loft</t>
  </si>
  <si>
    <t>206-1202</t>
  </si>
  <si>
    <t>206-1203</t>
  </si>
  <si>
    <t>206-1204</t>
  </si>
  <si>
    <t>206-1205</t>
  </si>
  <si>
    <t>206-1206</t>
  </si>
  <si>
    <t>206-1207</t>
  </si>
  <si>
    <t>206-1208</t>
  </si>
  <si>
    <t>206-1209</t>
  </si>
  <si>
    <t>206-1210</t>
  </si>
  <si>
    <t>206-1211</t>
  </si>
  <si>
    <t>206-1212</t>
  </si>
  <si>
    <t>206-1213</t>
  </si>
  <si>
    <t>206-1214</t>
  </si>
  <si>
    <t>206-1215</t>
  </si>
  <si>
    <t>206-1216</t>
  </si>
  <si>
    <t>206-1217</t>
  </si>
  <si>
    <t>206-1218</t>
  </si>
  <si>
    <t>13F</t>
  </si>
  <si>
    <t>206-1301</t>
  </si>
  <si>
    <t>206-1302</t>
  </si>
  <si>
    <t>206-1303</t>
  </si>
  <si>
    <t>206-1304</t>
  </si>
  <si>
    <t>206-1305</t>
  </si>
  <si>
    <t>206-1306</t>
  </si>
  <si>
    <t>206-1307</t>
  </si>
  <si>
    <t>206-1308</t>
  </si>
  <si>
    <t>206-1309</t>
  </si>
  <si>
    <t>206-1310</t>
  </si>
  <si>
    <t>206-1311</t>
  </si>
  <si>
    <t>206-1312</t>
  </si>
  <si>
    <t>206-1313</t>
  </si>
  <si>
    <t>206-1314</t>
  </si>
  <si>
    <t>206-1315</t>
  </si>
  <si>
    <t>206-1316</t>
  </si>
  <si>
    <t>206-1317</t>
  </si>
  <si>
    <t>206-1318</t>
  </si>
  <si>
    <t>14F</t>
  </si>
  <si>
    <t>206-1401</t>
  </si>
  <si>
    <t>206-1402</t>
  </si>
  <si>
    <t>206-1403</t>
  </si>
  <si>
    <t>206-1404</t>
  </si>
  <si>
    <t>206-1405</t>
  </si>
  <si>
    <t>206-1406</t>
  </si>
  <si>
    <t>206-1407</t>
  </si>
  <si>
    <t>206-1408</t>
  </si>
  <si>
    <t>206-1409</t>
  </si>
  <si>
    <t>206-1410</t>
  </si>
  <si>
    <t>206-1411</t>
  </si>
  <si>
    <t>206-1412</t>
  </si>
  <si>
    <t>206-1413</t>
  </si>
  <si>
    <t>206-1414</t>
  </si>
  <si>
    <t>206-1415</t>
  </si>
  <si>
    <t>206-1416</t>
  </si>
  <si>
    <t>206-1417</t>
  </si>
  <si>
    <t>206-1418</t>
  </si>
  <si>
    <t>1F</t>
  </si>
  <si>
    <t>206-A101</t>
  </si>
  <si>
    <t>6m层高商业配套</t>
    <phoneticPr fontId="1" type="noConversion"/>
  </si>
  <si>
    <t>具备下沉广场</t>
    <phoneticPr fontId="1" type="noConversion"/>
  </si>
  <si>
    <t>公区精装、户内白墙</t>
    <phoneticPr fontId="1" type="noConversion"/>
  </si>
  <si>
    <t>具备通水、通电条件</t>
    <phoneticPr fontId="1" type="noConversion"/>
  </si>
  <si>
    <t>206-A102</t>
  </si>
  <si>
    <t>206-A103</t>
  </si>
  <si>
    <t>206-A104</t>
  </si>
  <si>
    <t>206-A105</t>
  </si>
  <si>
    <t>206-A106</t>
  </si>
  <si>
    <t>206-A107</t>
  </si>
  <si>
    <t>6WING-A101</t>
  </si>
  <si>
    <t>206-FSYF</t>
  </si>
  <si>
    <t>附属层</t>
    <phoneticPr fontId="1" type="noConversion"/>
  </si>
  <si>
    <t>2F</t>
  </si>
  <si>
    <t>206-201</t>
  </si>
  <si>
    <t>206-202</t>
  </si>
  <si>
    <t>206-203</t>
  </si>
  <si>
    <t>206-204</t>
  </si>
  <si>
    <t>206-205</t>
  </si>
  <si>
    <t>206-206</t>
  </si>
  <si>
    <t>206-207</t>
  </si>
  <si>
    <t>206-208</t>
  </si>
  <si>
    <t>206-209</t>
  </si>
  <si>
    <t>206-210</t>
  </si>
  <si>
    <t>206-211</t>
  </si>
  <si>
    <t>206-212</t>
  </si>
  <si>
    <t>206-213</t>
  </si>
  <si>
    <t>206-214</t>
  </si>
  <si>
    <t>206-215</t>
  </si>
  <si>
    <t>206-216</t>
  </si>
  <si>
    <t>206-217</t>
  </si>
  <si>
    <t>206-218</t>
  </si>
  <si>
    <t>6WING-201</t>
  </si>
  <si>
    <t>东西向落地窗</t>
    <phoneticPr fontId="1" type="noConversion"/>
  </si>
  <si>
    <t>开放区域</t>
    <phoneticPr fontId="1" type="noConversion"/>
  </si>
  <si>
    <t>3F</t>
  </si>
  <si>
    <t>206-301</t>
  </si>
  <si>
    <t>206-302</t>
  </si>
  <si>
    <t>206-303</t>
  </si>
  <si>
    <t>206-304</t>
  </si>
  <si>
    <t>206-305</t>
  </si>
  <si>
    <t>206-306</t>
  </si>
  <si>
    <t>206-307</t>
  </si>
  <si>
    <t>206-308</t>
  </si>
  <si>
    <t>206-309</t>
  </si>
  <si>
    <t>206-310</t>
  </si>
  <si>
    <t>206-311</t>
  </si>
  <si>
    <t>206-312</t>
  </si>
  <si>
    <t>206-313</t>
  </si>
  <si>
    <t>206-314</t>
  </si>
  <si>
    <t>206-315</t>
  </si>
  <si>
    <t>206-316</t>
  </si>
  <si>
    <t>206-317</t>
  </si>
  <si>
    <t>206-318</t>
  </si>
  <si>
    <t>4F</t>
  </si>
  <si>
    <t>206-401</t>
  </si>
  <si>
    <t>206-402</t>
  </si>
  <si>
    <t>206-403</t>
  </si>
  <si>
    <t>206-404</t>
  </si>
  <si>
    <t>206-405</t>
  </si>
  <si>
    <t>206-406</t>
  </si>
  <si>
    <t>206-407</t>
  </si>
  <si>
    <t>206-408</t>
  </si>
  <si>
    <t>206-409</t>
  </si>
  <si>
    <t>206-410</t>
  </si>
  <si>
    <t>206-411</t>
  </si>
  <si>
    <t>206-412</t>
  </si>
  <si>
    <t>206-413</t>
  </si>
  <si>
    <t>206-414</t>
  </si>
  <si>
    <t>206-415</t>
  </si>
  <si>
    <t>206-416</t>
  </si>
  <si>
    <t>206-417</t>
  </si>
  <si>
    <t>206-418</t>
  </si>
  <si>
    <t>5F</t>
  </si>
  <si>
    <t>206-501</t>
  </si>
  <si>
    <t>206-502</t>
  </si>
  <si>
    <t>206-503</t>
  </si>
  <si>
    <t>206-504</t>
  </si>
  <si>
    <t>206-505</t>
  </si>
  <si>
    <t>206-506</t>
  </si>
  <si>
    <t>206-507</t>
  </si>
  <si>
    <t>206-508</t>
  </si>
  <si>
    <t>206-509</t>
  </si>
  <si>
    <t>206-510</t>
  </si>
  <si>
    <t>206-511</t>
  </si>
  <si>
    <t>206-512</t>
  </si>
  <si>
    <t>206-513</t>
  </si>
  <si>
    <t>206-514</t>
  </si>
  <si>
    <t>206-515</t>
  </si>
  <si>
    <t>206-516</t>
  </si>
  <si>
    <t>206-517</t>
  </si>
  <si>
    <t>206-518</t>
  </si>
  <si>
    <t>6F</t>
  </si>
  <si>
    <t>206-601</t>
  </si>
  <si>
    <t>206-602</t>
  </si>
  <si>
    <t>206-603</t>
  </si>
  <si>
    <t>206-604</t>
  </si>
  <si>
    <t>206-605</t>
  </si>
  <si>
    <t>206-606</t>
  </si>
  <si>
    <t>206-607</t>
  </si>
  <si>
    <t>206-608</t>
  </si>
  <si>
    <t>206-609</t>
  </si>
  <si>
    <t>206-610</t>
  </si>
  <si>
    <t>206-611</t>
  </si>
  <si>
    <t>206-612</t>
  </si>
  <si>
    <t>206-613</t>
  </si>
  <si>
    <t>206-614</t>
  </si>
  <si>
    <t>206-615</t>
  </si>
  <si>
    <t>206-616</t>
  </si>
  <si>
    <t>206-617</t>
  </si>
  <si>
    <t>206-618</t>
  </si>
  <si>
    <t>7F</t>
  </si>
  <si>
    <t>206-701</t>
  </si>
  <si>
    <t>206-702</t>
  </si>
  <si>
    <t>206-703</t>
  </si>
  <si>
    <t>206-704</t>
  </si>
  <si>
    <t>206-705</t>
  </si>
  <si>
    <t>206-706</t>
  </si>
  <si>
    <t>206-707</t>
  </si>
  <si>
    <t>206-708</t>
  </si>
  <si>
    <t>206-709</t>
  </si>
  <si>
    <t>206-710</t>
  </si>
  <si>
    <t>206-711</t>
  </si>
  <si>
    <t>206-712</t>
  </si>
  <si>
    <t>206-713</t>
  </si>
  <si>
    <t>206-714</t>
  </si>
  <si>
    <t>206-715</t>
  </si>
  <si>
    <t>206-716</t>
  </si>
  <si>
    <t>206-717</t>
  </si>
  <si>
    <t>206-718</t>
  </si>
  <si>
    <t>8F</t>
  </si>
  <si>
    <t>206-801</t>
  </si>
  <si>
    <t>206-802</t>
  </si>
  <si>
    <t>206-803</t>
  </si>
  <si>
    <t>206-804</t>
  </si>
  <si>
    <t>206-805</t>
  </si>
  <si>
    <t>206-806</t>
  </si>
  <si>
    <t>206-807</t>
  </si>
  <si>
    <t>206-808</t>
  </si>
  <si>
    <t>206-809</t>
  </si>
  <si>
    <t>206-810</t>
  </si>
  <si>
    <t>206-811</t>
  </si>
  <si>
    <t>206-812</t>
  </si>
  <si>
    <t>206-813</t>
  </si>
  <si>
    <t>206-814</t>
  </si>
  <si>
    <t>206-815</t>
  </si>
  <si>
    <t>206-816</t>
  </si>
  <si>
    <t>206-817</t>
  </si>
  <si>
    <t>206-818</t>
  </si>
  <si>
    <t>9F</t>
  </si>
  <si>
    <t>206-901</t>
  </si>
  <si>
    <t>206-902</t>
  </si>
  <si>
    <t>206-903</t>
  </si>
  <si>
    <t>206-904</t>
  </si>
  <si>
    <t>206-905</t>
  </si>
  <si>
    <t>206-906</t>
  </si>
  <si>
    <t>206-907</t>
  </si>
  <si>
    <t>206-908</t>
  </si>
  <si>
    <t>206-909</t>
  </si>
  <si>
    <t>206-910</t>
  </si>
  <si>
    <t>206-911</t>
  </si>
  <si>
    <t>206-912</t>
  </si>
  <si>
    <t>206-913</t>
  </si>
  <si>
    <t>206-914</t>
  </si>
  <si>
    <t>206-915</t>
  </si>
  <si>
    <t>206-916</t>
  </si>
  <si>
    <t>206-917</t>
  </si>
  <si>
    <t>206-918</t>
  </si>
  <si>
    <t>B1F</t>
  </si>
  <si>
    <t>206-B101</t>
  </si>
  <si>
    <t>206-B102</t>
  </si>
  <si>
    <t>206-B103</t>
  </si>
  <si>
    <t>206-B104</t>
  </si>
  <si>
    <t>206-B105</t>
  </si>
  <si>
    <t>206-B106</t>
  </si>
  <si>
    <t>206-B107</t>
  </si>
  <si>
    <t>206-B108</t>
  </si>
  <si>
    <t>206-B109</t>
  </si>
  <si>
    <t>206-B110</t>
  </si>
  <si>
    <t>6WING-B101</t>
  </si>
  <si>
    <t>B2F</t>
  </si>
  <si>
    <t>206-B201</t>
  </si>
  <si>
    <t>6m层高商业配套</t>
  </si>
  <si>
    <t>206-B202</t>
  </si>
  <si>
    <t>206-B203</t>
  </si>
  <si>
    <t>206-B204</t>
  </si>
  <si>
    <t>206-B205</t>
  </si>
  <si>
    <t>206-B206</t>
  </si>
  <si>
    <t>206-B207</t>
  </si>
  <si>
    <t>206-B208</t>
  </si>
  <si>
    <t>206-B209</t>
  </si>
  <si>
    <t>206-B210</t>
  </si>
  <si>
    <t>206-B211</t>
  </si>
  <si>
    <t>206-B212</t>
  </si>
  <si>
    <t>206-B213</t>
  </si>
  <si>
    <t>珠江逸景</t>
    <phoneticPr fontId="1" type="noConversion"/>
  </si>
  <si>
    <t>高/15</t>
    <phoneticPr fontId="1" type="noConversion"/>
  </si>
  <si>
    <t>一居室</t>
    <phoneticPr fontId="1" type="noConversion"/>
  </si>
  <si>
    <t>西北</t>
    <phoneticPr fontId="1" type="noConversion"/>
  </si>
  <si>
    <t>东北</t>
    <phoneticPr fontId="1" type="noConversion"/>
  </si>
  <si>
    <t>中/15</t>
    <phoneticPr fontId="1" type="noConversion"/>
  </si>
  <si>
    <t>低/14</t>
    <phoneticPr fontId="1" type="noConversion"/>
  </si>
  <si>
    <t>东</t>
    <phoneticPr fontId="1" type="noConversion"/>
  </si>
  <si>
    <t>中/14</t>
    <phoneticPr fontId="1" type="noConversion"/>
  </si>
  <si>
    <t>东南</t>
    <phoneticPr fontId="1" type="noConversion"/>
  </si>
  <si>
    <t>高/14</t>
    <phoneticPr fontId="1" type="noConversion"/>
  </si>
  <si>
    <t>高/15</t>
    <phoneticPr fontId="1" type="noConversion"/>
  </si>
  <si>
    <t>东西</t>
    <phoneticPr fontId="1" type="noConversion"/>
  </si>
  <si>
    <t>中/14</t>
    <phoneticPr fontId="1" type="noConversion"/>
  </si>
  <si>
    <t>西</t>
    <phoneticPr fontId="1" type="noConversion"/>
  </si>
  <si>
    <t>高/14</t>
    <phoneticPr fontId="1" type="noConversion"/>
  </si>
  <si>
    <t>西南</t>
    <phoneticPr fontId="1" type="noConversion"/>
  </si>
  <si>
    <t>低/15</t>
    <phoneticPr fontId="1" type="noConversion"/>
  </si>
  <si>
    <t>低/11</t>
    <phoneticPr fontId="1" type="noConversion"/>
  </si>
  <si>
    <t>中/15</t>
    <phoneticPr fontId="1" type="noConversion"/>
  </si>
  <si>
    <t>——</t>
    <phoneticPr fontId="1" type="noConversion"/>
  </si>
  <si>
    <t>合生世界村</t>
    <phoneticPr fontId="1" type="noConversion"/>
  </si>
  <si>
    <t>北</t>
    <phoneticPr fontId="1" type="noConversion"/>
  </si>
  <si>
    <t>中/12</t>
    <phoneticPr fontId="1" type="noConversion"/>
  </si>
  <si>
    <t>高/25</t>
    <phoneticPr fontId="1" type="noConversion"/>
  </si>
  <si>
    <t>低/25</t>
    <phoneticPr fontId="1" type="noConversion"/>
  </si>
  <si>
    <t>二居室</t>
    <phoneticPr fontId="1" type="noConversion"/>
  </si>
  <si>
    <t>三居室</t>
    <phoneticPr fontId="1" type="noConversion"/>
  </si>
  <si>
    <t>高/12</t>
    <phoneticPr fontId="1" type="noConversion"/>
  </si>
  <si>
    <t>中/17</t>
    <phoneticPr fontId="1" type="noConversion"/>
  </si>
  <si>
    <t>低/17</t>
    <phoneticPr fontId="1" type="noConversion"/>
  </si>
  <si>
    <t>高/17</t>
    <phoneticPr fontId="1" type="noConversion"/>
  </si>
  <si>
    <t>东亚瑞晶苑</t>
    <phoneticPr fontId="1" type="noConversion"/>
  </si>
  <si>
    <t>高/21</t>
    <phoneticPr fontId="1" type="noConversion"/>
  </si>
  <si>
    <t>东南北</t>
    <phoneticPr fontId="1" type="noConversion"/>
  </si>
  <si>
    <t>中/11</t>
    <phoneticPr fontId="1" type="noConversion"/>
  </si>
  <si>
    <t>低/21</t>
    <phoneticPr fontId="1" type="noConversion"/>
  </si>
  <si>
    <t>低/20</t>
    <phoneticPr fontId="1" type="noConversion"/>
  </si>
  <si>
    <t>中/20</t>
    <phoneticPr fontId="1" type="noConversion"/>
  </si>
  <si>
    <t>合创产业中心</t>
    <rPh sb="0" eb="1">
      <t>xing hong ya yaun</t>
    </rPh>
    <phoneticPr fontId="1" type="noConversion"/>
  </si>
  <si>
    <t>建成年代</t>
    <phoneticPr fontId="1" type="noConversion"/>
  </si>
  <si>
    <t>南</t>
    <phoneticPr fontId="1" type="noConversion"/>
  </si>
  <si>
    <t>东西</t>
    <phoneticPr fontId="1" type="noConversion"/>
  </si>
  <si>
    <t>80-100</t>
    <phoneticPr fontId="1" type="noConversion"/>
  </si>
  <si>
    <t>面积区间</t>
    <phoneticPr fontId="1" type="noConversion"/>
  </si>
  <si>
    <t>48.96-60.26</t>
    <phoneticPr fontId="1" type="noConversion"/>
  </si>
  <si>
    <t>59.32-73.85</t>
    <phoneticPr fontId="1" type="noConversion"/>
  </si>
  <si>
    <t>套数</t>
    <phoneticPr fontId="1" type="noConversion"/>
  </si>
  <si>
    <t>面积</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</si>
</sst>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yyyy&quot;年&quot;m&quot;月&quot;d&quot;日&quot;;@"/>
    <numFmt numFmtId="178" formatCode="0.0%"/>
    <numFmt numFmtId="179" formatCode="yyyy&quot;年&quot;m&quot;月&quot;;@"/>
    <numFmt numFmtId="180" formatCode="0_ "/>
    <numFmt numFmtId="181" formatCode="0.00_);[Red]\(0.00\)"/>
  </numFmts>
  <fonts count="5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scheme val="minor"/>
    </font>
    <font>
      <sz val="12"/>
      <color theme="1"/>
      <name val="DengXian"/>
      <family val="2"/>
      <scheme val="minor"/>
    </font>
    <font>
      <sz val="11"/>
      <color rgb="FFFF0000"/>
      <name val="DengXian"/>
      <scheme val="minor"/>
    </font>
    <font>
      <sz val="10"/>
      <name val="Arial"/>
      <family val="3"/>
      <charset val="134"/>
    </font>
    <font>
      <sz val="11"/>
      <name val="DengXian"/>
      <scheme val="minor"/>
    </font>
    <font>
      <b/>
      <sz val="11"/>
      <name val="DengXian"/>
      <scheme val="minor"/>
    </font>
    <font>
      <sz val="11"/>
      <name val="DengXian"/>
      <family val="2"/>
      <scheme val="minor"/>
    </font>
    <font>
      <sz val="11"/>
      <color theme="0"/>
      <name val="DengXian"/>
      <family val="2"/>
      <scheme val="minor"/>
    </font>
  </fonts>
  <fills count="13">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92D050"/>
        <bgColor indexed="64"/>
      </patternFill>
    </fill>
    <fill>
      <patternFill patternType="solid">
        <fgColor theme="4" tint="-0.249977111117893"/>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top/>
      <bottom style="thin">
        <color auto="1"/>
      </bottom>
      <diagonal/>
    </border>
  </borders>
  <cellStyleXfs count="149">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3" fillId="0" borderId="0"/>
    <xf numFmtId="0" fontId="2" fillId="0" borderId="0"/>
  </cellStyleXfs>
  <cellXfs count="352">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21" fillId="0" borderId="1" xfId="3" applyFont="1" applyFill="1" applyBorder="1" applyAlignment="1">
      <alignment horizontal="center" vertic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10" fillId="0" borderId="1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0" fontId="17" fillId="0" borderId="13" xfId="2" applyFont="1" applyBorder="1" applyAlignment="1">
      <alignment horizontal="center" vertical="center"/>
    </xf>
    <xf numFmtId="0" fontId="17" fillId="0" borderId="14" xfId="2" applyFont="1" applyBorder="1" applyAlignment="1">
      <alignment horizontal="center" vertical="center"/>
    </xf>
    <xf numFmtId="179" fontId="10" fillId="0" borderId="10" xfId="2" applyNumberFormat="1" applyFont="1" applyBorder="1" applyAlignment="1">
      <alignment horizontal="center" vertical="center"/>
    </xf>
    <xf numFmtId="0" fontId="18" fillId="0" borderId="11" xfId="2" applyFont="1" applyBorder="1" applyAlignment="1">
      <alignment horizontal="center" vertical="center"/>
    </xf>
    <xf numFmtId="0" fontId="18" fillId="0" borderId="12"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1" xfId="2" applyFont="1" applyBorder="1" applyAlignment="1">
      <alignment horizontal="center" vertical="center"/>
    </xf>
    <xf numFmtId="0" fontId="10" fillId="0" borderId="12"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1"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2" xfId="2" applyFont="1" applyFill="1" applyBorder="1" applyAlignment="1">
      <alignment horizontal="center" vertical="center"/>
    </xf>
    <xf numFmtId="0" fontId="10" fillId="0" borderId="12"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7"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7" fillId="5" borderId="0" xfId="2" applyFont="1" applyFill="1" applyAlignment="1">
      <alignment horizontal="center" vertical="center"/>
    </xf>
    <xf numFmtId="0" fontId="16" fillId="5" borderId="1" xfId="2"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41" fillId="0" borderId="10" xfId="3" applyFont="1" applyFill="1" applyBorder="1" applyAlignment="1">
      <alignment horizontal="center" vertical="center" wrapText="1"/>
    </xf>
    <xf numFmtId="0" fontId="38"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1" fillId="0" borderId="10" xfId="3" applyNumberFormat="1" applyFont="1" applyFill="1" applyBorder="1" applyAlignment="1">
      <alignment horizontal="center" vertical="center" wrapText="1"/>
    </xf>
    <xf numFmtId="0" fontId="38" fillId="0" borderId="10" xfId="3" applyFont="1" applyFill="1" applyBorder="1" applyAlignment="1">
      <alignment horizontal="center" vertical="center" wrapText="1"/>
    </xf>
    <xf numFmtId="0" fontId="10" fillId="0" borderId="10" xfId="2" applyFont="1" applyFill="1" applyBorder="1" applyAlignment="1">
      <alignment horizontal="center" vertical="center"/>
    </xf>
    <xf numFmtId="0" fontId="42" fillId="0" borderId="0" xfId="0" applyFont="1" applyAlignment="1">
      <alignment horizontal="left" vertical="center"/>
    </xf>
    <xf numFmtId="0" fontId="0" fillId="0" borderId="0" xfId="0" applyAlignment="1">
      <alignment horizontal="left"/>
    </xf>
    <xf numFmtId="0" fontId="27" fillId="4" borderId="10" xfId="0" applyFont="1" applyFill="1" applyBorder="1" applyAlignment="1">
      <alignment horizontal="center" vertical="center" wrapText="1"/>
    </xf>
    <xf numFmtId="0" fontId="42" fillId="4" borderId="0" xfId="0" applyFont="1" applyFill="1" applyAlignment="1">
      <alignment horizontal="left" vertical="center"/>
    </xf>
    <xf numFmtId="0" fontId="8"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176" fontId="0" fillId="0" borderId="10" xfId="0" applyNumberFormat="1" applyBorder="1" applyAlignment="1"/>
    <xf numFmtId="176" fontId="0" fillId="0" borderId="0" xfId="0" applyNumberFormat="1"/>
    <xf numFmtId="0" fontId="2" fillId="0" borderId="10" xfId="148" applyBorder="1" applyAlignment="1">
      <alignment horizontal="center" vertical="center"/>
    </xf>
    <xf numFmtId="0" fontId="2" fillId="0" borderId="0" xfId="148" applyAlignment="1">
      <alignment horizontal="center" vertical="center"/>
    </xf>
    <xf numFmtId="0" fontId="45" fillId="0" borderId="1" xfId="3" applyFont="1" applyFill="1" applyBorder="1" applyAlignment="1">
      <alignment horizontal="center" vertical="center" wrapText="1"/>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21" fillId="0" borderId="10" xfId="3" applyFont="1" applyFill="1" applyBorder="1" applyAlignment="1">
      <alignment horizontal="center" vertical="center" wrapText="1"/>
    </xf>
    <xf numFmtId="0" fontId="17" fillId="0" borderId="17" xfId="2" applyFont="1" applyBorder="1" applyAlignment="1">
      <alignment horizontal="center" vertical="center"/>
    </xf>
    <xf numFmtId="0" fontId="8" fillId="11" borderId="1" xfId="3" applyFont="1" applyFill="1" applyBorder="1" applyAlignment="1">
      <alignment horizontal="center" vertical="center" wrapText="1"/>
    </xf>
    <xf numFmtId="9" fontId="7" fillId="11" borderId="1" xfId="3" applyNumberFormat="1" applyFont="1" applyFill="1" applyBorder="1" applyAlignment="1">
      <alignment horizontal="center" vertical="center" wrapText="1"/>
    </xf>
    <xf numFmtId="0" fontId="7" fillId="11" borderId="1" xfId="3" applyFont="1" applyFill="1" applyBorder="1" applyAlignment="1">
      <alignment horizontal="center" vertical="center" wrapText="1"/>
    </xf>
    <xf numFmtId="9" fontId="8" fillId="11" borderId="1" xfId="3" applyNumberFormat="1" applyFont="1" applyFill="1" applyBorder="1" applyAlignment="1">
      <alignment horizontal="center" vertical="center" wrapText="1"/>
    </xf>
    <xf numFmtId="0" fontId="21" fillId="11" borderId="1" xfId="3" applyFont="1" applyFill="1" applyBorder="1" applyAlignment="1">
      <alignment horizontal="center" vertical="center" wrapText="1"/>
    </xf>
    <xf numFmtId="0" fontId="0" fillId="0" borderId="0" xfId="0" applyFill="1"/>
    <xf numFmtId="0" fontId="44" fillId="4" borderId="0" xfId="0" applyFont="1" applyFill="1"/>
    <xf numFmtId="0" fontId="27" fillId="4" borderId="0" xfId="0" applyFont="1" applyFill="1" applyAlignment="1">
      <alignment vertical="center"/>
    </xf>
    <xf numFmtId="0" fontId="46" fillId="0" borderId="0" xfId="0" applyFont="1" applyFill="1"/>
    <xf numFmtId="0" fontId="46" fillId="0" borderId="0" xfId="0" applyFont="1" applyFill="1" applyAlignment="1">
      <alignment vertical="center"/>
    </xf>
    <xf numFmtId="0" fontId="47" fillId="0" borderId="0" xfId="0" applyFont="1" applyFill="1" applyAlignment="1">
      <alignment vertical="center"/>
    </xf>
    <xf numFmtId="14" fontId="0" fillId="0" borderId="0" xfId="0" applyNumberFormat="1"/>
    <xf numFmtId="0" fontId="0" fillId="0" borderId="0" xfId="0" applyNumberFormat="1"/>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27" fillId="0" borderId="0" xfId="0" applyNumberFormat="1" applyFont="1"/>
    <xf numFmtId="0" fontId="48" fillId="0" borderId="0" xfId="0" applyNumberFormat="1" applyFont="1"/>
    <xf numFmtId="0" fontId="27" fillId="4" borderId="0" xfId="0" applyNumberFormat="1" applyFont="1" applyFill="1"/>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7" fillId="5"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 xfId="2" applyFont="1" applyBorder="1" applyAlignment="1">
      <alignment horizontal="center" vertical="center"/>
    </xf>
    <xf numFmtId="176" fontId="10" fillId="0" borderId="13"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16" fillId="0" borderId="13" xfId="2" applyNumberFormat="1" applyFont="1" applyBorder="1" applyAlignment="1">
      <alignment horizontal="center" vertical="center"/>
    </xf>
    <xf numFmtId="0" fontId="10" fillId="0" borderId="10" xfId="2" applyFont="1" applyBorder="1" applyAlignment="1">
      <alignment vertical="center"/>
    </xf>
    <xf numFmtId="0" fontId="49" fillId="12" borderId="0" xfId="0" applyFont="1" applyFill="1" applyAlignment="1">
      <alignment horizontal="center" vertical="center"/>
    </xf>
    <xf numFmtId="0" fontId="0" fillId="0" borderId="0" xfId="0" applyAlignment="1">
      <alignment horizontal="center" vertical="center"/>
    </xf>
    <xf numFmtId="0" fontId="27" fillId="0" borderId="0" xfId="0" applyFont="1" applyAlignment="1">
      <alignment horizontal="center" vertical="center"/>
    </xf>
    <xf numFmtId="58" fontId="16" fillId="0" borderId="10" xfId="2" applyNumberFormat="1" applyFont="1" applyBorder="1" applyAlignment="1">
      <alignment horizontal="center" vertical="center"/>
    </xf>
    <xf numFmtId="176" fontId="0" fillId="0" borderId="0" xfId="0" applyNumberFormat="1" applyBorder="1" applyAlignment="1"/>
    <xf numFmtId="176" fontId="16" fillId="0" borderId="14" xfId="2" applyNumberFormat="1" applyFont="1" applyBorder="1" applyAlignment="1">
      <alignment horizontal="center" vertical="center"/>
    </xf>
    <xf numFmtId="176" fontId="16" fillId="0" borderId="5" xfId="2" applyNumberFormat="1" applyFont="1" applyBorder="1" applyAlignment="1">
      <alignment horizontal="center" vertical="center"/>
    </xf>
    <xf numFmtId="0" fontId="22" fillId="0" borderId="10" xfId="0" applyFont="1" applyBorder="1" applyAlignment="1">
      <alignment horizontal="center" wrapText="1"/>
    </xf>
    <xf numFmtId="0" fontId="22" fillId="0" borderId="10" xfId="0" applyFont="1" applyFill="1" applyBorder="1" applyAlignment="1">
      <alignment horizontal="center" wrapText="1"/>
    </xf>
    <xf numFmtId="0" fontId="0" fillId="0" borderId="10" xfId="0" applyBorder="1"/>
    <xf numFmtId="0" fontId="27" fillId="4" borderId="0" xfId="0" applyFont="1" applyFill="1" applyAlignment="1">
      <alignment horizontal="center" vertical="center"/>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3" xfId="2" applyFont="1" applyFill="1" applyBorder="1" applyAlignment="1">
      <alignment horizontal="center" vertical="center"/>
    </xf>
    <xf numFmtId="0" fontId="7" fillId="0" borderId="5" xfId="2" applyFont="1" applyFill="1" applyBorder="1" applyAlignment="1">
      <alignment horizontal="center" vertical="center"/>
    </xf>
    <xf numFmtId="0" fontId="7" fillId="0" borderId="14" xfId="2" applyFont="1" applyFill="1" applyBorder="1" applyAlignment="1">
      <alignment horizontal="center" vertical="center"/>
    </xf>
    <xf numFmtId="0" fontId="7" fillId="5" borderId="13" xfId="2" applyFont="1" applyFill="1" applyBorder="1" applyAlignment="1">
      <alignment horizontal="center" vertical="center"/>
    </xf>
    <xf numFmtId="0" fontId="7" fillId="5" borderId="5" xfId="2" applyFont="1" applyFill="1" applyBorder="1" applyAlignment="1">
      <alignment horizontal="center" vertical="center"/>
    </xf>
    <xf numFmtId="0" fontId="7" fillId="5" borderId="14"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3" xfId="2" applyFont="1" applyBorder="1" applyAlignment="1">
      <alignment horizontal="center" vertical="center"/>
    </xf>
    <xf numFmtId="0" fontId="10" fillId="0" borderId="5" xfId="2" applyFont="1" applyBorder="1" applyAlignment="1">
      <alignment horizontal="center" vertical="center"/>
    </xf>
    <xf numFmtId="0" fontId="10" fillId="0" borderId="14" xfId="2" applyFont="1" applyBorder="1" applyAlignment="1">
      <alignment horizontal="center" vertical="center"/>
    </xf>
    <xf numFmtId="176" fontId="7" fillId="0" borderId="10"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17" fillId="5" borderId="11" xfId="2" applyFont="1" applyFill="1" applyBorder="1" applyAlignment="1">
      <alignment horizontal="center" vertical="center"/>
    </xf>
    <xf numFmtId="0" fontId="17" fillId="5" borderId="12"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1" xfId="2" applyFont="1" applyFill="1" applyBorder="1" applyAlignment="1">
      <alignment horizontal="center" vertical="center"/>
    </xf>
    <xf numFmtId="0" fontId="10" fillId="8" borderId="4" xfId="2" applyFont="1" applyFill="1" applyBorder="1" applyAlignment="1">
      <alignment horizontal="center" vertical="center"/>
    </xf>
    <xf numFmtId="0" fontId="0" fillId="5" borderId="10" xfId="0" applyFill="1" applyBorder="1" applyAlignment="1">
      <alignment horizontal="center" vertical="center"/>
    </xf>
    <xf numFmtId="176" fontId="7" fillId="5" borderId="13" xfId="2" applyNumberFormat="1" applyFont="1" applyFill="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0" fontId="17" fillId="0" borderId="11" xfId="2" applyFont="1" applyFill="1" applyBorder="1" applyAlignment="1">
      <alignment horizontal="center" vertical="center"/>
    </xf>
    <xf numFmtId="0" fontId="17" fillId="0" borderId="12"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0" fontId="10" fillId="8" borderId="1" xfId="2" applyFont="1" applyFill="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applyNumberFormat="1"/>
    <xf numFmtId="176" fontId="0" fillId="0" borderId="13" xfId="0" applyNumberFormat="1" applyBorder="1" applyAlignment="1">
      <alignment horizontal="center" vertical="center"/>
    </xf>
    <xf numFmtId="176" fontId="0" fillId="0" borderId="5" xfId="0" applyNumberFormat="1" applyBorder="1" applyAlignment="1">
      <alignment horizontal="center" vertical="center"/>
    </xf>
    <xf numFmtId="176" fontId="0" fillId="0" borderId="14" xfId="0" applyNumberFormat="1" applyBorder="1" applyAlignment="1">
      <alignment horizontal="center" vertical="center"/>
    </xf>
    <xf numFmtId="176" fontId="10" fillId="0" borderId="13"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4" xfId="2" applyNumberFormat="1" applyFont="1" applyBorder="1" applyAlignment="1">
      <alignment horizontal="center" vertical="center"/>
    </xf>
    <xf numFmtId="176" fontId="0" fillId="0" borderId="13" xfId="0" applyNumberFormat="1" applyBorder="1" applyAlignment="1">
      <alignment horizontal="center"/>
    </xf>
    <xf numFmtId="176" fontId="0" fillId="0" borderId="5" xfId="0" applyNumberFormat="1" applyBorder="1" applyAlignment="1">
      <alignment horizontal="center"/>
    </xf>
    <xf numFmtId="176" fontId="0" fillId="0" borderId="14" xfId="0" applyNumberFormat="1" applyBorder="1" applyAlignment="1">
      <alignment horizontal="center"/>
    </xf>
    <xf numFmtId="0" fontId="10" fillId="0" borderId="13" xfId="2" applyFont="1" applyFill="1" applyBorder="1" applyAlignment="1">
      <alignment horizontal="center" vertical="center"/>
    </xf>
    <xf numFmtId="0" fontId="10" fillId="0" borderId="5" xfId="2" applyFont="1" applyFill="1" applyBorder="1" applyAlignment="1">
      <alignment horizontal="center" vertical="center"/>
    </xf>
    <xf numFmtId="0" fontId="10" fillId="0" borderId="14" xfId="2" applyFont="1" applyFill="1" applyBorder="1" applyAlignment="1">
      <alignment horizontal="center" vertical="center"/>
    </xf>
    <xf numFmtId="176" fontId="0" fillId="0" borderId="13" xfId="0" applyNumberFormat="1" applyBorder="1" applyAlignment="1">
      <alignment horizontal="center" vertical="center" wrapText="1"/>
    </xf>
    <xf numFmtId="176" fontId="0" fillId="0" borderId="5" xfId="0" applyNumberFormat="1" applyBorder="1" applyAlignment="1">
      <alignment horizontal="center" vertical="center" wrapText="1"/>
    </xf>
    <xf numFmtId="176" fontId="0" fillId="0" borderId="14" xfId="0" applyNumberFormat="1" applyBorder="1" applyAlignment="1">
      <alignment horizontal="center" vertical="center" wrapText="1"/>
    </xf>
    <xf numFmtId="0" fontId="0" fillId="0" borderId="14" xfId="0" applyBorder="1" applyAlignment="1">
      <alignment horizontal="center"/>
    </xf>
    <xf numFmtId="0" fontId="0" fillId="0" borderId="13" xfId="0" applyBorder="1" applyAlignment="1">
      <alignment horizontal="center"/>
    </xf>
    <xf numFmtId="0" fontId="0" fillId="0" borderId="5" xfId="0" applyBorder="1" applyAlignment="1">
      <alignment horizontal="center"/>
    </xf>
    <xf numFmtId="14" fontId="0" fillId="0" borderId="0" xfId="0" applyNumberFormat="1"/>
    <xf numFmtId="0" fontId="2" fillId="0" borderId="0" xfId="2" applyAlignment="1">
      <alignment horizontal="center" vertical="center"/>
    </xf>
    <xf numFmtId="180" fontId="28" fillId="0" borderId="11" xfId="0" applyNumberFormat="1"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8" fillId="0" borderId="12"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cellXfs>
  <cellStyles count="149">
    <cellStyle name="常规" xfId="0" builtinId="0"/>
    <cellStyle name="常规 10" xfId="7" xr:uid="{00000000-0005-0000-0000-000001000000}"/>
    <cellStyle name="常规 10 2" xfId="8" xr:uid="{00000000-0005-0000-0000-000002000000}"/>
    <cellStyle name="常规 11" xfId="9" xr:uid="{00000000-0005-0000-0000-000003000000}"/>
    <cellStyle name="常规 11 2" xfId="10" xr:uid="{00000000-0005-0000-0000-000004000000}"/>
    <cellStyle name="常规 12" xfId="11" xr:uid="{00000000-0005-0000-0000-000005000000}"/>
    <cellStyle name="常规 12 2" xfId="12" xr:uid="{00000000-0005-0000-0000-000006000000}"/>
    <cellStyle name="常规 13" xfId="13" xr:uid="{00000000-0005-0000-0000-000007000000}"/>
    <cellStyle name="常规 13 2" xfId="14" xr:uid="{00000000-0005-0000-0000-000008000000}"/>
    <cellStyle name="常规 14" xfId="15" xr:uid="{00000000-0005-0000-0000-000009000000}"/>
    <cellStyle name="常规 14 2" xfId="16" xr:uid="{00000000-0005-0000-0000-00000A000000}"/>
    <cellStyle name="常规 15" xfId="17" xr:uid="{00000000-0005-0000-0000-00000B000000}"/>
    <cellStyle name="常规 15 2" xfId="18" xr:uid="{00000000-0005-0000-0000-00000C000000}"/>
    <cellStyle name="常规 16" xfId="19" xr:uid="{00000000-0005-0000-0000-00000D000000}"/>
    <cellStyle name="常规 16 2" xfId="20" xr:uid="{00000000-0005-0000-0000-00000E000000}"/>
    <cellStyle name="常规 17" xfId="21" xr:uid="{00000000-0005-0000-0000-00000F000000}"/>
    <cellStyle name="常规 17 2" xfId="22" xr:uid="{00000000-0005-0000-0000-000010000000}"/>
    <cellStyle name="常规 18" xfId="23" xr:uid="{00000000-0005-0000-0000-000011000000}"/>
    <cellStyle name="常规 18 2" xfId="24" xr:uid="{00000000-0005-0000-0000-000012000000}"/>
    <cellStyle name="常规 19" xfId="25" xr:uid="{00000000-0005-0000-0000-000013000000}"/>
    <cellStyle name="常规 19 2" xfId="26" xr:uid="{00000000-0005-0000-0000-000014000000}"/>
    <cellStyle name="常规 2" xfId="2" xr:uid="{00000000-0005-0000-0000-000015000000}"/>
    <cellStyle name="常规 2 10 2" xfId="27" xr:uid="{00000000-0005-0000-0000-000016000000}"/>
    <cellStyle name="常规 2 10 2 2" xfId="28" xr:uid="{00000000-0005-0000-0000-000017000000}"/>
    <cellStyle name="常规 2 2" xfId="29" xr:uid="{00000000-0005-0000-0000-000018000000}"/>
    <cellStyle name="常规 2 3" xfId="30" xr:uid="{00000000-0005-0000-0000-000019000000}"/>
    <cellStyle name="常规 2 34" xfId="90" xr:uid="{00000000-0005-0000-0000-00001A000000}"/>
    <cellStyle name="常规 2 4" xfId="31" xr:uid="{00000000-0005-0000-0000-00001B000000}"/>
    <cellStyle name="常规 2 5" xfId="92" xr:uid="{00000000-0005-0000-0000-00001C000000}"/>
    <cellStyle name="常规 2 6" xfId="94" xr:uid="{00000000-0005-0000-0000-00001D000000}"/>
    <cellStyle name="常规 20" xfId="32" xr:uid="{00000000-0005-0000-0000-00001E000000}"/>
    <cellStyle name="常规 20 2" xfId="33" xr:uid="{00000000-0005-0000-0000-00001F000000}"/>
    <cellStyle name="常规 21" xfId="34" xr:uid="{00000000-0005-0000-0000-000020000000}"/>
    <cellStyle name="常规 21 2" xfId="35" xr:uid="{00000000-0005-0000-0000-000021000000}"/>
    <cellStyle name="常规 22" xfId="36" xr:uid="{00000000-0005-0000-0000-000022000000}"/>
    <cellStyle name="常规 22 2" xfId="37" xr:uid="{00000000-0005-0000-0000-000023000000}"/>
    <cellStyle name="常规 23" xfId="38" xr:uid="{00000000-0005-0000-0000-000024000000}"/>
    <cellStyle name="常规 23 2" xfId="39" xr:uid="{00000000-0005-0000-0000-000025000000}"/>
    <cellStyle name="常规 24" xfId="40" xr:uid="{00000000-0005-0000-0000-000026000000}"/>
    <cellStyle name="常规 24 2" xfId="41" xr:uid="{00000000-0005-0000-0000-000027000000}"/>
    <cellStyle name="常规 25" xfId="42" xr:uid="{00000000-0005-0000-0000-000028000000}"/>
    <cellStyle name="常规 25 2" xfId="43" xr:uid="{00000000-0005-0000-0000-000029000000}"/>
    <cellStyle name="常规 26" xfId="44" xr:uid="{00000000-0005-0000-0000-00002A000000}"/>
    <cellStyle name="常规 27" xfId="45" xr:uid="{00000000-0005-0000-0000-00002B000000}"/>
    <cellStyle name="常规 28" xfId="46" xr:uid="{00000000-0005-0000-0000-00002C000000}"/>
    <cellStyle name="常规 29" xfId="47" xr:uid="{00000000-0005-0000-0000-00002D000000}"/>
    <cellStyle name="常规 3" xfId="3" xr:uid="{00000000-0005-0000-0000-00002E000000}"/>
    <cellStyle name="常规 3 2" xfId="48" xr:uid="{00000000-0005-0000-0000-00002F000000}"/>
    <cellStyle name="常规 3 3" xfId="49" xr:uid="{00000000-0005-0000-0000-000030000000}"/>
    <cellStyle name="常规 3 4" xfId="50" xr:uid="{00000000-0005-0000-0000-000031000000}"/>
    <cellStyle name="常规 30" xfId="51" xr:uid="{00000000-0005-0000-0000-000032000000}"/>
    <cellStyle name="常规 31" xfId="52" xr:uid="{00000000-0005-0000-0000-000033000000}"/>
    <cellStyle name="常规 32" xfId="53" xr:uid="{00000000-0005-0000-0000-000034000000}"/>
    <cellStyle name="常规 33" xfId="54" xr:uid="{00000000-0005-0000-0000-000035000000}"/>
    <cellStyle name="常规 34" xfId="55" xr:uid="{00000000-0005-0000-0000-000036000000}"/>
    <cellStyle name="常规 35" xfId="56" xr:uid="{00000000-0005-0000-0000-000037000000}"/>
    <cellStyle name="常规 36" xfId="4" xr:uid="{00000000-0005-0000-0000-000038000000}"/>
    <cellStyle name="常规 37" xfId="57" xr:uid="{00000000-0005-0000-0000-000039000000}"/>
    <cellStyle name="常规 38" xfId="58" xr:uid="{00000000-0005-0000-0000-00003A000000}"/>
    <cellStyle name="常规 39" xfId="59" xr:uid="{00000000-0005-0000-0000-00003B000000}"/>
    <cellStyle name="常规 4" xfId="5" xr:uid="{00000000-0005-0000-0000-00003C000000}"/>
    <cellStyle name="常规 4 2" xfId="60" xr:uid="{00000000-0005-0000-0000-00003D000000}"/>
    <cellStyle name="常规 4 3" xfId="61" xr:uid="{00000000-0005-0000-0000-00003E000000}"/>
    <cellStyle name="常规 40" xfId="62" xr:uid="{00000000-0005-0000-0000-00003F000000}"/>
    <cellStyle name="常规 40 2" xfId="63" xr:uid="{00000000-0005-0000-0000-000040000000}"/>
    <cellStyle name="常规 41" xfId="64" xr:uid="{00000000-0005-0000-0000-000041000000}"/>
    <cellStyle name="常规 42" xfId="65" xr:uid="{00000000-0005-0000-0000-000042000000}"/>
    <cellStyle name="常规 43" xfId="66" xr:uid="{00000000-0005-0000-0000-000043000000}"/>
    <cellStyle name="常规 44" xfId="67" xr:uid="{00000000-0005-0000-0000-000044000000}"/>
    <cellStyle name="常规 45" xfId="68" xr:uid="{00000000-0005-0000-0000-000045000000}"/>
    <cellStyle name="常规 46" xfId="69" xr:uid="{00000000-0005-0000-0000-000046000000}"/>
    <cellStyle name="常规 47" xfId="70" xr:uid="{00000000-0005-0000-0000-000047000000}"/>
    <cellStyle name="常规 48" xfId="71" xr:uid="{00000000-0005-0000-0000-000048000000}"/>
    <cellStyle name="常规 49" xfId="91" xr:uid="{00000000-0005-0000-0000-000049000000}"/>
    <cellStyle name="常规 5" xfId="6" xr:uid="{00000000-0005-0000-0000-00004A000000}"/>
    <cellStyle name="常规 5 2" xfId="72" xr:uid="{00000000-0005-0000-0000-00004B000000}"/>
    <cellStyle name="常规 5 3" xfId="93" xr:uid="{00000000-0005-0000-0000-00004C000000}"/>
    <cellStyle name="常规 50" xfId="147" xr:uid="{00000000-0005-0000-0000-00004D000000}"/>
    <cellStyle name="常规 51" xfId="73" xr:uid="{00000000-0005-0000-0000-00004E000000}"/>
    <cellStyle name="常规 51 2" xfId="74" xr:uid="{00000000-0005-0000-0000-00004F000000}"/>
    <cellStyle name="常规 51 3" xfId="75" xr:uid="{00000000-0005-0000-0000-000050000000}"/>
    <cellStyle name="常规 52" xfId="76" xr:uid="{00000000-0005-0000-0000-000051000000}"/>
    <cellStyle name="常规 52 2" xfId="77" xr:uid="{00000000-0005-0000-0000-000052000000}"/>
    <cellStyle name="常规 53" xfId="148" xr:uid="{00000000-0005-0000-0000-000053000000}"/>
    <cellStyle name="常规 55" xfId="78" xr:uid="{00000000-0005-0000-0000-000054000000}"/>
    <cellStyle name="常规 59" xfId="79" xr:uid="{00000000-0005-0000-0000-000055000000}"/>
    <cellStyle name="常规 6" xfId="80" xr:uid="{00000000-0005-0000-0000-000056000000}"/>
    <cellStyle name="常规 6 2" xfId="81" xr:uid="{00000000-0005-0000-0000-000057000000}"/>
    <cellStyle name="常规 7" xfId="82" xr:uid="{00000000-0005-0000-0000-000058000000}"/>
    <cellStyle name="常规 70" xfId="83" xr:uid="{00000000-0005-0000-0000-000059000000}"/>
    <cellStyle name="常规 70 2" xfId="84" xr:uid="{00000000-0005-0000-0000-00005A000000}"/>
    <cellStyle name="常规 8" xfId="85" xr:uid="{00000000-0005-0000-0000-00005B000000}"/>
    <cellStyle name="常规 8 2" xfId="86" xr:uid="{00000000-0005-0000-0000-00005C000000}"/>
    <cellStyle name="常规 88" xfId="87" xr:uid="{00000000-0005-0000-0000-00005D000000}"/>
    <cellStyle name="常规 89" xfId="88" xr:uid="{00000000-0005-0000-0000-00005E000000}"/>
    <cellStyle name="常规 9" xfId="1" xr:uid="{00000000-0005-0000-0000-00005F000000}"/>
    <cellStyle name="常规 9 2" xfId="89" xr:uid="{00000000-0005-0000-0000-000060000000}"/>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13" Type="http://schemas.openxmlformats.org/officeDocument/2006/relationships/image" Target="../media/image20.png"/><Relationship Id="rId3" Type="http://schemas.openxmlformats.org/officeDocument/2006/relationships/image" Target="../media/image10.png"/><Relationship Id="rId7" Type="http://schemas.openxmlformats.org/officeDocument/2006/relationships/image" Target="../media/image14.png"/><Relationship Id="rId12" Type="http://schemas.openxmlformats.org/officeDocument/2006/relationships/image" Target="../media/image19.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image" Target="../media/image13.png"/><Relationship Id="rId11" Type="http://schemas.openxmlformats.org/officeDocument/2006/relationships/image" Target="../media/image18.png"/><Relationship Id="rId5" Type="http://schemas.openxmlformats.org/officeDocument/2006/relationships/image" Target="../media/image12.png"/><Relationship Id="rId10" Type="http://schemas.openxmlformats.org/officeDocument/2006/relationships/image" Target="../media/image17.png"/><Relationship Id="rId4" Type="http://schemas.openxmlformats.org/officeDocument/2006/relationships/image" Target="../media/image11.png"/><Relationship Id="rId9"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246945</xdr:colOff>
      <xdr:row>8</xdr:row>
      <xdr:rowOff>119945</xdr:rowOff>
    </xdr:from>
    <xdr:to>
      <xdr:col>19</xdr:col>
      <xdr:colOff>532389</xdr:colOff>
      <xdr:row>49</xdr:row>
      <xdr:rowOff>175220</xdr:rowOff>
    </xdr:to>
    <xdr:pic>
      <xdr:nvPicPr>
        <xdr:cNvPr id="2" name="图片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180667" y="1545167"/>
          <a:ext cx="7785500" cy="4711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296333</xdr:colOff>
      <xdr:row>10</xdr:row>
      <xdr:rowOff>98777</xdr:rowOff>
    </xdr:from>
    <xdr:to>
      <xdr:col>19</xdr:col>
      <xdr:colOff>303780</xdr:colOff>
      <xdr:row>49</xdr:row>
      <xdr:rowOff>38316</xdr:rowOff>
    </xdr:to>
    <xdr:pic>
      <xdr:nvPicPr>
        <xdr:cNvPr id="2" name="图片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180666" y="1890888"/>
          <a:ext cx="7620392" cy="42293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268110</xdr:colOff>
      <xdr:row>9</xdr:row>
      <xdr:rowOff>0</xdr:rowOff>
    </xdr:from>
    <xdr:to>
      <xdr:col>18</xdr:col>
      <xdr:colOff>401858</xdr:colOff>
      <xdr:row>78</xdr:row>
      <xdr:rowOff>56027</xdr:rowOff>
    </xdr:to>
    <xdr:pic>
      <xdr:nvPicPr>
        <xdr:cNvPr id="2" name="图片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6180666" y="1601611"/>
          <a:ext cx="7753748" cy="55946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469900</xdr:colOff>
      <xdr:row>21</xdr:row>
      <xdr:rowOff>127000</xdr:rowOff>
    </xdr:from>
    <xdr:to>
      <xdr:col>10</xdr:col>
      <xdr:colOff>540023</xdr:colOff>
      <xdr:row>48</xdr:row>
      <xdr:rowOff>70094</xdr:rowOff>
    </xdr:to>
    <xdr:pic>
      <xdr:nvPicPr>
        <xdr:cNvPr id="2" name="图片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2787650" y="3860800"/>
          <a:ext cx="5315223" cy="47436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topLeftCell="A4" zoomScale="90" zoomScaleNormal="90" workbookViewId="0">
      <selection activeCell="B6" sqref="B6"/>
    </sheetView>
  </sheetViews>
  <sheetFormatPr defaultColWidth="22.875" defaultRowHeight="14.25"/>
  <cols>
    <col min="1" max="2" width="22.875" style="5"/>
    <col min="3" max="3" width="15.5" style="5" customWidth="1"/>
    <col min="4" max="4" width="38.375" style="5" customWidth="1"/>
    <col min="5" max="7" width="13.5" style="5" customWidth="1"/>
    <col min="8" max="16384" width="22.875" style="5"/>
  </cols>
  <sheetData>
    <row r="1" spans="1:8">
      <c r="A1" s="32" t="s">
        <v>60</v>
      </c>
      <c r="B1" s="67" t="s">
        <v>187</v>
      </c>
      <c r="C1" s="67" t="s">
        <v>188</v>
      </c>
      <c r="D1" s="67" t="s">
        <v>189</v>
      </c>
    </row>
    <row r="2" spans="1:8" ht="89.25" customHeight="1">
      <c r="A2" s="33">
        <v>1</v>
      </c>
      <c r="B2" s="67" t="s">
        <v>190</v>
      </c>
      <c r="C2" s="66">
        <f>F2</f>
        <v>5046101</v>
      </c>
      <c r="D2" s="68" t="s">
        <v>196</v>
      </c>
      <c r="E2" s="5">
        <v>302766045</v>
      </c>
      <c r="F2" s="5">
        <f>ROUND(E2/60,0)</f>
        <v>5046101</v>
      </c>
    </row>
    <row r="3" spans="1:8">
      <c r="A3" s="33">
        <v>2</v>
      </c>
      <c r="B3" s="67" t="s">
        <v>191</v>
      </c>
      <c r="C3" s="67">
        <f>C4+C5+C6</f>
        <v>2239638</v>
      </c>
      <c r="D3" s="68" t="s">
        <v>61</v>
      </c>
    </row>
    <row r="4" spans="1:8" ht="51">
      <c r="A4" s="33">
        <v>2.1</v>
      </c>
      <c r="B4" s="67" t="s">
        <v>192</v>
      </c>
      <c r="C4" s="69">
        <f>F4</f>
        <v>927648</v>
      </c>
      <c r="D4" s="68" t="s">
        <v>197</v>
      </c>
      <c r="E4" s="38">
        <v>51535.99</v>
      </c>
      <c r="F4" s="5">
        <f>ROUND(E4*1.5*12,0)</f>
        <v>927648</v>
      </c>
    </row>
    <row r="5" spans="1:8" ht="76.5" customHeight="1">
      <c r="A5" s="33">
        <v>2.2000000000000002</v>
      </c>
      <c r="B5" s="67" t="s">
        <v>193</v>
      </c>
      <c r="C5" s="69">
        <f>ROUND(E5,0)</f>
        <v>15552</v>
      </c>
      <c r="D5" s="70" t="s">
        <v>207</v>
      </c>
      <c r="E5" s="5">
        <v>15552</v>
      </c>
    </row>
    <row r="6" spans="1:8" ht="62.25">
      <c r="A6" s="33">
        <v>2.2999999999999998</v>
      </c>
      <c r="B6" s="67" t="s">
        <v>198</v>
      </c>
      <c r="C6" s="66">
        <f>ROUND(F6,0)</f>
        <v>1296438</v>
      </c>
      <c r="D6" s="68" t="s">
        <v>199</v>
      </c>
      <c r="E6" s="61">
        <f>2.11*G6+1.7*H6</f>
        <v>108036.48509999999</v>
      </c>
      <c r="F6" s="5">
        <f>E6*12</f>
        <v>1296437.8211999999</v>
      </c>
      <c r="G6" s="5">
        <v>49817.81</v>
      </c>
      <c r="H6" s="5">
        <v>1718.18</v>
      </c>
    </row>
    <row r="7" spans="1:8">
      <c r="A7" s="33">
        <v>3</v>
      </c>
      <c r="B7" s="67" t="s">
        <v>200</v>
      </c>
      <c r="C7" s="67">
        <f>C8+C9+C10</f>
        <v>453730</v>
      </c>
      <c r="D7" s="68" t="s">
        <v>62</v>
      </c>
    </row>
    <row r="8" spans="1:8" ht="37.5">
      <c r="A8" s="33">
        <v>3.1</v>
      </c>
      <c r="B8" s="67" t="s">
        <v>194</v>
      </c>
      <c r="C8" s="67">
        <f>F8</f>
        <v>77304</v>
      </c>
      <c r="D8" s="68" t="s">
        <v>201</v>
      </c>
      <c r="E8" s="5">
        <v>1.5</v>
      </c>
      <c r="F8" s="5">
        <f>ROUND(E8*E4,0)</f>
        <v>77304</v>
      </c>
    </row>
    <row r="9" spans="1:8" ht="100.5">
      <c r="A9" s="33">
        <v>3.2</v>
      </c>
      <c r="B9" s="67" t="s">
        <v>202</v>
      </c>
      <c r="C9" s="69">
        <f>ROUND(G9,0)</f>
        <v>151005</v>
      </c>
      <c r="D9" s="68" t="s">
        <v>203</v>
      </c>
      <c r="E9" s="5">
        <f>C2*0.7</f>
        <v>3532270.6999999997</v>
      </c>
      <c r="F9" s="5">
        <f>4.75%*0.9</f>
        <v>4.2750000000000003E-2</v>
      </c>
      <c r="G9" s="5">
        <f>E9*F9</f>
        <v>151004.57242499999</v>
      </c>
    </row>
    <row r="10" spans="1:8" ht="73.5">
      <c r="A10" s="33">
        <v>3.3</v>
      </c>
      <c r="B10" s="67" t="s">
        <v>204</v>
      </c>
      <c r="C10" s="69">
        <f>ROUND((C2+C3+C8+C9)*3%,0)</f>
        <v>225421</v>
      </c>
      <c r="D10" s="68" t="s">
        <v>205</v>
      </c>
    </row>
    <row r="11" spans="1:8">
      <c r="A11" s="33">
        <v>4</v>
      </c>
      <c r="B11" s="67" t="s">
        <v>195</v>
      </c>
      <c r="C11" s="66">
        <f>C2+C3+C7</f>
        <v>7739469</v>
      </c>
      <c r="D11" s="68" t="s">
        <v>63</v>
      </c>
    </row>
    <row r="12" spans="1:8">
      <c r="A12" s="33">
        <v>5</v>
      </c>
      <c r="B12" s="67" t="s">
        <v>206</v>
      </c>
      <c r="C12" s="66">
        <f>ROUND(C11/E4/12,0)</f>
        <v>13</v>
      </c>
      <c r="D12" s="68" t="s">
        <v>186</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1">
        <v>4.7500000000000001E-2</v>
      </c>
      <c r="D47" s="41">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06"/>
  <sheetViews>
    <sheetView topLeftCell="A78" workbookViewId="0">
      <selection activeCell="G97" sqref="G97"/>
    </sheetView>
  </sheetViews>
  <sheetFormatPr defaultColWidth="9" defaultRowHeight="14.25"/>
  <cols>
    <col min="1" max="1" width="9" style="215"/>
    <col min="2" max="2" width="19.25" style="215" bestFit="1" customWidth="1"/>
    <col min="3" max="3" width="13" style="215" bestFit="1" customWidth="1"/>
    <col min="4" max="16384" width="9" style="215"/>
  </cols>
  <sheetData>
    <row r="1" spans="1:5">
      <c r="A1" s="214" t="s">
        <v>87</v>
      </c>
      <c r="B1" s="214" t="s">
        <v>91</v>
      </c>
      <c r="C1" s="214" t="s">
        <v>914</v>
      </c>
      <c r="D1" s="214" t="s">
        <v>92</v>
      </c>
      <c r="E1" s="214" t="s">
        <v>93</v>
      </c>
    </row>
    <row r="2" spans="1:5">
      <c r="A2" s="214" t="s">
        <v>935</v>
      </c>
      <c r="B2" s="214" t="s">
        <v>951</v>
      </c>
      <c r="C2" s="214">
        <v>71.492403932082198</v>
      </c>
      <c r="D2" s="214">
        <v>2022</v>
      </c>
      <c r="E2" s="214" t="s">
        <v>100</v>
      </c>
    </row>
    <row r="3" spans="1:5">
      <c r="A3" s="214" t="s">
        <v>935</v>
      </c>
      <c r="B3" s="214" t="s">
        <v>936</v>
      </c>
      <c r="C3" s="214">
        <v>80.242995738507503</v>
      </c>
      <c r="D3" s="214">
        <v>2022</v>
      </c>
      <c r="E3" s="214" t="s">
        <v>103</v>
      </c>
    </row>
    <row r="4" spans="1:5">
      <c r="A4" s="214" t="s">
        <v>935</v>
      </c>
      <c r="B4" s="214" t="s">
        <v>952</v>
      </c>
      <c r="C4" s="214">
        <v>83.658672509712602</v>
      </c>
      <c r="D4" s="214">
        <v>2022</v>
      </c>
      <c r="E4" s="214" t="s">
        <v>103</v>
      </c>
    </row>
    <row r="5" spans="1:5">
      <c r="A5" s="214" t="s">
        <v>935</v>
      </c>
      <c r="B5" s="214" t="s">
        <v>937</v>
      </c>
      <c r="C5" s="214">
        <v>71.412688691424506</v>
      </c>
      <c r="D5" s="214">
        <v>2021</v>
      </c>
      <c r="E5" s="214" t="s">
        <v>104</v>
      </c>
    </row>
    <row r="6" spans="1:5">
      <c r="A6" s="214" t="s">
        <v>935</v>
      </c>
      <c r="B6" s="214" t="s">
        <v>937</v>
      </c>
      <c r="C6" s="214">
        <v>72.596905043113694</v>
      </c>
      <c r="D6" s="214">
        <v>2021</v>
      </c>
      <c r="E6" s="214" t="s">
        <v>95</v>
      </c>
    </row>
    <row r="7" spans="1:5">
      <c r="A7" s="214" t="s">
        <v>935</v>
      </c>
      <c r="B7" s="214" t="s">
        <v>937</v>
      </c>
      <c r="C7" s="214">
        <v>88.022407350826398</v>
      </c>
      <c r="D7" s="214">
        <v>2021</v>
      </c>
      <c r="E7" s="214" t="s">
        <v>96</v>
      </c>
    </row>
    <row r="8" spans="1:5">
      <c r="A8" s="214" t="s">
        <v>935</v>
      </c>
      <c r="B8" s="214" t="s">
        <v>937</v>
      </c>
      <c r="C8" s="214">
        <v>95.720998999749895</v>
      </c>
      <c r="D8" s="214">
        <v>2021</v>
      </c>
      <c r="E8" s="214" t="s">
        <v>97</v>
      </c>
    </row>
    <row r="9" spans="1:5">
      <c r="A9" s="214" t="s">
        <v>935</v>
      </c>
      <c r="B9" s="214" t="s">
        <v>937</v>
      </c>
      <c r="C9" s="214">
        <v>87.441860465116207</v>
      </c>
      <c r="D9" s="214">
        <v>2022</v>
      </c>
      <c r="E9" s="214" t="s">
        <v>98</v>
      </c>
    </row>
    <row r="10" spans="1:5">
      <c r="A10" s="214" t="s">
        <v>935</v>
      </c>
      <c r="B10" s="214" t="s">
        <v>937</v>
      </c>
      <c r="C10" s="214">
        <v>74.445991952955694</v>
      </c>
      <c r="D10" s="214">
        <v>2022</v>
      </c>
      <c r="E10" s="214" t="s">
        <v>106</v>
      </c>
    </row>
    <row r="11" spans="1:5">
      <c r="A11" s="214" t="s">
        <v>935</v>
      </c>
      <c r="B11" s="214" t="s">
        <v>937</v>
      </c>
      <c r="C11" s="214">
        <v>74.488427366645496</v>
      </c>
      <c r="D11" s="214">
        <v>2022</v>
      </c>
      <c r="E11" s="214" t="s">
        <v>105</v>
      </c>
    </row>
    <row r="12" spans="1:5">
      <c r="A12" s="214" t="s">
        <v>935</v>
      </c>
      <c r="B12" s="214" t="s">
        <v>937</v>
      </c>
      <c r="C12" s="214">
        <v>77.842464736007898</v>
      </c>
      <c r="D12" s="214">
        <v>2022</v>
      </c>
      <c r="E12" s="214" t="s">
        <v>99</v>
      </c>
    </row>
    <row r="13" spans="1:5">
      <c r="A13" s="214" t="s">
        <v>935</v>
      </c>
      <c r="B13" s="214" t="s">
        <v>953</v>
      </c>
      <c r="C13" s="214">
        <v>77.382157337109504</v>
      </c>
      <c r="D13" s="214">
        <v>2022</v>
      </c>
      <c r="E13" s="214" t="s">
        <v>100</v>
      </c>
    </row>
    <row r="14" spans="1:5">
      <c r="A14" s="214" t="s">
        <v>935</v>
      </c>
      <c r="B14" s="214" t="s">
        <v>937</v>
      </c>
      <c r="C14" s="214">
        <v>75.452069594248499</v>
      </c>
      <c r="D14" s="214">
        <v>2022</v>
      </c>
      <c r="E14" s="214" t="s">
        <v>101</v>
      </c>
    </row>
    <row r="15" spans="1:5">
      <c r="A15" s="214" t="s">
        <v>935</v>
      </c>
      <c r="B15" s="214" t="s">
        <v>937</v>
      </c>
      <c r="C15" s="214">
        <v>80.994099886966097</v>
      </c>
      <c r="D15" s="214">
        <v>2022</v>
      </c>
      <c r="E15" s="214" t="s">
        <v>102</v>
      </c>
    </row>
    <row r="16" spans="1:5">
      <c r="A16" s="214" t="s">
        <v>935</v>
      </c>
      <c r="B16" s="214" t="s">
        <v>937</v>
      </c>
      <c r="C16" s="214">
        <v>81.053635025040904</v>
      </c>
      <c r="D16" s="214">
        <v>2022</v>
      </c>
      <c r="E16" s="214" t="s">
        <v>103</v>
      </c>
    </row>
    <row r="17" spans="1:5">
      <c r="A17" s="214" t="s">
        <v>935</v>
      </c>
      <c r="B17" s="214" t="s">
        <v>954</v>
      </c>
      <c r="C17" s="214">
        <v>65.620003244987601</v>
      </c>
      <c r="D17" s="214">
        <v>2021</v>
      </c>
      <c r="E17" s="214" t="s">
        <v>104</v>
      </c>
    </row>
    <row r="18" spans="1:5">
      <c r="A18" s="214" t="s">
        <v>935</v>
      </c>
      <c r="B18" s="214" t="s">
        <v>938</v>
      </c>
      <c r="C18" s="214">
        <v>58.533765130815901</v>
      </c>
      <c r="D18" s="214">
        <v>2021</v>
      </c>
      <c r="E18" s="214" t="s">
        <v>95</v>
      </c>
    </row>
    <row r="19" spans="1:5">
      <c r="A19" s="214" t="s">
        <v>935</v>
      </c>
      <c r="B19" s="214" t="s">
        <v>938</v>
      </c>
      <c r="C19" s="214">
        <v>63.095012257429602</v>
      </c>
      <c r="D19" s="214">
        <v>2021</v>
      </c>
      <c r="E19" s="214" t="s">
        <v>96</v>
      </c>
    </row>
    <row r="20" spans="1:5">
      <c r="A20" s="214" t="s">
        <v>935</v>
      </c>
      <c r="B20" s="214" t="s">
        <v>938</v>
      </c>
      <c r="C20" s="214">
        <v>49.971444888634998</v>
      </c>
      <c r="D20" s="214">
        <v>2021</v>
      </c>
      <c r="E20" s="214" t="s">
        <v>97</v>
      </c>
    </row>
    <row r="21" spans="1:5">
      <c r="A21" s="214" t="s">
        <v>935</v>
      </c>
      <c r="B21" s="214" t="s">
        <v>938</v>
      </c>
      <c r="C21" s="214">
        <v>60.666564275840798</v>
      </c>
      <c r="D21" s="214">
        <v>2022</v>
      </c>
      <c r="E21" s="214" t="s">
        <v>98</v>
      </c>
    </row>
    <row r="22" spans="1:5">
      <c r="A22" s="214" t="s">
        <v>935</v>
      </c>
      <c r="B22" s="214" t="s">
        <v>938</v>
      </c>
      <c r="C22" s="214">
        <v>79.613272857483807</v>
      </c>
      <c r="D22" s="214">
        <v>2022</v>
      </c>
      <c r="E22" s="214" t="s">
        <v>106</v>
      </c>
    </row>
    <row r="23" spans="1:5">
      <c r="A23" s="214" t="s">
        <v>935</v>
      </c>
      <c r="B23" s="214" t="s">
        <v>938</v>
      </c>
      <c r="C23" s="214">
        <v>76.077768385460701</v>
      </c>
      <c r="D23" s="214">
        <v>2022</v>
      </c>
      <c r="E23" s="214" t="s">
        <v>105</v>
      </c>
    </row>
    <row r="24" spans="1:5">
      <c r="A24" s="214" t="s">
        <v>935</v>
      </c>
      <c r="B24" s="214" t="s">
        <v>938</v>
      </c>
      <c r="C24" s="214">
        <v>76.212755478945994</v>
      </c>
      <c r="D24" s="214">
        <v>2022</v>
      </c>
      <c r="E24" s="214" t="s">
        <v>100</v>
      </c>
    </row>
    <row r="25" spans="1:5">
      <c r="A25" s="214" t="s">
        <v>935</v>
      </c>
      <c r="B25" s="214" t="s">
        <v>938</v>
      </c>
      <c r="C25" s="214">
        <v>101.752550353125</v>
      </c>
      <c r="D25" s="214">
        <v>2022</v>
      </c>
      <c r="E25" s="214" t="s">
        <v>102</v>
      </c>
    </row>
    <row r="26" spans="1:5">
      <c r="A26" s="214" t="s">
        <v>935</v>
      </c>
      <c r="B26" s="214" t="s">
        <v>938</v>
      </c>
      <c r="C26" s="214">
        <v>104.14276722955999</v>
      </c>
      <c r="D26" s="214">
        <v>2022</v>
      </c>
      <c r="E26" s="214" t="s">
        <v>103</v>
      </c>
    </row>
    <row r="27" spans="1:5">
      <c r="A27" s="214" t="s">
        <v>935</v>
      </c>
      <c r="B27" s="214" t="s">
        <v>955</v>
      </c>
      <c r="C27" s="214">
        <v>69.603960396039597</v>
      </c>
      <c r="D27" s="214">
        <v>2021</v>
      </c>
      <c r="E27" s="214" t="s">
        <v>104</v>
      </c>
    </row>
    <row r="28" spans="1:5">
      <c r="A28" s="214" t="s">
        <v>935</v>
      </c>
      <c r="B28" s="214" t="s">
        <v>939</v>
      </c>
      <c r="C28" s="214">
        <v>66.104470850611506</v>
      </c>
      <c r="D28" s="214">
        <v>2021</v>
      </c>
      <c r="E28" s="214" t="s">
        <v>95</v>
      </c>
    </row>
    <row r="29" spans="1:5">
      <c r="A29" s="214" t="s">
        <v>935</v>
      </c>
      <c r="B29" s="214" t="s">
        <v>939</v>
      </c>
      <c r="C29" s="214">
        <v>76.210318548166001</v>
      </c>
      <c r="D29" s="214">
        <v>2021</v>
      </c>
      <c r="E29" s="214" t="s">
        <v>96</v>
      </c>
    </row>
    <row r="30" spans="1:5">
      <c r="A30" s="214" t="s">
        <v>935</v>
      </c>
      <c r="B30" s="214" t="s">
        <v>939</v>
      </c>
      <c r="C30" s="214">
        <v>73.708766472947502</v>
      </c>
      <c r="D30" s="214">
        <v>2021</v>
      </c>
      <c r="E30" s="214" t="s">
        <v>97</v>
      </c>
    </row>
    <row r="31" spans="1:5">
      <c r="A31" s="214" t="s">
        <v>935</v>
      </c>
      <c r="B31" s="214" t="s">
        <v>939</v>
      </c>
      <c r="C31" s="214">
        <v>77.555564849235793</v>
      </c>
      <c r="D31" s="214">
        <v>2022</v>
      </c>
      <c r="E31" s="214" t="s">
        <v>98</v>
      </c>
    </row>
    <row r="32" spans="1:5">
      <c r="A32" s="214" t="s">
        <v>935</v>
      </c>
      <c r="B32" s="214" t="s">
        <v>939</v>
      </c>
      <c r="C32" s="214">
        <v>69.692299045915306</v>
      </c>
      <c r="D32" s="214">
        <v>2022</v>
      </c>
      <c r="E32" s="214" t="s">
        <v>106</v>
      </c>
    </row>
    <row r="33" spans="1:5">
      <c r="A33" s="214" t="s">
        <v>935</v>
      </c>
      <c r="B33" s="214" t="s">
        <v>939</v>
      </c>
      <c r="C33" s="214">
        <v>74.755884705053106</v>
      </c>
      <c r="D33" s="214">
        <v>2022</v>
      </c>
      <c r="E33" s="214" t="s">
        <v>105</v>
      </c>
    </row>
    <row r="34" spans="1:5">
      <c r="A34" s="214" t="s">
        <v>935</v>
      </c>
      <c r="B34" s="214" t="s">
        <v>939</v>
      </c>
      <c r="C34" s="214">
        <v>71.039469029420104</v>
      </c>
      <c r="D34" s="214">
        <v>2022</v>
      </c>
      <c r="E34" s="214" t="s">
        <v>99</v>
      </c>
    </row>
    <row r="35" spans="1:5">
      <c r="A35" s="214" t="s">
        <v>935</v>
      </c>
      <c r="B35" s="214" t="s">
        <v>939</v>
      </c>
      <c r="C35" s="214">
        <v>69.5</v>
      </c>
      <c r="D35" s="214">
        <v>2022</v>
      </c>
      <c r="E35" s="214" t="s">
        <v>100</v>
      </c>
    </row>
    <row r="36" spans="1:5">
      <c r="A36" s="214" t="s">
        <v>935</v>
      </c>
      <c r="B36" s="214" t="s">
        <v>939</v>
      </c>
      <c r="C36" s="214">
        <v>75.840550525058603</v>
      </c>
      <c r="D36" s="214">
        <v>2022</v>
      </c>
      <c r="E36" s="214" t="s">
        <v>101</v>
      </c>
    </row>
    <row r="37" spans="1:5">
      <c r="A37" s="214" t="s">
        <v>935</v>
      </c>
      <c r="B37" s="214" t="s">
        <v>939</v>
      </c>
      <c r="C37" s="214">
        <v>72.776026249758701</v>
      </c>
      <c r="D37" s="214">
        <v>2022</v>
      </c>
      <c r="E37" s="214" t="s">
        <v>102</v>
      </c>
    </row>
    <row r="38" spans="1:5">
      <c r="A38" s="214" t="s">
        <v>935</v>
      </c>
      <c r="B38" s="214" t="s">
        <v>939</v>
      </c>
      <c r="C38" s="214">
        <v>73.219568685793007</v>
      </c>
      <c r="D38" s="214">
        <v>2022</v>
      </c>
      <c r="E38" s="214" t="s">
        <v>103</v>
      </c>
    </row>
    <row r="39" spans="1:5">
      <c r="A39" s="214" t="s">
        <v>935</v>
      </c>
      <c r="B39" s="214" t="s">
        <v>940</v>
      </c>
      <c r="C39" s="214">
        <v>64.896004953724599</v>
      </c>
      <c r="D39" s="214">
        <v>2021</v>
      </c>
      <c r="E39" s="214" t="s">
        <v>104</v>
      </c>
    </row>
    <row r="40" spans="1:5">
      <c r="A40" s="214" t="s">
        <v>935</v>
      </c>
      <c r="B40" s="214" t="s">
        <v>940</v>
      </c>
      <c r="C40" s="214">
        <v>69.970243059227101</v>
      </c>
      <c r="D40" s="214">
        <v>2021</v>
      </c>
      <c r="E40" s="214" t="s">
        <v>95</v>
      </c>
    </row>
    <row r="41" spans="1:5">
      <c r="A41" s="214" t="s">
        <v>935</v>
      </c>
      <c r="B41" s="214" t="s">
        <v>940</v>
      </c>
      <c r="C41" s="214">
        <v>78.5310556401719</v>
      </c>
      <c r="D41" s="214">
        <v>2021</v>
      </c>
      <c r="E41" s="214" t="s">
        <v>96</v>
      </c>
    </row>
    <row r="42" spans="1:5">
      <c r="A42" s="214" t="s">
        <v>935</v>
      </c>
      <c r="B42" s="214" t="s">
        <v>940</v>
      </c>
      <c r="C42" s="214">
        <v>71.801593329507597</v>
      </c>
      <c r="D42" s="214">
        <v>2021</v>
      </c>
      <c r="E42" s="214" t="s">
        <v>97</v>
      </c>
    </row>
    <row r="43" spans="1:5">
      <c r="A43" s="214" t="s">
        <v>935</v>
      </c>
      <c r="B43" s="214" t="s">
        <v>940</v>
      </c>
      <c r="C43" s="214">
        <v>73.646197797964803</v>
      </c>
      <c r="D43" s="214">
        <v>2022</v>
      </c>
      <c r="E43" s="214" t="s">
        <v>106</v>
      </c>
    </row>
    <row r="44" spans="1:5">
      <c r="A44" s="214" t="s">
        <v>935</v>
      </c>
      <c r="B44" s="214" t="s">
        <v>940</v>
      </c>
      <c r="C44" s="214">
        <v>71.184668059451795</v>
      </c>
      <c r="D44" s="214">
        <v>2022</v>
      </c>
      <c r="E44" s="214" t="s">
        <v>105</v>
      </c>
    </row>
    <row r="45" spans="1:5">
      <c r="A45" s="214" t="s">
        <v>935</v>
      </c>
      <c r="B45" s="214" t="s">
        <v>940</v>
      </c>
      <c r="C45" s="214">
        <v>68.098867405189097</v>
      </c>
      <c r="D45" s="214">
        <v>2022</v>
      </c>
      <c r="E45" s="214" t="s">
        <v>99</v>
      </c>
    </row>
    <row r="46" spans="1:5">
      <c r="A46" s="214" t="s">
        <v>935</v>
      </c>
      <c r="B46" s="214" t="s">
        <v>940</v>
      </c>
      <c r="C46" s="214">
        <v>71.114245193714396</v>
      </c>
      <c r="D46" s="214">
        <v>2022</v>
      </c>
      <c r="E46" s="214" t="s">
        <v>100</v>
      </c>
    </row>
    <row r="47" spans="1:5">
      <c r="A47" s="214" t="s">
        <v>935</v>
      </c>
      <c r="B47" s="214" t="s">
        <v>940</v>
      </c>
      <c r="C47" s="214">
        <v>69.770695379426002</v>
      </c>
      <c r="D47" s="214">
        <v>2022</v>
      </c>
      <c r="E47" s="214" t="s">
        <v>101</v>
      </c>
    </row>
    <row r="48" spans="1:5">
      <c r="A48" s="214" t="s">
        <v>935</v>
      </c>
      <c r="B48" s="214" t="s">
        <v>940</v>
      </c>
      <c r="C48" s="214">
        <v>66.808042755532796</v>
      </c>
      <c r="D48" s="214">
        <v>2022</v>
      </c>
      <c r="E48" s="214" t="s">
        <v>102</v>
      </c>
    </row>
    <row r="49" spans="1:5">
      <c r="A49" s="214" t="s">
        <v>935</v>
      </c>
      <c r="B49" s="214" t="s">
        <v>940</v>
      </c>
      <c r="C49" s="214">
        <v>74.617804656172495</v>
      </c>
      <c r="D49" s="214">
        <v>2022</v>
      </c>
      <c r="E49" s="214" t="s">
        <v>103</v>
      </c>
    </row>
    <row r="50" spans="1:5">
      <c r="A50" s="214" t="s">
        <v>935</v>
      </c>
      <c r="B50" s="214" t="s">
        <v>956</v>
      </c>
      <c r="C50" s="214">
        <v>59.3814826080595</v>
      </c>
      <c r="D50" s="214">
        <v>2021</v>
      </c>
      <c r="E50" s="214" t="s">
        <v>104</v>
      </c>
    </row>
    <row r="51" spans="1:5">
      <c r="A51" s="214" t="s">
        <v>935</v>
      </c>
      <c r="B51" s="214" t="s">
        <v>941</v>
      </c>
      <c r="C51" s="214">
        <v>60.005775339301103</v>
      </c>
      <c r="D51" s="214">
        <v>2021</v>
      </c>
      <c r="E51" s="214" t="s">
        <v>95</v>
      </c>
    </row>
    <row r="52" spans="1:5">
      <c r="A52" s="214" t="s">
        <v>935</v>
      </c>
      <c r="B52" s="214" t="s">
        <v>941</v>
      </c>
      <c r="C52" s="214">
        <v>66.250978260156202</v>
      </c>
      <c r="D52" s="214">
        <v>2021</v>
      </c>
      <c r="E52" s="214" t="s">
        <v>96</v>
      </c>
    </row>
    <row r="53" spans="1:5">
      <c r="A53" s="214" t="s">
        <v>935</v>
      </c>
      <c r="B53" s="214" t="s">
        <v>941</v>
      </c>
      <c r="C53" s="214">
        <v>58.571428571428498</v>
      </c>
      <c r="D53" s="214">
        <v>2021</v>
      </c>
      <c r="E53" s="214" t="s">
        <v>97</v>
      </c>
    </row>
    <row r="54" spans="1:5">
      <c r="A54" s="214" t="s">
        <v>935</v>
      </c>
      <c r="B54" s="214" t="s">
        <v>941</v>
      </c>
      <c r="C54" s="214">
        <v>64.258135686707107</v>
      </c>
      <c r="D54" s="214">
        <v>2022</v>
      </c>
      <c r="E54" s="214" t="s">
        <v>98</v>
      </c>
    </row>
    <row r="55" spans="1:5">
      <c r="A55" s="214" t="s">
        <v>935</v>
      </c>
      <c r="B55" s="214" t="s">
        <v>941</v>
      </c>
      <c r="C55" s="214">
        <v>62.380952380952301</v>
      </c>
      <c r="D55" s="214">
        <v>2022</v>
      </c>
      <c r="E55" s="214" t="s">
        <v>106</v>
      </c>
    </row>
    <row r="56" spans="1:5">
      <c r="A56" s="214" t="s">
        <v>935</v>
      </c>
      <c r="B56" s="214" t="s">
        <v>941</v>
      </c>
      <c r="C56" s="214">
        <v>82.391304347826093</v>
      </c>
      <c r="D56" s="214">
        <v>2022</v>
      </c>
      <c r="E56" s="214" t="s">
        <v>105</v>
      </c>
    </row>
    <row r="57" spans="1:5">
      <c r="A57" s="214" t="s">
        <v>935</v>
      </c>
      <c r="B57" s="214" t="s">
        <v>941</v>
      </c>
      <c r="C57" s="214">
        <v>62.654320987654302</v>
      </c>
      <c r="D57" s="214">
        <v>2022</v>
      </c>
      <c r="E57" s="214" t="s">
        <v>99</v>
      </c>
    </row>
    <row r="58" spans="1:5">
      <c r="A58" s="214" t="s">
        <v>935</v>
      </c>
      <c r="B58" s="214" t="s">
        <v>965</v>
      </c>
      <c r="C58" s="214">
        <v>80.4355240555075</v>
      </c>
      <c r="D58" s="214">
        <v>2022</v>
      </c>
      <c r="E58" s="214" t="s">
        <v>101</v>
      </c>
    </row>
    <row r="59" spans="1:5">
      <c r="A59" s="214" t="s">
        <v>935</v>
      </c>
      <c r="B59" s="214" t="s">
        <v>941</v>
      </c>
      <c r="C59" s="214">
        <v>74.568960622545106</v>
      </c>
      <c r="D59" s="214">
        <v>2022</v>
      </c>
      <c r="E59" s="214" t="s">
        <v>103</v>
      </c>
    </row>
    <row r="60" spans="1:5">
      <c r="A60" s="214" t="s">
        <v>935</v>
      </c>
      <c r="B60" s="214" t="s">
        <v>957</v>
      </c>
      <c r="C60" s="214">
        <v>22.828776477146</v>
      </c>
      <c r="D60" s="214">
        <v>2022</v>
      </c>
      <c r="E60" s="214" t="s">
        <v>103</v>
      </c>
    </row>
    <row r="61" spans="1:5">
      <c r="A61" s="214" t="s">
        <v>935</v>
      </c>
      <c r="B61" s="214" t="s">
        <v>942</v>
      </c>
      <c r="C61" s="214">
        <v>47.303914265226602</v>
      </c>
      <c r="D61" s="214">
        <v>2021</v>
      </c>
      <c r="E61" s="214" t="s">
        <v>104</v>
      </c>
    </row>
    <row r="62" spans="1:5">
      <c r="A62" s="214" t="s">
        <v>935</v>
      </c>
      <c r="B62" s="214" t="s">
        <v>942</v>
      </c>
      <c r="C62" s="214">
        <v>45.864809182772397</v>
      </c>
      <c r="D62" s="214">
        <v>2021</v>
      </c>
      <c r="E62" s="214" t="s">
        <v>95</v>
      </c>
    </row>
    <row r="63" spans="1:5">
      <c r="A63" s="214" t="s">
        <v>935</v>
      </c>
      <c r="B63" s="214" t="s">
        <v>942</v>
      </c>
      <c r="C63" s="214">
        <v>49.1415602366055</v>
      </c>
      <c r="D63" s="214">
        <v>2021</v>
      </c>
      <c r="E63" s="214" t="s">
        <v>96</v>
      </c>
    </row>
    <row r="64" spans="1:5">
      <c r="A64" s="214" t="s">
        <v>935</v>
      </c>
      <c r="B64" s="214" t="s">
        <v>942</v>
      </c>
      <c r="C64" s="214">
        <v>50.918698210640002</v>
      </c>
      <c r="D64" s="214">
        <v>2021</v>
      </c>
      <c r="E64" s="214" t="s">
        <v>97</v>
      </c>
    </row>
    <row r="65" spans="1:5">
      <c r="A65" s="214" t="s">
        <v>935</v>
      </c>
      <c r="B65" s="214" t="s">
        <v>942</v>
      </c>
      <c r="C65" s="214">
        <v>48.504895895088602</v>
      </c>
      <c r="D65" s="214">
        <v>2022</v>
      </c>
      <c r="E65" s="214" t="s">
        <v>98</v>
      </c>
    </row>
    <row r="66" spans="1:5">
      <c r="A66" s="214" t="s">
        <v>935</v>
      </c>
      <c r="B66" s="214" t="s">
        <v>942</v>
      </c>
      <c r="C66" s="214">
        <v>48.9152327789607</v>
      </c>
      <c r="D66" s="214">
        <v>2022</v>
      </c>
      <c r="E66" s="214" t="s">
        <v>106</v>
      </c>
    </row>
    <row r="67" spans="1:5">
      <c r="A67" s="214" t="s">
        <v>935</v>
      </c>
      <c r="B67" s="214" t="s">
        <v>942</v>
      </c>
      <c r="C67" s="214">
        <v>48.287822627265598</v>
      </c>
      <c r="D67" s="214">
        <v>2022</v>
      </c>
      <c r="E67" s="214" t="s">
        <v>105</v>
      </c>
    </row>
    <row r="68" spans="1:5">
      <c r="A68" s="214" t="s">
        <v>935</v>
      </c>
      <c r="B68" s="214" t="s">
        <v>942</v>
      </c>
      <c r="C68" s="214">
        <v>49.637266132111399</v>
      </c>
      <c r="D68" s="214">
        <v>2022</v>
      </c>
      <c r="E68" s="214" t="s">
        <v>99</v>
      </c>
    </row>
    <row r="69" spans="1:5">
      <c r="A69" s="214" t="s">
        <v>935</v>
      </c>
      <c r="B69" s="214" t="s">
        <v>942</v>
      </c>
      <c r="C69" s="214">
        <v>50.940730274410598</v>
      </c>
      <c r="D69" s="214">
        <v>2022</v>
      </c>
      <c r="E69" s="214" t="s">
        <v>100</v>
      </c>
    </row>
    <row r="70" spans="1:5">
      <c r="A70" s="214" t="s">
        <v>935</v>
      </c>
      <c r="B70" s="214" t="s">
        <v>942</v>
      </c>
      <c r="C70" s="214">
        <v>51.414322468296596</v>
      </c>
      <c r="D70" s="214">
        <v>2022</v>
      </c>
      <c r="E70" s="214" t="s">
        <v>101</v>
      </c>
    </row>
    <row r="71" spans="1:5">
      <c r="A71" s="214" t="s">
        <v>935</v>
      </c>
      <c r="B71" s="214" t="s">
        <v>942</v>
      </c>
      <c r="C71" s="214">
        <v>53.474641889276</v>
      </c>
      <c r="D71" s="214">
        <v>2022</v>
      </c>
      <c r="E71" s="214" t="s">
        <v>102</v>
      </c>
    </row>
    <row r="72" spans="1:5">
      <c r="A72" s="214" t="s">
        <v>935</v>
      </c>
      <c r="B72" s="214" t="s">
        <v>942</v>
      </c>
      <c r="C72" s="214">
        <v>52.764086907991199</v>
      </c>
      <c r="D72" s="214">
        <v>2022</v>
      </c>
      <c r="E72" s="214" t="s">
        <v>103</v>
      </c>
    </row>
    <row r="73" spans="1:5">
      <c r="A73" s="214" t="s">
        <v>935</v>
      </c>
      <c r="B73" s="214" t="s">
        <v>943</v>
      </c>
      <c r="C73" s="214">
        <v>52.380717296114298</v>
      </c>
      <c r="D73" s="214">
        <v>2021</v>
      </c>
      <c r="E73" s="214" t="s">
        <v>104</v>
      </c>
    </row>
    <row r="74" spans="1:5">
      <c r="A74" s="214" t="s">
        <v>935</v>
      </c>
      <c r="B74" s="214" t="s">
        <v>943</v>
      </c>
      <c r="C74" s="214">
        <v>51.537000426406102</v>
      </c>
      <c r="D74" s="214">
        <v>2021</v>
      </c>
      <c r="E74" s="214" t="s">
        <v>95</v>
      </c>
    </row>
    <row r="75" spans="1:5">
      <c r="A75" s="214" t="s">
        <v>935</v>
      </c>
      <c r="B75" s="214" t="s">
        <v>943</v>
      </c>
      <c r="C75" s="214">
        <v>44.827974124161699</v>
      </c>
      <c r="D75" s="214">
        <v>2021</v>
      </c>
      <c r="E75" s="214" t="s">
        <v>96</v>
      </c>
    </row>
    <row r="76" spans="1:5">
      <c r="A76" s="214" t="s">
        <v>935</v>
      </c>
      <c r="B76" s="214" t="s">
        <v>943</v>
      </c>
      <c r="C76" s="214">
        <v>47.696603071195902</v>
      </c>
      <c r="D76" s="214">
        <v>2022</v>
      </c>
      <c r="E76" s="214" t="s">
        <v>98</v>
      </c>
    </row>
    <row r="77" spans="1:5">
      <c r="A77" s="214" t="s">
        <v>935</v>
      </c>
      <c r="B77" s="214" t="s">
        <v>943</v>
      </c>
      <c r="C77" s="214">
        <v>54.745596868884498</v>
      </c>
      <c r="D77" s="214">
        <v>2022</v>
      </c>
      <c r="E77" s="214" t="s">
        <v>106</v>
      </c>
    </row>
    <row r="78" spans="1:5">
      <c r="A78" s="214" t="s">
        <v>935</v>
      </c>
      <c r="B78" s="214" t="s">
        <v>943</v>
      </c>
      <c r="C78" s="214">
        <v>50.191110522319498</v>
      </c>
      <c r="D78" s="214">
        <v>2022</v>
      </c>
      <c r="E78" s="214" t="s">
        <v>105</v>
      </c>
    </row>
    <row r="79" spans="1:5">
      <c r="A79" s="214" t="s">
        <v>935</v>
      </c>
      <c r="B79" s="214" t="s">
        <v>943</v>
      </c>
      <c r="C79" s="214">
        <v>51.373907566333301</v>
      </c>
      <c r="D79" s="214">
        <v>2022</v>
      </c>
      <c r="E79" s="214" t="s">
        <v>99</v>
      </c>
    </row>
    <row r="80" spans="1:5">
      <c r="A80" s="214" t="s">
        <v>935</v>
      </c>
      <c r="B80" s="214" t="s">
        <v>943</v>
      </c>
      <c r="C80" s="214">
        <v>51.050297095991297</v>
      </c>
      <c r="D80" s="214">
        <v>2022</v>
      </c>
      <c r="E80" s="214" t="s">
        <v>100</v>
      </c>
    </row>
    <row r="81" spans="1:5">
      <c r="A81" s="214" t="s">
        <v>935</v>
      </c>
      <c r="B81" s="214" t="s">
        <v>943</v>
      </c>
      <c r="C81" s="214">
        <v>53.172715423696701</v>
      </c>
      <c r="D81" s="214">
        <v>2022</v>
      </c>
      <c r="E81" s="214" t="s">
        <v>101</v>
      </c>
    </row>
    <row r="82" spans="1:5">
      <c r="A82" s="214" t="s">
        <v>935</v>
      </c>
      <c r="B82" s="214" t="s">
        <v>943</v>
      </c>
      <c r="C82" s="214">
        <v>53.3163834751808</v>
      </c>
      <c r="D82" s="214">
        <v>2022</v>
      </c>
      <c r="E82" s="214" t="s">
        <v>102</v>
      </c>
    </row>
    <row r="83" spans="1:5">
      <c r="A83" s="214" t="s">
        <v>935</v>
      </c>
      <c r="B83" s="214" t="s">
        <v>943</v>
      </c>
      <c r="C83" s="214">
        <v>51.078320090805903</v>
      </c>
      <c r="D83" s="214">
        <v>2022</v>
      </c>
      <c r="E83" s="214" t="s">
        <v>103</v>
      </c>
    </row>
    <row r="84" spans="1:5">
      <c r="A84" s="214" t="s">
        <v>935</v>
      </c>
      <c r="B84" s="214" t="s">
        <v>944</v>
      </c>
      <c r="C84" s="214">
        <v>49.035945818168599</v>
      </c>
      <c r="D84" s="214">
        <v>2021</v>
      </c>
      <c r="E84" s="214" t="s">
        <v>104</v>
      </c>
    </row>
    <row r="85" spans="1:5">
      <c r="A85" s="214" t="s">
        <v>935</v>
      </c>
      <c r="B85" s="214" t="s">
        <v>944</v>
      </c>
      <c r="C85" s="214">
        <v>50.386294927779602</v>
      </c>
      <c r="D85" s="214">
        <v>2021</v>
      </c>
      <c r="E85" s="214" t="s">
        <v>95</v>
      </c>
    </row>
    <row r="86" spans="1:5">
      <c r="A86" s="214" t="s">
        <v>935</v>
      </c>
      <c r="B86" s="214" t="s">
        <v>944</v>
      </c>
      <c r="C86" s="214">
        <v>52.391037788429301</v>
      </c>
      <c r="D86" s="214">
        <v>2021</v>
      </c>
      <c r="E86" s="214" t="s">
        <v>96</v>
      </c>
    </row>
    <row r="87" spans="1:5">
      <c r="A87" s="214" t="s">
        <v>935</v>
      </c>
      <c r="B87" s="214" t="s">
        <v>944</v>
      </c>
      <c r="C87" s="214">
        <v>47.949726571193203</v>
      </c>
      <c r="D87" s="214">
        <v>2022</v>
      </c>
      <c r="E87" s="214" t="s">
        <v>98</v>
      </c>
    </row>
    <row r="88" spans="1:5">
      <c r="A88" s="214" t="s">
        <v>935</v>
      </c>
      <c r="B88" s="214" t="s">
        <v>944</v>
      </c>
      <c r="C88" s="214">
        <v>50.5050519984243</v>
      </c>
      <c r="D88" s="214">
        <v>2022</v>
      </c>
      <c r="E88" s="214" t="s">
        <v>106</v>
      </c>
    </row>
    <row r="89" spans="1:5">
      <c r="A89" s="214" t="s">
        <v>935</v>
      </c>
      <c r="B89" s="214" t="s">
        <v>944</v>
      </c>
      <c r="C89" s="214">
        <v>50.965278547068799</v>
      </c>
      <c r="D89" s="214">
        <v>2022</v>
      </c>
      <c r="E89" s="214" t="s">
        <v>105</v>
      </c>
    </row>
    <row r="90" spans="1:5">
      <c r="A90" s="214" t="s">
        <v>935</v>
      </c>
      <c r="B90" s="214" t="s">
        <v>944</v>
      </c>
      <c r="C90" s="214">
        <v>45.7692264292291</v>
      </c>
      <c r="D90" s="214">
        <v>2022</v>
      </c>
      <c r="E90" s="214" t="s">
        <v>99</v>
      </c>
    </row>
    <row r="91" spans="1:5">
      <c r="A91" s="214" t="s">
        <v>935</v>
      </c>
      <c r="B91" s="214" t="s">
        <v>944</v>
      </c>
      <c r="C91" s="214">
        <v>50.219158357397198</v>
      </c>
      <c r="D91" s="214">
        <v>2022</v>
      </c>
      <c r="E91" s="214" t="s">
        <v>100</v>
      </c>
    </row>
    <row r="92" spans="1:5">
      <c r="A92" s="214" t="s">
        <v>935</v>
      </c>
      <c r="B92" s="214" t="s">
        <v>944</v>
      </c>
      <c r="C92" s="214">
        <v>51.593607065445603</v>
      </c>
      <c r="D92" s="214">
        <v>2022</v>
      </c>
      <c r="E92" s="214" t="s">
        <v>101</v>
      </c>
    </row>
    <row r="93" spans="1:5">
      <c r="A93" s="214" t="s">
        <v>935</v>
      </c>
      <c r="B93" s="214" t="s">
        <v>944</v>
      </c>
      <c r="C93" s="214">
        <v>54.1838325374652</v>
      </c>
      <c r="D93" s="214">
        <v>2022</v>
      </c>
      <c r="E93" s="214" t="s">
        <v>102</v>
      </c>
    </row>
    <row r="94" spans="1:5">
      <c r="A94" s="214" t="s">
        <v>935</v>
      </c>
      <c r="B94" s="214" t="s">
        <v>944</v>
      </c>
      <c r="C94" s="214">
        <v>52.636090778575301</v>
      </c>
      <c r="D94" s="214">
        <v>2022</v>
      </c>
      <c r="E94" s="214" t="s">
        <v>103</v>
      </c>
    </row>
    <row r="95" spans="1:5">
      <c r="A95" s="214" t="s">
        <v>935</v>
      </c>
      <c r="B95" s="214" t="s">
        <v>945</v>
      </c>
      <c r="C95" s="214">
        <v>52.586950076413999</v>
      </c>
      <c r="D95" s="214">
        <v>2021</v>
      </c>
      <c r="E95" s="214" t="s">
        <v>104</v>
      </c>
    </row>
    <row r="96" spans="1:5">
      <c r="A96" s="214" t="s">
        <v>935</v>
      </c>
      <c r="B96" s="214" t="s">
        <v>945</v>
      </c>
      <c r="C96" s="214">
        <v>40.346505280645502</v>
      </c>
      <c r="D96" s="214">
        <v>2022</v>
      </c>
      <c r="E96" s="214" t="s">
        <v>98</v>
      </c>
    </row>
    <row r="97" spans="1:5">
      <c r="A97" s="214" t="s">
        <v>935</v>
      </c>
      <c r="B97" s="214" t="s">
        <v>945</v>
      </c>
      <c r="C97" s="214">
        <v>44.705882352941103</v>
      </c>
      <c r="D97" s="214">
        <v>2022</v>
      </c>
      <c r="E97" s="214" t="s">
        <v>99</v>
      </c>
    </row>
    <row r="98" spans="1:5">
      <c r="A98" s="214" t="s">
        <v>935</v>
      </c>
      <c r="B98" s="214" t="s">
        <v>946</v>
      </c>
      <c r="C98" s="214">
        <v>49.489133978886002</v>
      </c>
      <c r="D98" s="214">
        <v>2021</v>
      </c>
      <c r="E98" s="214" t="s">
        <v>95</v>
      </c>
    </row>
    <row r="99" spans="1:5">
      <c r="A99" s="214" t="s">
        <v>935</v>
      </c>
      <c r="B99" s="214" t="s">
        <v>947</v>
      </c>
      <c r="C99" s="214">
        <v>48.179871520342601</v>
      </c>
      <c r="D99" s="214">
        <v>2021</v>
      </c>
      <c r="E99" s="214" t="s">
        <v>95</v>
      </c>
    </row>
    <row r="100" spans="1:5">
      <c r="A100" s="214" t="s">
        <v>935</v>
      </c>
      <c r="B100" s="214" t="s">
        <v>947</v>
      </c>
      <c r="C100" s="214">
        <v>48.179871520342601</v>
      </c>
      <c r="D100" s="214">
        <v>2022</v>
      </c>
      <c r="E100" s="214" t="s">
        <v>98</v>
      </c>
    </row>
    <row r="101" spans="1:5">
      <c r="A101" s="214" t="s">
        <v>935</v>
      </c>
      <c r="B101" s="214" t="s">
        <v>948</v>
      </c>
      <c r="C101" s="214">
        <v>41.182392239406902</v>
      </c>
      <c r="D101" s="214">
        <v>2021</v>
      </c>
      <c r="E101" s="214" t="s">
        <v>95</v>
      </c>
    </row>
    <row r="102" spans="1:5">
      <c r="A102" s="214" t="s">
        <v>935</v>
      </c>
      <c r="B102" s="214" t="s">
        <v>948</v>
      </c>
      <c r="C102" s="214">
        <v>56.5060245399861</v>
      </c>
      <c r="D102" s="214">
        <v>2022</v>
      </c>
      <c r="E102" s="214" t="s">
        <v>105</v>
      </c>
    </row>
    <row r="103" spans="1:5">
      <c r="A103" s="217" t="s">
        <v>935</v>
      </c>
      <c r="B103" s="217" t="s">
        <v>949</v>
      </c>
      <c r="C103" s="217">
        <v>55.357142857142797</v>
      </c>
      <c r="D103" s="217">
        <v>2021</v>
      </c>
      <c r="E103" s="217" t="s">
        <v>104</v>
      </c>
    </row>
    <row r="104" spans="1:5">
      <c r="A104" s="217" t="s">
        <v>935</v>
      </c>
      <c r="B104" s="217" t="s">
        <v>949</v>
      </c>
      <c r="C104" s="217">
        <v>50.909090909090899</v>
      </c>
      <c r="D104" s="217">
        <v>2021</v>
      </c>
      <c r="E104" s="217" t="s">
        <v>95</v>
      </c>
    </row>
    <row r="105" spans="1:5">
      <c r="A105" s="217" t="s">
        <v>935</v>
      </c>
      <c r="B105" s="217" t="s">
        <v>949</v>
      </c>
      <c r="C105" s="217">
        <v>55.357142857142797</v>
      </c>
      <c r="D105" s="217">
        <v>2021</v>
      </c>
      <c r="E105" s="217" t="s">
        <v>96</v>
      </c>
    </row>
    <row r="106" spans="1:5">
      <c r="A106" s="217" t="s">
        <v>935</v>
      </c>
      <c r="B106" s="217" t="s">
        <v>949</v>
      </c>
      <c r="C106" s="217">
        <v>47.659058719190902</v>
      </c>
      <c r="D106" s="217">
        <v>2022</v>
      </c>
      <c r="E106" s="217" t="s">
        <v>98</v>
      </c>
    </row>
  </sheetData>
  <phoneticPr fontId="1" type="noConversion"/>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tint="0.39997558519241921"/>
  </sheetPr>
  <dimension ref="A1:P76"/>
  <sheetViews>
    <sheetView topLeftCell="A6" workbookViewId="0">
      <selection activeCell="A22" sqref="A22:XFD26"/>
    </sheetView>
  </sheetViews>
  <sheetFormatPr defaultColWidth="8.875" defaultRowHeight="14.25"/>
  <cols>
    <col min="1" max="1" width="5.875" style="34" customWidth="1"/>
    <col min="2" max="2" width="12.375" style="34" customWidth="1"/>
    <col min="3" max="3" width="7.625" style="34" customWidth="1"/>
    <col min="4" max="4" width="5.625" style="34" customWidth="1"/>
    <col min="5" max="5" width="14.375" hidden="1" customWidth="1"/>
    <col min="6" max="6" width="7.875" customWidth="1"/>
    <col min="9" max="9" width="10.875" customWidth="1"/>
    <col min="11" max="11" width="9" customWidth="1"/>
    <col min="13" max="13" width="9.25" bestFit="1" customWidth="1"/>
    <col min="14" max="14" width="0" hidden="1" customWidth="1"/>
  </cols>
  <sheetData>
    <row r="1" spans="1:16" s="34" customFormat="1" ht="27">
      <c r="A1" s="197" t="s">
        <v>178</v>
      </c>
      <c r="B1" s="195" t="str">
        <f>B13</f>
        <v>小区名称</v>
      </c>
      <c r="C1" s="197" t="str">
        <f>C13</f>
        <v>年度</v>
      </c>
      <c r="D1" s="197" t="str">
        <f>D13</f>
        <v>月度</v>
      </c>
      <c r="E1" s="197" t="s">
        <v>89</v>
      </c>
      <c r="F1" s="197" t="s">
        <v>90</v>
      </c>
      <c r="G1" s="195" t="s">
        <v>179</v>
      </c>
      <c r="H1" s="195" t="s">
        <v>50</v>
      </c>
      <c r="I1" s="195" t="s">
        <v>182</v>
      </c>
      <c r="J1" s="195" t="s">
        <v>124</v>
      </c>
      <c r="K1" s="197" t="s">
        <v>183</v>
      </c>
      <c r="L1" s="65" t="s">
        <v>181</v>
      </c>
      <c r="M1" s="56" t="s">
        <v>108</v>
      </c>
      <c r="N1" s="213" t="s">
        <v>934</v>
      </c>
    </row>
    <row r="2" spans="1:16" s="34" customFormat="1">
      <c r="A2" s="220">
        <v>1</v>
      </c>
      <c r="B2" s="56" t="s">
        <v>1389</v>
      </c>
      <c r="C2" s="220">
        <v>2022</v>
      </c>
      <c r="D2" s="220">
        <v>11</v>
      </c>
      <c r="E2" s="220"/>
      <c r="F2" s="220">
        <v>76</v>
      </c>
      <c r="G2" s="56" t="s">
        <v>168</v>
      </c>
      <c r="H2" s="56" t="s">
        <v>966</v>
      </c>
      <c r="I2" s="56" t="s">
        <v>950</v>
      </c>
      <c r="J2" s="56" t="s">
        <v>1390</v>
      </c>
      <c r="K2" s="220">
        <v>4000</v>
      </c>
      <c r="L2" s="43">
        <f>ROUND(K2/F2,2)</f>
        <v>52.63</v>
      </c>
      <c r="M2" s="259">
        <f>L2</f>
        <v>52.63</v>
      </c>
      <c r="N2" s="337">
        <f>ROUND((M2+M4)/2,2)</f>
        <v>51.32</v>
      </c>
      <c r="P2" s="34" t="s">
        <v>972</v>
      </c>
    </row>
    <row r="3" spans="1:16" s="34" customFormat="1">
      <c r="A3" s="220">
        <v>2</v>
      </c>
      <c r="B3" s="56" t="s">
        <v>1389</v>
      </c>
      <c r="C3" s="220">
        <v>2022</v>
      </c>
      <c r="D3" s="220">
        <v>10</v>
      </c>
      <c r="E3" s="220"/>
      <c r="F3" s="220">
        <v>81</v>
      </c>
      <c r="G3" s="56" t="s">
        <v>168</v>
      </c>
      <c r="H3" s="56" t="s">
        <v>966</v>
      </c>
      <c r="I3" s="56" t="s">
        <v>1391</v>
      </c>
      <c r="J3" s="56" t="s">
        <v>1392</v>
      </c>
      <c r="K3" s="220">
        <v>4100</v>
      </c>
      <c r="L3" s="43">
        <f>ROUND(K3/F3,2)</f>
        <v>50.62</v>
      </c>
      <c r="M3" s="266">
        <f>L3</f>
        <v>50.62</v>
      </c>
      <c r="N3" s="338"/>
    </row>
    <row r="4" spans="1:16" s="34" customFormat="1">
      <c r="A4" s="220">
        <v>3</v>
      </c>
      <c r="B4" s="56" t="s">
        <v>1389</v>
      </c>
      <c r="C4" s="220">
        <v>2022</v>
      </c>
      <c r="D4" s="220">
        <v>9</v>
      </c>
      <c r="E4" s="220"/>
      <c r="F4" s="220">
        <v>78</v>
      </c>
      <c r="G4" s="56" t="s">
        <v>168</v>
      </c>
      <c r="H4" s="56" t="s">
        <v>966</v>
      </c>
      <c r="I4" s="56" t="s">
        <v>125</v>
      </c>
      <c r="J4" s="56" t="s">
        <v>1393</v>
      </c>
      <c r="K4" s="220">
        <v>3900</v>
      </c>
      <c r="L4" s="43">
        <f t="shared" ref="L4:L10" si="0">ROUND(K4/F4,2)</f>
        <v>50</v>
      </c>
      <c r="M4" s="259">
        <f>L4</f>
        <v>50</v>
      </c>
      <c r="N4" s="338"/>
    </row>
    <row r="5" spans="1:16" s="34" customFormat="1">
      <c r="A5" s="220">
        <v>4</v>
      </c>
      <c r="B5" s="56" t="s">
        <v>1389</v>
      </c>
      <c r="C5" s="220">
        <v>2022</v>
      </c>
      <c r="D5" s="220">
        <v>8</v>
      </c>
      <c r="E5" s="220"/>
      <c r="F5" s="220">
        <v>80</v>
      </c>
      <c r="G5" s="56" t="s">
        <v>168</v>
      </c>
      <c r="H5" s="56" t="s">
        <v>966</v>
      </c>
      <c r="I5" s="56" t="s">
        <v>950</v>
      </c>
      <c r="J5" s="56" t="s">
        <v>1394</v>
      </c>
      <c r="K5" s="220">
        <v>4100</v>
      </c>
      <c r="L5" s="43">
        <f t="shared" si="0"/>
        <v>51.25</v>
      </c>
      <c r="M5" s="267">
        <f>L5</f>
        <v>51.25</v>
      </c>
      <c r="N5" s="338"/>
    </row>
    <row r="6" spans="1:16" s="34" customFormat="1">
      <c r="A6" s="220">
        <v>5</v>
      </c>
      <c r="B6" s="56" t="s">
        <v>1389</v>
      </c>
      <c r="C6" s="220">
        <v>2022</v>
      </c>
      <c r="D6" s="220">
        <v>6</v>
      </c>
      <c r="E6" s="220"/>
      <c r="F6" s="220">
        <v>89</v>
      </c>
      <c r="G6" s="56" t="s">
        <v>168</v>
      </c>
      <c r="H6" s="56" t="s">
        <v>966</v>
      </c>
      <c r="I6" s="56" t="s">
        <v>967</v>
      </c>
      <c r="J6" s="56" t="s">
        <v>1386</v>
      </c>
      <c r="K6" s="220">
        <v>5500</v>
      </c>
      <c r="L6" s="43">
        <f t="shared" si="0"/>
        <v>61.8</v>
      </c>
      <c r="M6" s="331">
        <f>ROUND(AVERAGE(L6:L7),2)</f>
        <v>55.61</v>
      </c>
      <c r="N6" s="338"/>
    </row>
    <row r="7" spans="1:16" s="34" customFormat="1">
      <c r="A7" s="220">
        <v>6</v>
      </c>
      <c r="B7" s="56" t="s">
        <v>1389</v>
      </c>
      <c r="C7" s="220">
        <v>2022</v>
      </c>
      <c r="D7" s="220">
        <v>6</v>
      </c>
      <c r="E7" s="220"/>
      <c r="F7" s="220">
        <v>85</v>
      </c>
      <c r="G7" s="56" t="s">
        <v>168</v>
      </c>
      <c r="H7" s="56" t="s">
        <v>966</v>
      </c>
      <c r="I7" s="56" t="s">
        <v>967</v>
      </c>
      <c r="J7" s="56" t="s">
        <v>1395</v>
      </c>
      <c r="K7" s="220">
        <v>4200</v>
      </c>
      <c r="L7" s="43">
        <f t="shared" si="0"/>
        <v>49.41</v>
      </c>
      <c r="M7" s="333"/>
      <c r="N7" s="339"/>
    </row>
    <row r="8" spans="1:16" s="34" customFormat="1">
      <c r="A8" s="220">
        <v>7</v>
      </c>
      <c r="B8" s="56" t="s">
        <v>1389</v>
      </c>
      <c r="C8" s="220">
        <v>2022</v>
      </c>
      <c r="D8" s="220">
        <v>4</v>
      </c>
      <c r="E8" s="220"/>
      <c r="F8" s="220">
        <v>85</v>
      </c>
      <c r="G8" s="56" t="s">
        <v>168</v>
      </c>
      <c r="H8" s="56" t="s">
        <v>966</v>
      </c>
      <c r="I8" s="56" t="s">
        <v>967</v>
      </c>
      <c r="J8" s="56" t="s">
        <v>1395</v>
      </c>
      <c r="K8" s="220">
        <v>4600</v>
      </c>
      <c r="L8" s="43">
        <f t="shared" si="0"/>
        <v>54.12</v>
      </c>
      <c r="M8" s="257">
        <f>L8</f>
        <v>54.12</v>
      </c>
      <c r="N8" s="340">
        <f>M8</f>
        <v>54.12</v>
      </c>
    </row>
    <row r="9" spans="1:16" s="34" customFormat="1">
      <c r="A9" s="220">
        <v>8</v>
      </c>
      <c r="B9" s="56" t="s">
        <v>1389</v>
      </c>
      <c r="C9" s="220">
        <v>2022</v>
      </c>
      <c r="D9" s="220">
        <v>2</v>
      </c>
      <c r="E9" s="220"/>
      <c r="F9" s="220">
        <v>81</v>
      </c>
      <c r="G9" s="56" t="s">
        <v>168</v>
      </c>
      <c r="H9" s="56" t="s">
        <v>966</v>
      </c>
      <c r="I9" s="56" t="s">
        <v>1373</v>
      </c>
      <c r="J9" s="56" t="s">
        <v>1394</v>
      </c>
      <c r="K9" s="220">
        <v>4000</v>
      </c>
      <c r="L9" s="43">
        <f t="shared" si="0"/>
        <v>49.38</v>
      </c>
      <c r="M9" s="331">
        <f>ROUND(AVERAGE(L9:L10),2)</f>
        <v>58.4</v>
      </c>
      <c r="N9" s="341"/>
    </row>
    <row r="10" spans="1:16" s="34" customFormat="1">
      <c r="A10" s="220">
        <v>9</v>
      </c>
      <c r="B10" s="56" t="s">
        <v>1389</v>
      </c>
      <c r="C10" s="220">
        <v>2022</v>
      </c>
      <c r="D10" s="197">
        <v>2</v>
      </c>
      <c r="E10" s="31"/>
      <c r="F10" s="197">
        <v>89</v>
      </c>
      <c r="G10" s="56" t="s">
        <v>168</v>
      </c>
      <c r="H10" s="56" t="s">
        <v>966</v>
      </c>
      <c r="I10" s="56" t="s">
        <v>967</v>
      </c>
      <c r="J10" s="56" t="s">
        <v>1395</v>
      </c>
      <c r="K10" s="197">
        <v>6000</v>
      </c>
      <c r="L10" s="43">
        <f t="shared" si="0"/>
        <v>67.42</v>
      </c>
      <c r="M10" s="333"/>
      <c r="N10" s="342"/>
    </row>
    <row r="11" spans="1:16" s="34" customFormat="1"/>
    <row r="12" spans="1:16" s="34" customFormat="1" ht="15" thickBot="1"/>
    <row r="13" spans="1:16" ht="27.75" thickBot="1">
      <c r="A13" s="60" t="s">
        <v>178</v>
      </c>
      <c r="B13" s="206" t="s">
        <v>91</v>
      </c>
      <c r="C13" s="207" t="s">
        <v>917</v>
      </c>
      <c r="D13" s="207" t="s">
        <v>918</v>
      </c>
      <c r="E13" s="60" t="s">
        <v>89</v>
      </c>
      <c r="F13" s="60" t="s">
        <v>90</v>
      </c>
      <c r="G13" s="59" t="s">
        <v>179</v>
      </c>
      <c r="H13" s="59" t="s">
        <v>159</v>
      </c>
      <c r="I13" s="59" t="s">
        <v>182</v>
      </c>
      <c r="J13" s="59" t="s">
        <v>124</v>
      </c>
      <c r="K13" s="60" t="s">
        <v>183</v>
      </c>
      <c r="L13" s="65" t="s">
        <v>181</v>
      </c>
      <c r="M13" s="56" t="s">
        <v>108</v>
      </c>
      <c r="N13" s="213" t="s">
        <v>934</v>
      </c>
      <c r="P13" t="s">
        <v>970</v>
      </c>
    </row>
    <row r="14" spans="1:16">
      <c r="A14" s="197">
        <v>1</v>
      </c>
      <c r="B14" s="56" t="s">
        <v>1378</v>
      </c>
      <c r="C14" s="60">
        <v>2022</v>
      </c>
      <c r="D14" s="60">
        <v>11</v>
      </c>
      <c r="E14" s="31">
        <v>44377</v>
      </c>
      <c r="F14" s="60">
        <v>42</v>
      </c>
      <c r="G14" s="195" t="s">
        <v>184</v>
      </c>
      <c r="H14" s="59" t="s">
        <v>160</v>
      </c>
      <c r="I14" s="56" t="s">
        <v>1379</v>
      </c>
      <c r="J14" s="56" t="s">
        <v>1380</v>
      </c>
      <c r="K14" s="60">
        <v>3500</v>
      </c>
      <c r="L14" s="43">
        <f>ROUND(K14/F14,2)</f>
        <v>83.33</v>
      </c>
      <c r="M14" s="331">
        <f>ROUND(AVERAGE(L14:L15),2)</f>
        <v>67.98</v>
      </c>
      <c r="N14" s="334">
        <f>AVERAGE(M14:M16)</f>
        <v>61.075000000000003</v>
      </c>
    </row>
    <row r="15" spans="1:16">
      <c r="A15" s="195">
        <v>2</v>
      </c>
      <c r="B15" s="56" t="s">
        <v>1378</v>
      </c>
      <c r="C15" s="60">
        <v>2021</v>
      </c>
      <c r="D15" s="197">
        <v>11</v>
      </c>
      <c r="E15" s="31">
        <v>44375</v>
      </c>
      <c r="F15" s="197">
        <v>76</v>
      </c>
      <c r="G15" s="28" t="s">
        <v>968</v>
      </c>
      <c r="H15" s="197" t="s">
        <v>180</v>
      </c>
      <c r="I15" s="28" t="s">
        <v>1364</v>
      </c>
      <c r="J15" s="56" t="s">
        <v>1381</v>
      </c>
      <c r="K15" s="197">
        <v>4000</v>
      </c>
      <c r="L15" s="43">
        <f t="shared" ref="L15:L24" si="1">ROUND(K15/F15,2)</f>
        <v>52.63</v>
      </c>
      <c r="M15" s="333"/>
      <c r="N15" s="335"/>
      <c r="O15" s="226">
        <f>M14+M15</f>
        <v>67.98</v>
      </c>
    </row>
    <row r="16" spans="1:16">
      <c r="A16" s="221">
        <v>3</v>
      </c>
      <c r="B16" s="56" t="s">
        <v>1378</v>
      </c>
      <c r="C16" s="60">
        <v>2022</v>
      </c>
      <c r="D16" s="197">
        <v>10</v>
      </c>
      <c r="E16" s="31"/>
      <c r="F16" s="197">
        <v>72</v>
      </c>
      <c r="G16" s="197">
        <v>2</v>
      </c>
      <c r="H16" s="220" t="s">
        <v>160</v>
      </c>
      <c r="I16" s="28" t="s">
        <v>1364</v>
      </c>
      <c r="J16" s="56" t="s">
        <v>1382</v>
      </c>
      <c r="K16" s="197">
        <v>3900</v>
      </c>
      <c r="L16" s="43">
        <f t="shared" si="1"/>
        <v>54.17</v>
      </c>
      <c r="M16" s="258">
        <f>L16</f>
        <v>54.17</v>
      </c>
      <c r="N16" s="336"/>
      <c r="O16">
        <f>O15/2</f>
        <v>33.99</v>
      </c>
    </row>
    <row r="17" spans="1:16">
      <c r="A17" s="220">
        <v>4</v>
      </c>
      <c r="B17" s="56" t="s">
        <v>1378</v>
      </c>
      <c r="C17" s="60">
        <v>2022</v>
      </c>
      <c r="D17" s="197">
        <v>8</v>
      </c>
      <c r="E17" s="31"/>
      <c r="F17" s="197">
        <v>93</v>
      </c>
      <c r="G17" s="197">
        <v>2</v>
      </c>
      <c r="H17" s="220" t="s">
        <v>160</v>
      </c>
      <c r="I17" s="28" t="s">
        <v>950</v>
      </c>
      <c r="J17" s="56" t="s">
        <v>1365</v>
      </c>
      <c r="K17" s="197">
        <v>4300</v>
      </c>
      <c r="L17" s="43">
        <f t="shared" si="1"/>
        <v>46.24</v>
      </c>
      <c r="M17" s="331">
        <f>ROUND(AVERAGE(L17:L18),2)</f>
        <v>53.12</v>
      </c>
      <c r="N17" s="344">
        <f>ROUND((M17+M19+M21)/3,2)</f>
        <v>56.07</v>
      </c>
    </row>
    <row r="18" spans="1:16">
      <c r="A18" s="221">
        <v>5</v>
      </c>
      <c r="B18" s="56" t="s">
        <v>1378</v>
      </c>
      <c r="C18" s="60">
        <v>2022</v>
      </c>
      <c r="D18" s="197">
        <v>8</v>
      </c>
      <c r="E18" s="31"/>
      <c r="F18" s="197">
        <v>80</v>
      </c>
      <c r="G18" s="28" t="s">
        <v>1383</v>
      </c>
      <c r="H18" s="220" t="s">
        <v>160</v>
      </c>
      <c r="I18" s="28" t="s">
        <v>967</v>
      </c>
      <c r="J18" s="56" t="s">
        <v>1382</v>
      </c>
      <c r="K18" s="197">
        <v>4800</v>
      </c>
      <c r="L18" s="43">
        <f t="shared" si="1"/>
        <v>60</v>
      </c>
      <c r="M18" s="333"/>
      <c r="N18" s="345"/>
    </row>
    <row r="19" spans="1:16">
      <c r="A19" s="220">
        <v>6</v>
      </c>
      <c r="B19" s="56" t="s">
        <v>1378</v>
      </c>
      <c r="C19" s="60">
        <v>2022</v>
      </c>
      <c r="D19" s="197">
        <v>6</v>
      </c>
      <c r="E19" s="31"/>
      <c r="F19" s="197">
        <v>98</v>
      </c>
      <c r="G19" s="28" t="s">
        <v>1383</v>
      </c>
      <c r="H19" s="220" t="s">
        <v>160</v>
      </c>
      <c r="I19" s="28" t="s">
        <v>969</v>
      </c>
      <c r="J19" s="56" t="s">
        <v>1367</v>
      </c>
      <c r="K19" s="197">
        <v>4500</v>
      </c>
      <c r="L19" s="43">
        <f t="shared" si="1"/>
        <v>45.92</v>
      </c>
      <c r="M19" s="331">
        <f>ROUND(AVERAGE(L19:L20),2)</f>
        <v>62.44</v>
      </c>
      <c r="N19" s="345"/>
    </row>
    <row r="20" spans="1:16">
      <c r="A20" s="221">
        <v>7</v>
      </c>
      <c r="B20" s="56" t="s">
        <v>1378</v>
      </c>
      <c r="C20" s="60">
        <v>2022</v>
      </c>
      <c r="D20" s="197">
        <v>6</v>
      </c>
      <c r="E20" s="31"/>
      <c r="F20" s="197">
        <v>57</v>
      </c>
      <c r="G20" s="28" t="s">
        <v>1384</v>
      </c>
      <c r="H20" s="220" t="s">
        <v>160</v>
      </c>
      <c r="I20" s="28" t="s">
        <v>950</v>
      </c>
      <c r="J20" s="56" t="s">
        <v>1385</v>
      </c>
      <c r="K20" s="197">
        <v>4500</v>
      </c>
      <c r="L20" s="43">
        <f t="shared" si="1"/>
        <v>78.95</v>
      </c>
      <c r="M20" s="333"/>
      <c r="N20" s="345"/>
    </row>
    <row r="21" spans="1:16">
      <c r="A21" s="220">
        <v>8</v>
      </c>
      <c r="B21" s="56" t="s">
        <v>1378</v>
      </c>
      <c r="C21" s="60">
        <v>2022</v>
      </c>
      <c r="D21" s="197">
        <v>5</v>
      </c>
      <c r="E21" s="31"/>
      <c r="F21" s="197">
        <v>93</v>
      </c>
      <c r="G21" s="28" t="s">
        <v>1384</v>
      </c>
      <c r="H21" s="220" t="s">
        <v>160</v>
      </c>
      <c r="I21" s="28" t="s">
        <v>950</v>
      </c>
      <c r="J21" s="56" t="s">
        <v>1363</v>
      </c>
      <c r="K21" s="197">
        <v>4300</v>
      </c>
      <c r="L21" s="43">
        <f t="shared" si="1"/>
        <v>46.24</v>
      </c>
      <c r="M21" s="331">
        <f>ROUND(AVERAGE(L21:L22),2)</f>
        <v>52.64</v>
      </c>
      <c r="N21" s="343"/>
    </row>
    <row r="22" spans="1:16">
      <c r="A22" s="221">
        <v>9</v>
      </c>
      <c r="B22" s="56" t="s">
        <v>1378</v>
      </c>
      <c r="C22" s="60">
        <v>2022</v>
      </c>
      <c r="D22" s="197">
        <v>5</v>
      </c>
      <c r="E22" s="31"/>
      <c r="F22" s="197">
        <v>144</v>
      </c>
      <c r="G22" s="28" t="s">
        <v>1384</v>
      </c>
      <c r="H22" s="220" t="s">
        <v>160</v>
      </c>
      <c r="I22" s="28" t="s">
        <v>950</v>
      </c>
      <c r="J22" s="56" t="s">
        <v>1386</v>
      </c>
      <c r="K22" s="197">
        <v>8500</v>
      </c>
      <c r="L22" s="43">
        <f t="shared" si="1"/>
        <v>59.03</v>
      </c>
      <c r="M22" s="333"/>
      <c r="N22" s="334">
        <f>M22</f>
        <v>0</v>
      </c>
    </row>
    <row r="23" spans="1:16">
      <c r="A23" s="220">
        <v>10</v>
      </c>
      <c r="B23" s="56" t="s">
        <v>1378</v>
      </c>
      <c r="C23" s="60">
        <v>2022</v>
      </c>
      <c r="D23" s="197">
        <v>4</v>
      </c>
      <c r="E23" s="31"/>
      <c r="F23" s="197">
        <v>101</v>
      </c>
      <c r="G23" s="28" t="s">
        <v>1384</v>
      </c>
      <c r="H23" s="220" t="s">
        <v>160</v>
      </c>
      <c r="I23" s="28" t="s">
        <v>950</v>
      </c>
      <c r="J23" s="56" t="s">
        <v>1387</v>
      </c>
      <c r="K23" s="197">
        <v>6800</v>
      </c>
      <c r="L23" s="43">
        <f t="shared" si="1"/>
        <v>67.33</v>
      </c>
      <c r="M23" s="258">
        <f>L23</f>
        <v>67.33</v>
      </c>
      <c r="N23" s="343"/>
    </row>
    <row r="24" spans="1:16">
      <c r="A24" s="221">
        <v>11</v>
      </c>
      <c r="B24" s="56" t="s">
        <v>1378</v>
      </c>
      <c r="C24" s="60">
        <v>2021</v>
      </c>
      <c r="D24" s="197">
        <v>2</v>
      </c>
      <c r="E24" s="31"/>
      <c r="F24" s="197">
        <v>111</v>
      </c>
      <c r="G24" s="28" t="s">
        <v>1384</v>
      </c>
      <c r="H24" s="28" t="s">
        <v>160</v>
      </c>
      <c r="I24" s="28" t="s">
        <v>950</v>
      </c>
      <c r="J24" s="56" t="s">
        <v>1362</v>
      </c>
      <c r="K24" s="197">
        <v>7000</v>
      </c>
      <c r="L24" s="43">
        <f t="shared" si="1"/>
        <v>63.06</v>
      </c>
      <c r="M24" s="222">
        <f>L24</f>
        <v>63.06</v>
      </c>
      <c r="N24" s="225">
        <f>M24</f>
        <v>63.06</v>
      </c>
    </row>
    <row r="25" spans="1:16" s="34" customFormat="1">
      <c r="A25" s="256">
        <v>12</v>
      </c>
      <c r="B25" s="56" t="s">
        <v>1378</v>
      </c>
      <c r="C25" s="256">
        <v>2021</v>
      </c>
      <c r="D25" s="256">
        <v>1</v>
      </c>
      <c r="E25" s="31"/>
      <c r="F25" s="256">
        <v>107</v>
      </c>
      <c r="G25" s="28" t="s">
        <v>1384</v>
      </c>
      <c r="H25" s="28" t="s">
        <v>160</v>
      </c>
      <c r="I25" s="28" t="s">
        <v>950</v>
      </c>
      <c r="J25" s="56" t="s">
        <v>1388</v>
      </c>
      <c r="K25" s="256">
        <v>7000</v>
      </c>
      <c r="L25" s="43">
        <f t="shared" ref="L25:L26" si="2">ROUND(K25/F25,2)</f>
        <v>65.42</v>
      </c>
      <c r="M25" s="222">
        <f>L25</f>
        <v>65.42</v>
      </c>
      <c r="N25" s="265"/>
    </row>
    <row r="26" spans="1:16" s="34" customFormat="1">
      <c r="A26" s="256">
        <v>13</v>
      </c>
      <c r="B26" s="56" t="s">
        <v>1378</v>
      </c>
      <c r="C26" s="256">
        <v>2021</v>
      </c>
      <c r="D26" s="256">
        <v>12</v>
      </c>
      <c r="E26" s="31"/>
      <c r="F26" s="256">
        <v>101</v>
      </c>
      <c r="G26" s="28" t="s">
        <v>1384</v>
      </c>
      <c r="H26" s="28" t="s">
        <v>160</v>
      </c>
      <c r="I26" s="28" t="s">
        <v>1379</v>
      </c>
      <c r="J26" s="56" t="s">
        <v>1388</v>
      </c>
      <c r="K26" s="256">
        <v>7200</v>
      </c>
      <c r="L26" s="43">
        <f t="shared" si="2"/>
        <v>71.290000000000006</v>
      </c>
      <c r="M26" s="222">
        <f>L26</f>
        <v>71.290000000000006</v>
      </c>
      <c r="N26" s="265"/>
    </row>
    <row r="27" spans="1:16">
      <c r="A27" s="44"/>
      <c r="B27" s="44"/>
      <c r="C27" s="44"/>
      <c r="D27" s="44"/>
      <c r="E27" s="89"/>
      <c r="F27" s="44"/>
      <c r="G27" s="44"/>
      <c r="H27" s="44"/>
      <c r="I27" s="46"/>
      <c r="J27" s="44"/>
      <c r="K27" s="44"/>
      <c r="L27" s="42"/>
      <c r="M27" s="92"/>
    </row>
    <row r="28" spans="1:16">
      <c r="A28" s="44"/>
      <c r="B28" s="44"/>
      <c r="C28" s="44"/>
      <c r="D28" s="44"/>
      <c r="E28" s="89"/>
      <c r="F28" s="44"/>
      <c r="G28" s="44"/>
      <c r="H28" s="44"/>
      <c r="I28" s="46"/>
      <c r="J28" s="44"/>
      <c r="K28" s="44"/>
      <c r="L28" s="42"/>
      <c r="M28" s="92"/>
    </row>
    <row r="29" spans="1:16" ht="27">
      <c r="A29" s="60" t="s">
        <v>178</v>
      </c>
      <c r="B29" s="142" t="str">
        <f>市场数据!B13</f>
        <v>小区名称</v>
      </c>
      <c r="C29" s="60" t="str">
        <f>C13</f>
        <v>年度</v>
      </c>
      <c r="D29" s="60" t="str">
        <f>D13</f>
        <v>月度</v>
      </c>
      <c r="E29" s="60" t="s">
        <v>89</v>
      </c>
      <c r="F29" s="60" t="s">
        <v>90</v>
      </c>
      <c r="G29" s="59" t="s">
        <v>179</v>
      </c>
      <c r="H29" s="59" t="s">
        <v>159</v>
      </c>
      <c r="I29" s="59" t="s">
        <v>182</v>
      </c>
      <c r="J29" s="59" t="s">
        <v>124</v>
      </c>
      <c r="K29" s="60" t="s">
        <v>183</v>
      </c>
      <c r="L29" s="65" t="s">
        <v>181</v>
      </c>
      <c r="M29" s="56" t="s">
        <v>108</v>
      </c>
      <c r="N29" s="213" t="s">
        <v>934</v>
      </c>
      <c r="P29" t="s">
        <v>970</v>
      </c>
    </row>
    <row r="30" spans="1:16">
      <c r="A30" s="60">
        <v>1</v>
      </c>
      <c r="B30" s="56" t="s">
        <v>1357</v>
      </c>
      <c r="C30" s="60">
        <v>2022</v>
      </c>
      <c r="D30" s="60">
        <v>11</v>
      </c>
      <c r="E30" s="31"/>
      <c r="F30" s="60">
        <v>55.85</v>
      </c>
      <c r="G30" s="56" t="s">
        <v>1359</v>
      </c>
      <c r="H30" s="59" t="s">
        <v>160</v>
      </c>
      <c r="I30" s="56" t="s">
        <v>1360</v>
      </c>
      <c r="J30" s="264" t="s">
        <v>1358</v>
      </c>
      <c r="K30" s="60">
        <v>3350</v>
      </c>
      <c r="L30" s="43">
        <f>ROUND(K30/F30,2)</f>
        <v>59.98</v>
      </c>
      <c r="M30" s="331">
        <f>ROUND(AVERAGE(L30:L33),2)</f>
        <v>58.8</v>
      </c>
      <c r="N30" s="328">
        <f>ROUND(M30,2)</f>
        <v>58.8</v>
      </c>
    </row>
    <row r="31" spans="1:16">
      <c r="A31" s="60">
        <v>2</v>
      </c>
      <c r="B31" s="56" t="s">
        <v>1357</v>
      </c>
      <c r="C31" s="60">
        <v>2022</v>
      </c>
      <c r="D31" s="60">
        <v>11</v>
      </c>
      <c r="E31" s="31"/>
      <c r="F31" s="60">
        <v>57</v>
      </c>
      <c r="G31" s="56" t="s">
        <v>184</v>
      </c>
      <c r="H31" s="59" t="s">
        <v>160</v>
      </c>
      <c r="I31" s="56" t="s">
        <v>1361</v>
      </c>
      <c r="J31" s="56" t="s">
        <v>1362</v>
      </c>
      <c r="K31" s="60">
        <v>3300</v>
      </c>
      <c r="L31" s="43">
        <f t="shared" ref="L31:L36" si="3">ROUND(K31/F31,2)</f>
        <v>57.89</v>
      </c>
      <c r="M31" s="332"/>
      <c r="N31" s="329"/>
    </row>
    <row r="32" spans="1:16">
      <c r="A32" s="197">
        <v>3</v>
      </c>
      <c r="B32" s="56" t="s">
        <v>1357</v>
      </c>
      <c r="C32" s="256">
        <v>2022</v>
      </c>
      <c r="D32" s="60">
        <v>11</v>
      </c>
      <c r="E32" s="31">
        <v>44262</v>
      </c>
      <c r="F32" s="60">
        <v>52</v>
      </c>
      <c r="G32" s="56" t="s">
        <v>184</v>
      </c>
      <c r="H32" s="59" t="s">
        <v>160</v>
      </c>
      <c r="I32" s="56" t="s">
        <v>1360</v>
      </c>
      <c r="J32" s="56" t="s">
        <v>1363</v>
      </c>
      <c r="K32" s="197">
        <v>3500</v>
      </c>
      <c r="L32" s="43">
        <f t="shared" si="3"/>
        <v>67.31</v>
      </c>
      <c r="M32" s="332"/>
      <c r="N32" s="329"/>
    </row>
    <row r="33" spans="1:14">
      <c r="A33" s="197">
        <v>4</v>
      </c>
      <c r="B33" s="56" t="s">
        <v>1357</v>
      </c>
      <c r="C33" s="256">
        <v>2022</v>
      </c>
      <c r="D33" s="60">
        <v>11</v>
      </c>
      <c r="E33" s="31">
        <v>44259</v>
      </c>
      <c r="F33" s="60">
        <v>86</v>
      </c>
      <c r="G33" s="195" t="s">
        <v>185</v>
      </c>
      <c r="H33" s="59" t="s">
        <v>160</v>
      </c>
      <c r="I33" s="56" t="s">
        <v>1364</v>
      </c>
      <c r="J33" s="56" t="s">
        <v>1365</v>
      </c>
      <c r="K33" s="197">
        <v>4300</v>
      </c>
      <c r="L33" s="43">
        <f t="shared" si="3"/>
        <v>50</v>
      </c>
      <c r="M33" s="333"/>
      <c r="N33" s="329"/>
    </row>
    <row r="34" spans="1:14">
      <c r="A34" s="197">
        <v>5</v>
      </c>
      <c r="B34" s="56" t="s">
        <v>1357</v>
      </c>
      <c r="C34" s="256">
        <v>2022</v>
      </c>
      <c r="D34" s="60">
        <v>10</v>
      </c>
      <c r="E34" s="31">
        <v>44249</v>
      </c>
      <c r="F34" s="60">
        <v>93</v>
      </c>
      <c r="G34" s="56" t="s">
        <v>168</v>
      </c>
      <c r="H34" s="59" t="s">
        <v>160</v>
      </c>
      <c r="I34" s="56" t="s">
        <v>1364</v>
      </c>
      <c r="J34" s="56" t="s">
        <v>1363</v>
      </c>
      <c r="K34" s="197">
        <v>4300</v>
      </c>
      <c r="L34" s="43">
        <f t="shared" si="3"/>
        <v>46.24</v>
      </c>
      <c r="M34" s="331">
        <f>ROUND(AVERAGE(L34:L37),2)</f>
        <v>43.95</v>
      </c>
      <c r="N34" s="329"/>
    </row>
    <row r="35" spans="1:14">
      <c r="A35" s="197">
        <v>6</v>
      </c>
      <c r="B35" s="56" t="s">
        <v>1357</v>
      </c>
      <c r="C35" s="256">
        <v>2022</v>
      </c>
      <c r="D35" s="60">
        <v>10</v>
      </c>
      <c r="E35" s="31">
        <v>44249</v>
      </c>
      <c r="F35" s="60">
        <v>97</v>
      </c>
      <c r="G35" s="56" t="s">
        <v>168</v>
      </c>
      <c r="H35" s="59" t="s">
        <v>160</v>
      </c>
      <c r="I35" s="56" t="s">
        <v>1366</v>
      </c>
      <c r="J35" s="56" t="s">
        <v>1362</v>
      </c>
      <c r="K35" s="197">
        <v>4100</v>
      </c>
      <c r="L35" s="43">
        <f t="shared" si="3"/>
        <v>42.27</v>
      </c>
      <c r="M35" s="332"/>
      <c r="N35" s="329"/>
    </row>
    <row r="36" spans="1:14" s="34" customFormat="1">
      <c r="A36" s="221">
        <v>7</v>
      </c>
      <c r="B36" s="56" t="s">
        <v>1357</v>
      </c>
      <c r="C36" s="256">
        <v>2022</v>
      </c>
      <c r="D36" s="221">
        <v>10</v>
      </c>
      <c r="E36" s="31"/>
      <c r="F36" s="221">
        <v>92</v>
      </c>
      <c r="G36" s="220" t="s">
        <v>168</v>
      </c>
      <c r="H36" s="220" t="s">
        <v>160</v>
      </c>
      <c r="I36" s="56" t="s">
        <v>1364</v>
      </c>
      <c r="J36" s="56" t="s">
        <v>1367</v>
      </c>
      <c r="K36" s="221">
        <v>3900</v>
      </c>
      <c r="L36" s="43">
        <f t="shared" si="3"/>
        <v>42.39</v>
      </c>
      <c r="M36" s="332"/>
      <c r="N36" s="329"/>
    </row>
    <row r="37" spans="1:14">
      <c r="A37" s="256">
        <v>8</v>
      </c>
      <c r="B37" s="56" t="s">
        <v>1357</v>
      </c>
      <c r="C37" s="256">
        <v>2022</v>
      </c>
      <c r="D37" s="256">
        <v>10</v>
      </c>
      <c r="E37" s="31"/>
      <c r="F37" s="256">
        <v>98</v>
      </c>
      <c r="G37" s="253" t="s">
        <v>168</v>
      </c>
      <c r="H37" s="253" t="s">
        <v>160</v>
      </c>
      <c r="I37" s="56" t="s">
        <v>950</v>
      </c>
      <c r="J37" s="56" t="s">
        <v>1368</v>
      </c>
      <c r="K37" s="256">
        <v>4400</v>
      </c>
      <c r="L37" s="43">
        <f t="shared" ref="L37:L40" si="4">ROUND(K37/F37,2)</f>
        <v>44.9</v>
      </c>
      <c r="M37" s="333"/>
      <c r="N37" s="330"/>
    </row>
    <row r="38" spans="1:14">
      <c r="A38" s="256">
        <v>9</v>
      </c>
      <c r="B38" s="56" t="s">
        <v>1357</v>
      </c>
      <c r="C38" s="256">
        <v>2022</v>
      </c>
      <c r="D38" s="256">
        <v>9</v>
      </c>
      <c r="E38" s="31"/>
      <c r="F38" s="256">
        <v>90</v>
      </c>
      <c r="G38" s="253" t="s">
        <v>168</v>
      </c>
      <c r="H38" s="253" t="s">
        <v>160</v>
      </c>
      <c r="I38" s="56" t="s">
        <v>1369</v>
      </c>
      <c r="J38" s="56" t="s">
        <v>1370</v>
      </c>
      <c r="K38" s="256">
        <v>4500</v>
      </c>
      <c r="L38" s="43">
        <f t="shared" si="4"/>
        <v>50</v>
      </c>
      <c r="M38" s="331">
        <f>ROUND(AVERAGE(L38:L40),2)</f>
        <v>47.49</v>
      </c>
      <c r="N38" s="328">
        <f>(M38+M41+M43)/3</f>
        <v>46.723333333333329</v>
      </c>
    </row>
    <row r="39" spans="1:14">
      <c r="A39" s="256">
        <v>10</v>
      </c>
      <c r="B39" s="56" t="s">
        <v>1357</v>
      </c>
      <c r="C39" s="256">
        <v>2022</v>
      </c>
      <c r="D39" s="256">
        <v>9</v>
      </c>
      <c r="E39" s="31"/>
      <c r="F39" s="256">
        <v>94</v>
      </c>
      <c r="G39" s="253" t="s">
        <v>168</v>
      </c>
      <c r="H39" s="253" t="s">
        <v>160</v>
      </c>
      <c r="I39" s="56" t="s">
        <v>1371</v>
      </c>
      <c r="J39" s="56" t="s">
        <v>1370</v>
      </c>
      <c r="K39" s="256">
        <v>4300</v>
      </c>
      <c r="L39" s="43">
        <f t="shared" si="4"/>
        <v>45.74</v>
      </c>
      <c r="M39" s="332"/>
      <c r="N39" s="329"/>
    </row>
    <row r="40" spans="1:14">
      <c r="A40" s="256">
        <v>11</v>
      </c>
      <c r="B40" s="56" t="s">
        <v>1357</v>
      </c>
      <c r="C40" s="256">
        <v>2022</v>
      </c>
      <c r="D40" s="256">
        <v>9</v>
      </c>
      <c r="E40" s="31"/>
      <c r="F40" s="256">
        <v>92</v>
      </c>
      <c r="G40" s="253" t="s">
        <v>168</v>
      </c>
      <c r="H40" s="253" t="s">
        <v>160</v>
      </c>
      <c r="I40" s="56" t="s">
        <v>1369</v>
      </c>
      <c r="J40" s="56" t="s">
        <v>1372</v>
      </c>
      <c r="K40" s="256">
        <v>4300</v>
      </c>
      <c r="L40" s="43">
        <f t="shared" si="4"/>
        <v>46.74</v>
      </c>
      <c r="M40" s="333"/>
      <c r="N40" s="329"/>
    </row>
    <row r="41" spans="1:14">
      <c r="A41" s="256">
        <v>12</v>
      </c>
      <c r="B41" s="56" t="s">
        <v>1357</v>
      </c>
      <c r="C41" s="256">
        <v>2022</v>
      </c>
      <c r="D41" s="256">
        <v>8</v>
      </c>
      <c r="E41" s="31"/>
      <c r="F41" s="256">
        <v>97</v>
      </c>
      <c r="G41" s="253" t="s">
        <v>168</v>
      </c>
      <c r="H41" s="253" t="s">
        <v>160</v>
      </c>
      <c r="I41" s="56" t="s">
        <v>1373</v>
      </c>
      <c r="J41" s="56" t="s">
        <v>1374</v>
      </c>
      <c r="K41" s="256">
        <v>4700</v>
      </c>
      <c r="L41" s="43">
        <f t="shared" ref="L41:L46" si="5">ROUND(K41/F41,2)</f>
        <v>48.45</v>
      </c>
      <c r="M41" s="331">
        <f>ROUND(AVERAGE(L41:L42),2)</f>
        <v>46.17</v>
      </c>
      <c r="N41" s="329"/>
    </row>
    <row r="42" spans="1:14">
      <c r="A42" s="256">
        <v>13</v>
      </c>
      <c r="B42" s="56" t="s">
        <v>1357</v>
      </c>
      <c r="C42" s="256">
        <v>2022</v>
      </c>
      <c r="D42" s="256">
        <v>8</v>
      </c>
      <c r="E42" s="31"/>
      <c r="F42" s="256">
        <v>98</v>
      </c>
      <c r="G42" s="253" t="s">
        <v>168</v>
      </c>
      <c r="H42" s="253" t="s">
        <v>160</v>
      </c>
      <c r="I42" s="56" t="s">
        <v>950</v>
      </c>
      <c r="J42" s="56" t="s">
        <v>1375</v>
      </c>
      <c r="K42" s="256">
        <v>4300</v>
      </c>
      <c r="L42" s="43">
        <f t="shared" si="5"/>
        <v>43.88</v>
      </c>
      <c r="M42" s="333"/>
      <c r="N42" s="329"/>
    </row>
    <row r="43" spans="1:14">
      <c r="A43" s="256">
        <v>14</v>
      </c>
      <c r="B43" s="56" t="s">
        <v>1357</v>
      </c>
      <c r="C43" s="256">
        <v>2022</v>
      </c>
      <c r="D43" s="256">
        <v>7</v>
      </c>
      <c r="E43" s="31"/>
      <c r="F43" s="256">
        <v>86</v>
      </c>
      <c r="G43" s="253" t="s">
        <v>168</v>
      </c>
      <c r="H43" s="253" t="s">
        <v>160</v>
      </c>
      <c r="I43" s="56" t="s">
        <v>1371</v>
      </c>
      <c r="J43" s="56" t="s">
        <v>1372</v>
      </c>
      <c r="K43" s="256">
        <v>4000</v>
      </c>
      <c r="L43" s="43">
        <f t="shared" si="5"/>
        <v>46.51</v>
      </c>
      <c r="M43" s="222">
        <f t="shared" ref="M43" si="6">L43</f>
        <v>46.51</v>
      </c>
      <c r="N43" s="330"/>
    </row>
    <row r="44" spans="1:14">
      <c r="A44" s="256">
        <v>15</v>
      </c>
      <c r="B44" s="56" t="s">
        <v>1357</v>
      </c>
      <c r="C44" s="256">
        <v>2022</v>
      </c>
      <c r="D44" s="256">
        <v>6</v>
      </c>
      <c r="E44" s="31"/>
      <c r="F44" s="256">
        <v>98</v>
      </c>
      <c r="G44" s="253" t="s">
        <v>168</v>
      </c>
      <c r="H44" s="253" t="s">
        <v>160</v>
      </c>
      <c r="I44" s="56" t="s">
        <v>1369</v>
      </c>
      <c r="J44" s="56" t="s">
        <v>1372</v>
      </c>
      <c r="K44" s="256">
        <v>4400</v>
      </c>
      <c r="L44" s="43">
        <f t="shared" si="5"/>
        <v>44.9</v>
      </c>
      <c r="M44" s="331">
        <f>ROUND(AVERAGE(L44:L46),2)</f>
        <v>46.52</v>
      </c>
      <c r="N44" s="328">
        <f>(M44+M47+M48)/3</f>
        <v>46.023333333333333</v>
      </c>
    </row>
    <row r="45" spans="1:14">
      <c r="A45" s="256">
        <v>16</v>
      </c>
      <c r="B45" s="56" t="s">
        <v>1357</v>
      </c>
      <c r="C45" s="256">
        <v>2022</v>
      </c>
      <c r="D45" s="256">
        <v>6</v>
      </c>
      <c r="E45" s="31"/>
      <c r="F45" s="256">
        <v>87</v>
      </c>
      <c r="G45" s="253" t="s">
        <v>168</v>
      </c>
      <c r="H45" s="253" t="s">
        <v>160</v>
      </c>
      <c r="I45" s="56" t="s">
        <v>1366</v>
      </c>
      <c r="J45" s="56" t="s">
        <v>1372</v>
      </c>
      <c r="K45" s="256">
        <v>4200</v>
      </c>
      <c r="L45" s="43">
        <f t="shared" si="5"/>
        <v>48.28</v>
      </c>
      <c r="M45" s="332"/>
      <c r="N45" s="329"/>
    </row>
    <row r="46" spans="1:14">
      <c r="A46" s="256">
        <v>17</v>
      </c>
      <c r="B46" s="56" t="s">
        <v>1357</v>
      </c>
      <c r="C46" s="256">
        <v>2022</v>
      </c>
      <c r="D46" s="256">
        <v>6</v>
      </c>
      <c r="E46" s="31"/>
      <c r="F46" s="256">
        <v>97</v>
      </c>
      <c r="G46" s="253" t="s">
        <v>168</v>
      </c>
      <c r="H46" s="253" t="s">
        <v>160</v>
      </c>
      <c r="I46" s="56" t="s">
        <v>1366</v>
      </c>
      <c r="J46" s="56" t="s">
        <v>1374</v>
      </c>
      <c r="K46" s="256">
        <v>4500</v>
      </c>
      <c r="L46" s="43">
        <f t="shared" si="5"/>
        <v>46.39</v>
      </c>
      <c r="M46" s="333"/>
      <c r="N46" s="329"/>
    </row>
    <row r="47" spans="1:14">
      <c r="A47" s="256">
        <v>18</v>
      </c>
      <c r="B47" s="56" t="s">
        <v>1357</v>
      </c>
      <c r="C47" s="256">
        <v>2022</v>
      </c>
      <c r="D47" s="256">
        <v>5</v>
      </c>
      <c r="E47" s="31"/>
      <c r="F47" s="256">
        <v>97</v>
      </c>
      <c r="G47" s="253" t="s">
        <v>168</v>
      </c>
      <c r="H47" s="253" t="s">
        <v>160</v>
      </c>
      <c r="I47" s="56" t="s">
        <v>1366</v>
      </c>
      <c r="J47" s="56" t="s">
        <v>1376</v>
      </c>
      <c r="K47" s="256">
        <v>4500</v>
      </c>
      <c r="L47" s="43">
        <f t="shared" ref="L47:L54" si="7">ROUND(K47/F47,2)</f>
        <v>46.39</v>
      </c>
      <c r="M47" s="222">
        <f t="shared" ref="M47" si="8">L47</f>
        <v>46.39</v>
      </c>
      <c r="N47" s="329"/>
    </row>
    <row r="48" spans="1:14">
      <c r="A48" s="256">
        <v>19</v>
      </c>
      <c r="B48" s="56" t="s">
        <v>1357</v>
      </c>
      <c r="C48" s="256">
        <v>2022</v>
      </c>
      <c r="D48" s="256">
        <v>4</v>
      </c>
      <c r="E48" s="31"/>
      <c r="F48" s="256">
        <v>93</v>
      </c>
      <c r="G48" s="253" t="s">
        <v>168</v>
      </c>
      <c r="H48" s="253" t="s">
        <v>160</v>
      </c>
      <c r="I48" s="56" t="s">
        <v>1364</v>
      </c>
      <c r="J48" s="56" t="s">
        <v>1370</v>
      </c>
      <c r="K48" s="256">
        <v>4200</v>
      </c>
      <c r="L48" s="43">
        <f t="shared" si="7"/>
        <v>45.16</v>
      </c>
      <c r="M48" s="222">
        <f t="shared" ref="M48" si="9">L48</f>
        <v>45.16</v>
      </c>
      <c r="N48" s="330"/>
    </row>
    <row r="49" spans="1:14">
      <c r="A49" s="256">
        <v>20</v>
      </c>
      <c r="B49" s="56" t="s">
        <v>1357</v>
      </c>
      <c r="C49" s="256">
        <v>2022</v>
      </c>
      <c r="D49" s="256">
        <v>3</v>
      </c>
      <c r="E49" s="31"/>
      <c r="F49" s="256">
        <v>93</v>
      </c>
      <c r="G49" s="253" t="s">
        <v>168</v>
      </c>
      <c r="H49" s="253" t="s">
        <v>160</v>
      </c>
      <c r="I49" s="56" t="s">
        <v>125</v>
      </c>
      <c r="J49" s="56" t="s">
        <v>1370</v>
      </c>
      <c r="K49" s="256">
        <v>5000</v>
      </c>
      <c r="L49" s="43">
        <f t="shared" si="7"/>
        <v>53.76</v>
      </c>
      <c r="M49" s="222">
        <f t="shared" ref="M49" si="10">L49</f>
        <v>53.76</v>
      </c>
      <c r="N49" s="328">
        <f>(M49+M50)/2</f>
        <v>50.33</v>
      </c>
    </row>
    <row r="50" spans="1:14">
      <c r="A50" s="256">
        <v>21</v>
      </c>
      <c r="B50" s="56" t="s">
        <v>1357</v>
      </c>
      <c r="C50" s="256">
        <v>2022</v>
      </c>
      <c r="D50" s="256">
        <v>1</v>
      </c>
      <c r="E50" s="31"/>
      <c r="F50" s="256">
        <v>90</v>
      </c>
      <c r="G50" s="253" t="s">
        <v>168</v>
      </c>
      <c r="H50" s="253" t="s">
        <v>160</v>
      </c>
      <c r="I50" s="56" t="s">
        <v>1369</v>
      </c>
      <c r="J50" s="56" t="s">
        <v>1370</v>
      </c>
      <c r="K50" s="256">
        <v>4200</v>
      </c>
      <c r="L50" s="43">
        <f t="shared" si="7"/>
        <v>46.67</v>
      </c>
      <c r="M50" s="331">
        <f>ROUND(AVERAGE(L50:L52),2)</f>
        <v>46.9</v>
      </c>
      <c r="N50" s="329"/>
    </row>
    <row r="51" spans="1:14">
      <c r="A51" s="256">
        <v>22</v>
      </c>
      <c r="B51" s="56" t="s">
        <v>1357</v>
      </c>
      <c r="C51" s="256">
        <v>2022</v>
      </c>
      <c r="D51" s="256">
        <v>1</v>
      </c>
      <c r="E51" s="31"/>
      <c r="F51" s="256">
        <v>92</v>
      </c>
      <c r="G51" s="253" t="s">
        <v>168</v>
      </c>
      <c r="H51" s="253" t="s">
        <v>160</v>
      </c>
      <c r="I51" s="56" t="s">
        <v>125</v>
      </c>
      <c r="J51" s="56" t="s">
        <v>1370</v>
      </c>
      <c r="K51" s="256">
        <v>4100</v>
      </c>
      <c r="L51" s="43">
        <f t="shared" si="7"/>
        <v>44.57</v>
      </c>
      <c r="M51" s="332"/>
      <c r="N51" s="329"/>
    </row>
    <row r="52" spans="1:14">
      <c r="A52" s="256">
        <v>23</v>
      </c>
      <c r="B52" s="56" t="s">
        <v>1357</v>
      </c>
      <c r="C52" s="256">
        <v>2022</v>
      </c>
      <c r="D52" s="256">
        <v>1</v>
      </c>
      <c r="E52" s="31"/>
      <c r="F52" s="256">
        <v>93</v>
      </c>
      <c r="G52" s="253" t="s">
        <v>168</v>
      </c>
      <c r="H52" s="253" t="s">
        <v>160</v>
      </c>
      <c r="I52" s="56" t="s">
        <v>1371</v>
      </c>
      <c r="J52" s="56" t="s">
        <v>1370</v>
      </c>
      <c r="K52" s="256">
        <v>4600</v>
      </c>
      <c r="L52" s="43">
        <f t="shared" si="7"/>
        <v>49.46</v>
      </c>
      <c r="M52" s="333"/>
      <c r="N52" s="330"/>
    </row>
    <row r="53" spans="1:14">
      <c r="A53" s="256">
        <v>24</v>
      </c>
      <c r="B53" s="56" t="s">
        <v>1357</v>
      </c>
      <c r="C53" s="256">
        <v>2021</v>
      </c>
      <c r="D53" s="256">
        <v>12</v>
      </c>
      <c r="E53" s="31"/>
      <c r="F53" s="256">
        <v>97</v>
      </c>
      <c r="G53" s="253" t="s">
        <v>168</v>
      </c>
      <c r="H53" s="253" t="s">
        <v>160</v>
      </c>
      <c r="I53" s="56" t="s">
        <v>950</v>
      </c>
      <c r="J53" s="56" t="s">
        <v>1372</v>
      </c>
      <c r="K53" s="256">
        <v>4600</v>
      </c>
      <c r="L53" s="43">
        <f t="shared" si="7"/>
        <v>47.42</v>
      </c>
      <c r="M53" s="331">
        <f>ROUND(AVERAGE(L53:L54),2)</f>
        <v>47.15</v>
      </c>
      <c r="N53" s="328">
        <f>M53</f>
        <v>47.15</v>
      </c>
    </row>
    <row r="54" spans="1:14">
      <c r="A54" s="256">
        <v>25</v>
      </c>
      <c r="B54" s="56" t="s">
        <v>1357</v>
      </c>
      <c r="C54" s="256">
        <v>2021</v>
      </c>
      <c r="D54" s="256">
        <v>12</v>
      </c>
      <c r="E54" s="31"/>
      <c r="F54" s="256">
        <v>96</v>
      </c>
      <c r="G54" s="253" t="s">
        <v>168</v>
      </c>
      <c r="H54" s="253" t="s">
        <v>160</v>
      </c>
      <c r="I54" s="56" t="s">
        <v>950</v>
      </c>
      <c r="J54" s="56" t="s">
        <v>1368</v>
      </c>
      <c r="K54" s="256">
        <v>4500</v>
      </c>
      <c r="L54" s="43">
        <f t="shared" si="7"/>
        <v>46.88</v>
      </c>
      <c r="M54" s="333"/>
      <c r="N54" s="330"/>
    </row>
    <row r="55" spans="1:14">
      <c r="A55" s="44"/>
      <c r="B55" s="44"/>
      <c r="C55" s="44"/>
      <c r="D55" s="44"/>
      <c r="E55" s="89"/>
      <c r="F55" s="44"/>
      <c r="G55" s="44"/>
      <c r="H55" s="44"/>
      <c r="I55" s="46"/>
      <c r="J55" s="44"/>
      <c r="K55" s="44"/>
      <c r="L55" s="42"/>
      <c r="M55" s="92"/>
    </row>
    <row r="56" spans="1:14">
      <c r="A56" s="44"/>
      <c r="B56" s="44"/>
      <c r="C56" s="44"/>
      <c r="D56" s="44"/>
      <c r="E56" s="89"/>
      <c r="F56" s="44"/>
      <c r="G56" s="44"/>
      <c r="H56" s="44"/>
      <c r="I56" s="46"/>
      <c r="J56" s="44"/>
      <c r="K56" s="44"/>
      <c r="L56" s="42"/>
      <c r="M56" s="92"/>
    </row>
    <row r="57" spans="1:14">
      <c r="A57" s="44"/>
      <c r="B57" s="44"/>
      <c r="C57" s="44"/>
      <c r="D57" s="44"/>
      <c r="E57" s="89"/>
      <c r="F57" s="44"/>
      <c r="G57" s="44"/>
      <c r="H57" s="44"/>
      <c r="I57" s="46"/>
      <c r="J57" s="44"/>
      <c r="K57" s="44"/>
      <c r="L57" s="42"/>
      <c r="M57" s="91"/>
    </row>
    <row r="58" spans="1:14">
      <c r="A58" s="44"/>
      <c r="B58" s="44"/>
      <c r="C58" s="44"/>
      <c r="D58" s="44"/>
      <c r="E58" s="89"/>
      <c r="F58" s="44"/>
      <c r="G58" s="44"/>
      <c r="H58" s="44"/>
      <c r="I58" s="46"/>
      <c r="J58" s="44"/>
      <c r="K58" s="44"/>
      <c r="L58" s="42"/>
      <c r="M58" s="92"/>
    </row>
    <row r="59" spans="1:14">
      <c r="A59" s="44"/>
      <c r="B59" s="44"/>
      <c r="C59" s="44"/>
      <c r="D59" s="44"/>
      <c r="E59" s="89"/>
      <c r="F59" s="44"/>
      <c r="G59" s="44"/>
      <c r="H59" s="44"/>
      <c r="I59" s="46"/>
      <c r="J59" s="44"/>
      <c r="K59" s="44"/>
      <c r="L59" s="42"/>
      <c r="M59" s="92"/>
    </row>
    <row r="60" spans="1:14">
      <c r="A60" s="44"/>
      <c r="B60" s="44"/>
      <c r="C60" s="44"/>
      <c r="D60" s="44"/>
      <c r="E60" s="89"/>
      <c r="F60" s="44"/>
      <c r="G60" s="44"/>
      <c r="H60" s="44"/>
      <c r="I60" s="46"/>
      <c r="J60" s="44"/>
      <c r="K60" s="44"/>
      <c r="L60" s="42"/>
      <c r="M60" s="92"/>
    </row>
    <row r="61" spans="1:14">
      <c r="A61" s="44"/>
      <c r="B61" s="44"/>
      <c r="C61" s="44"/>
      <c r="D61" s="44"/>
      <c r="E61" s="89"/>
      <c r="F61" s="44"/>
      <c r="G61" s="44"/>
      <c r="H61" s="44"/>
      <c r="I61" s="46"/>
      <c r="J61" s="44"/>
      <c r="K61" s="44"/>
      <c r="L61" s="42"/>
      <c r="M61" s="92"/>
    </row>
    <row r="62" spans="1:14">
      <c r="A62" s="44"/>
      <c r="B62" s="44"/>
      <c r="C62" s="44"/>
      <c r="D62" s="44"/>
      <c r="E62" s="89"/>
      <c r="F62" s="44"/>
      <c r="G62" s="44"/>
      <c r="H62" s="44"/>
      <c r="I62" s="46"/>
      <c r="J62" s="44"/>
      <c r="K62" s="44"/>
      <c r="L62" s="42"/>
      <c r="M62" s="92"/>
    </row>
    <row r="63" spans="1:14">
      <c r="A63" s="44"/>
      <c r="B63" s="44"/>
      <c r="C63" s="44"/>
      <c r="D63" s="44"/>
      <c r="E63" s="89"/>
      <c r="F63" s="44"/>
      <c r="G63" s="44"/>
      <c r="H63" s="44"/>
      <c r="I63" s="46"/>
      <c r="J63" s="44"/>
      <c r="K63" s="44"/>
      <c r="L63" s="42"/>
      <c r="M63" s="92"/>
    </row>
    <row r="64" spans="1:14">
      <c r="A64" s="44"/>
      <c r="B64" s="44"/>
      <c r="C64" s="44"/>
      <c r="D64" s="44"/>
      <c r="E64" s="89"/>
      <c r="F64" s="44"/>
      <c r="G64" s="44"/>
      <c r="H64" s="44"/>
      <c r="I64" s="46"/>
      <c r="J64" s="44"/>
      <c r="K64" s="44"/>
      <c r="L64" s="42"/>
      <c r="M64" s="92"/>
    </row>
    <row r="65" spans="1:13">
      <c r="A65" s="44"/>
      <c r="B65" s="44"/>
      <c r="C65" s="44"/>
      <c r="D65" s="44"/>
      <c r="E65" s="89"/>
      <c r="F65" s="44"/>
      <c r="G65" s="44"/>
      <c r="H65" s="44"/>
      <c r="I65" s="46"/>
      <c r="J65" s="44"/>
      <c r="K65" s="44"/>
      <c r="L65" s="42"/>
      <c r="M65" s="92"/>
    </row>
    <row r="66" spans="1:13">
      <c r="A66" s="44"/>
      <c r="B66" s="44"/>
      <c r="C66" s="44"/>
      <c r="D66" s="44"/>
      <c r="E66" s="89"/>
      <c r="F66" s="44"/>
      <c r="G66" s="44"/>
      <c r="H66" s="44"/>
      <c r="I66" s="46"/>
      <c r="J66" s="44"/>
      <c r="K66" s="44"/>
      <c r="L66" s="42"/>
      <c r="M66" s="91"/>
    </row>
    <row r="67" spans="1:13">
      <c r="A67" s="44"/>
      <c r="B67" s="44"/>
      <c r="C67" s="44"/>
      <c r="D67" s="44"/>
      <c r="E67" s="89"/>
      <c r="F67" s="44"/>
      <c r="G67" s="44"/>
      <c r="H67" s="44"/>
      <c r="I67" s="46"/>
      <c r="J67" s="44"/>
      <c r="K67" s="44"/>
      <c r="L67" s="42"/>
      <c r="M67" s="92"/>
    </row>
    <row r="68" spans="1:13">
      <c r="A68" s="44"/>
      <c r="B68" s="44"/>
      <c r="C68" s="44"/>
      <c r="D68" s="44"/>
      <c r="E68" s="89"/>
      <c r="F68" s="44"/>
      <c r="G68" s="44"/>
      <c r="H68" s="44"/>
      <c r="I68" s="46"/>
      <c r="J68" s="44"/>
      <c r="K68" s="44"/>
      <c r="L68" s="42"/>
      <c r="M68" s="92"/>
    </row>
    <row r="69" spans="1:13">
      <c r="A69" s="44"/>
      <c r="B69" s="44"/>
      <c r="C69" s="44"/>
      <c r="D69" s="44"/>
      <c r="E69" s="89"/>
      <c r="F69" s="44"/>
      <c r="G69" s="44"/>
      <c r="H69" s="44"/>
      <c r="I69" s="46"/>
      <c r="J69" s="44"/>
      <c r="K69" s="44"/>
      <c r="L69" s="42"/>
      <c r="M69" s="92"/>
    </row>
    <row r="70" spans="1:13">
      <c r="A70" s="44"/>
      <c r="B70" s="44"/>
      <c r="C70" s="44"/>
      <c r="D70" s="44"/>
      <c r="E70" s="89"/>
      <c r="F70" s="44"/>
      <c r="G70" s="44"/>
      <c r="H70" s="44"/>
      <c r="I70" s="46"/>
      <c r="J70" s="44"/>
      <c r="K70" s="44"/>
      <c r="L70" s="42"/>
      <c r="M70" s="92"/>
    </row>
    <row r="71" spans="1:13">
      <c r="A71" s="44"/>
      <c r="B71" s="44"/>
      <c r="C71" s="44"/>
      <c r="D71" s="44"/>
      <c r="E71" s="89"/>
      <c r="F71" s="44"/>
      <c r="G71" s="44"/>
      <c r="H71" s="44"/>
      <c r="I71" s="46"/>
      <c r="J71" s="44"/>
      <c r="K71" s="44"/>
      <c r="L71" s="42"/>
      <c r="M71" s="92"/>
    </row>
    <row r="72" spans="1:13">
      <c r="A72" s="44"/>
      <c r="B72" s="44"/>
      <c r="C72" s="44"/>
      <c r="D72" s="44"/>
      <c r="E72" s="89"/>
      <c r="F72" s="44"/>
      <c r="G72" s="44"/>
      <c r="H72" s="44"/>
      <c r="I72" s="46"/>
      <c r="J72" s="44"/>
      <c r="K72" s="44"/>
      <c r="L72" s="42"/>
      <c r="M72" s="92"/>
    </row>
    <row r="73" spans="1:13">
      <c r="A73" s="44"/>
      <c r="B73" s="44"/>
      <c r="C73" s="44"/>
      <c r="D73" s="44"/>
      <c r="E73" s="89"/>
      <c r="F73" s="44"/>
      <c r="G73" s="44"/>
      <c r="H73" s="44"/>
      <c r="I73" s="46"/>
      <c r="J73" s="44"/>
      <c r="K73" s="44"/>
      <c r="L73" s="42"/>
      <c r="M73" s="92"/>
    </row>
    <row r="74" spans="1:13">
      <c r="A74" s="44"/>
      <c r="B74" s="44"/>
      <c r="C74" s="44"/>
      <c r="D74" s="44"/>
      <c r="E74" s="89"/>
      <c r="F74" s="44"/>
      <c r="G74" s="44"/>
      <c r="H74" s="44"/>
      <c r="I74" s="44"/>
      <c r="J74" s="44"/>
      <c r="K74" s="44"/>
      <c r="L74" s="42"/>
      <c r="M74" s="92"/>
    </row>
    <row r="75" spans="1:13">
      <c r="A75" s="90"/>
      <c r="B75" s="90"/>
      <c r="C75" s="90"/>
      <c r="D75" s="90"/>
      <c r="E75" s="90"/>
      <c r="F75" s="90"/>
      <c r="G75" s="90"/>
      <c r="H75" s="90"/>
      <c r="I75" s="90"/>
      <c r="J75" s="90"/>
      <c r="K75" s="90"/>
      <c r="L75" s="90"/>
    </row>
    <row r="76" spans="1:13">
      <c r="A76" s="90"/>
      <c r="B76" s="90"/>
      <c r="C76" s="90"/>
      <c r="D76" s="90"/>
      <c r="E76" s="90"/>
      <c r="F76" s="90"/>
      <c r="G76" s="90"/>
      <c r="H76" s="90"/>
      <c r="I76" s="90"/>
      <c r="J76" s="90"/>
      <c r="K76" s="90"/>
      <c r="L76" s="90"/>
    </row>
  </sheetData>
  <autoFilter ref="A13:M24" xr:uid="{00000000-0009-0000-0000-00000A000000}"/>
  <mergeCells count="23">
    <mergeCell ref="M21:M22"/>
    <mergeCell ref="N22:N23"/>
    <mergeCell ref="N17:N21"/>
    <mergeCell ref="M19:M20"/>
    <mergeCell ref="M17:M18"/>
    <mergeCell ref="N14:N16"/>
    <mergeCell ref="M14:M15"/>
    <mergeCell ref="N2:N7"/>
    <mergeCell ref="N8:N10"/>
    <mergeCell ref="M9:M10"/>
    <mergeCell ref="M6:M7"/>
    <mergeCell ref="M53:M54"/>
    <mergeCell ref="N53:N54"/>
    <mergeCell ref="M50:M52"/>
    <mergeCell ref="N49:N52"/>
    <mergeCell ref="N44:N48"/>
    <mergeCell ref="M44:M46"/>
    <mergeCell ref="N38:N43"/>
    <mergeCell ref="N30:N37"/>
    <mergeCell ref="M30:M33"/>
    <mergeCell ref="M34:M37"/>
    <mergeCell ref="M38:M40"/>
    <mergeCell ref="M41:M42"/>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BF12"/>
  <sheetViews>
    <sheetView topLeftCell="A145" workbookViewId="0">
      <selection activeCell="A7" sqref="A7"/>
    </sheetView>
  </sheetViews>
  <sheetFormatPr defaultColWidth="9.125" defaultRowHeight="14.25"/>
  <cols>
    <col min="1" max="16384" width="9.125" style="78"/>
  </cols>
  <sheetData>
    <row r="1" spans="1:58">
      <c r="A1" s="327" t="s">
        <v>221</v>
      </c>
      <c r="B1" s="346">
        <v>44378.333831018521</v>
      </c>
      <c r="C1" s="327"/>
      <c r="D1" s="327"/>
      <c r="E1" s="327"/>
      <c r="F1" s="346">
        <v>44348.333831018521</v>
      </c>
      <c r="G1" s="327"/>
      <c r="H1" s="327"/>
      <c r="I1" s="327"/>
      <c r="J1" s="346">
        <v>44317.333831018521</v>
      </c>
      <c r="K1" s="327"/>
      <c r="L1" s="327"/>
      <c r="M1" s="327"/>
      <c r="N1" s="346">
        <v>44287.333831018521</v>
      </c>
      <c r="O1" s="327"/>
      <c r="P1" s="327"/>
      <c r="Q1" s="327"/>
      <c r="R1" s="346">
        <v>44256.333831018521</v>
      </c>
      <c r="S1" s="327"/>
      <c r="T1" s="327"/>
      <c r="U1" s="327"/>
      <c r="V1" s="346">
        <v>44228.333831018521</v>
      </c>
      <c r="W1" s="327"/>
      <c r="X1" s="327"/>
      <c r="Y1" s="327"/>
      <c r="Z1" s="346">
        <v>44197.333831018521</v>
      </c>
      <c r="AA1" s="327"/>
      <c r="AB1" s="327"/>
      <c r="AC1" s="327"/>
      <c r="AD1" s="346">
        <v>44166.333831018521</v>
      </c>
      <c r="AE1" s="327"/>
      <c r="AF1" s="327"/>
      <c r="AG1" s="327"/>
      <c r="AH1" s="346">
        <v>44136.333831018521</v>
      </c>
      <c r="AI1" s="327"/>
      <c r="AJ1" s="327"/>
      <c r="AK1" s="327"/>
      <c r="AL1" s="346">
        <v>44105.333831018521</v>
      </c>
      <c r="AM1" s="327"/>
      <c r="AN1" s="327"/>
      <c r="AO1" s="327"/>
      <c r="AP1" s="346">
        <v>44075.333831018521</v>
      </c>
      <c r="AQ1" s="327"/>
      <c r="AR1" s="327"/>
      <c r="AS1" s="327"/>
      <c r="AT1" s="346">
        <v>44044.333831018521</v>
      </c>
      <c r="AU1" s="327"/>
      <c r="AV1" s="327"/>
      <c r="AW1" s="327"/>
      <c r="AX1" s="346">
        <v>44013.333831018521</v>
      </c>
      <c r="AY1" s="327"/>
      <c r="AZ1" s="327"/>
      <c r="BA1" s="327"/>
      <c r="BB1" s="346">
        <v>43983.333831018521</v>
      </c>
      <c r="BC1" s="327"/>
      <c r="BD1" s="327"/>
      <c r="BE1" s="327"/>
    </row>
    <row r="2" spans="1:58">
      <c r="A2" s="327"/>
      <c r="B2" s="78" t="s">
        <v>222</v>
      </c>
      <c r="C2" s="78" t="s">
        <v>223</v>
      </c>
      <c r="D2" s="78" t="s">
        <v>224</v>
      </c>
      <c r="E2" s="78" t="s">
        <v>225</v>
      </c>
      <c r="F2" s="78" t="s">
        <v>222</v>
      </c>
      <c r="G2" s="78" t="s">
        <v>223</v>
      </c>
      <c r="H2" s="78" t="s">
        <v>224</v>
      </c>
      <c r="I2" s="78" t="s">
        <v>225</v>
      </c>
      <c r="J2" s="78" t="s">
        <v>222</v>
      </c>
      <c r="K2" s="78" t="s">
        <v>223</v>
      </c>
      <c r="L2" s="78" t="s">
        <v>224</v>
      </c>
      <c r="M2" s="78" t="s">
        <v>225</v>
      </c>
      <c r="N2" s="78" t="s">
        <v>222</v>
      </c>
      <c r="O2" s="78" t="s">
        <v>223</v>
      </c>
      <c r="P2" s="78" t="s">
        <v>224</v>
      </c>
      <c r="Q2" s="78" t="s">
        <v>225</v>
      </c>
      <c r="R2" s="78" t="s">
        <v>222</v>
      </c>
      <c r="S2" s="78" t="s">
        <v>223</v>
      </c>
      <c r="T2" s="78" t="s">
        <v>224</v>
      </c>
      <c r="U2" s="78" t="s">
        <v>225</v>
      </c>
      <c r="V2" s="78" t="s">
        <v>222</v>
      </c>
      <c r="W2" s="78" t="s">
        <v>223</v>
      </c>
      <c r="X2" s="78" t="s">
        <v>224</v>
      </c>
      <c r="Y2" s="78" t="s">
        <v>225</v>
      </c>
      <c r="Z2" s="78" t="s">
        <v>222</v>
      </c>
      <c r="AA2" s="78" t="s">
        <v>223</v>
      </c>
      <c r="AB2" s="78" t="s">
        <v>224</v>
      </c>
      <c r="AC2" s="78" t="s">
        <v>225</v>
      </c>
      <c r="AD2" s="78" t="s">
        <v>222</v>
      </c>
      <c r="AE2" s="78" t="s">
        <v>223</v>
      </c>
      <c r="AF2" s="78" t="s">
        <v>224</v>
      </c>
      <c r="AG2" s="78" t="s">
        <v>225</v>
      </c>
      <c r="AH2" s="78" t="s">
        <v>222</v>
      </c>
      <c r="AI2" s="78" t="s">
        <v>223</v>
      </c>
      <c r="AJ2" s="78" t="s">
        <v>224</v>
      </c>
      <c r="AK2" s="78" t="s">
        <v>225</v>
      </c>
      <c r="AL2" s="78" t="s">
        <v>222</v>
      </c>
      <c r="AM2" s="78" t="s">
        <v>223</v>
      </c>
      <c r="AN2" s="78" t="s">
        <v>224</v>
      </c>
      <c r="AO2" s="78" t="s">
        <v>225</v>
      </c>
      <c r="AP2" s="78" t="s">
        <v>222</v>
      </c>
      <c r="AQ2" s="78" t="s">
        <v>223</v>
      </c>
      <c r="AR2" s="78" t="s">
        <v>224</v>
      </c>
      <c r="AS2" s="78" t="s">
        <v>225</v>
      </c>
      <c r="AT2" s="78" t="s">
        <v>222</v>
      </c>
      <c r="AU2" s="78" t="s">
        <v>223</v>
      </c>
      <c r="AV2" s="78" t="s">
        <v>224</v>
      </c>
      <c r="AW2" s="78" t="s">
        <v>225</v>
      </c>
      <c r="AX2" s="78" t="s">
        <v>222</v>
      </c>
      <c r="AY2" s="78" t="s">
        <v>223</v>
      </c>
      <c r="AZ2" s="78" t="s">
        <v>224</v>
      </c>
      <c r="BA2" s="78" t="s">
        <v>225</v>
      </c>
      <c r="BB2" s="78" t="s">
        <v>222</v>
      </c>
      <c r="BC2" s="78" t="s">
        <v>223</v>
      </c>
      <c r="BD2" s="78" t="s">
        <v>224</v>
      </c>
      <c r="BE2" s="78" t="s">
        <v>225</v>
      </c>
    </row>
    <row r="3" spans="1:58">
      <c r="A3" s="78" t="s">
        <v>670</v>
      </c>
      <c r="B3" s="78">
        <v>86</v>
      </c>
      <c r="C3" s="78">
        <v>31333</v>
      </c>
      <c r="D3" s="78">
        <v>47940</v>
      </c>
      <c r="E3" s="78" t="s">
        <v>634</v>
      </c>
      <c r="F3" s="78" t="s">
        <v>228</v>
      </c>
      <c r="G3" s="78" t="s">
        <v>228</v>
      </c>
      <c r="H3" s="78" t="s">
        <v>228</v>
      </c>
      <c r="I3" s="78" t="s">
        <v>228</v>
      </c>
      <c r="J3" s="78">
        <v>70.02</v>
      </c>
      <c r="K3" s="78">
        <v>30118</v>
      </c>
      <c r="L3" s="78">
        <v>45181</v>
      </c>
      <c r="M3" s="78" t="s">
        <v>576</v>
      </c>
      <c r="N3" s="78">
        <v>68.91</v>
      </c>
      <c r="O3" s="78">
        <v>30199</v>
      </c>
      <c r="P3" s="78">
        <v>42816</v>
      </c>
      <c r="Q3" s="78" t="s">
        <v>671</v>
      </c>
      <c r="R3" s="78">
        <v>61.03</v>
      </c>
      <c r="S3" s="78">
        <v>27952</v>
      </c>
      <c r="T3" s="78">
        <v>46853</v>
      </c>
      <c r="U3" s="78" t="s">
        <v>466</v>
      </c>
      <c r="V3" s="78">
        <v>61.28</v>
      </c>
      <c r="W3" s="78">
        <v>28453</v>
      </c>
      <c r="X3" s="78">
        <v>40816</v>
      </c>
      <c r="Y3" s="78" t="s">
        <v>497</v>
      </c>
      <c r="Z3" s="78">
        <v>63.7</v>
      </c>
      <c r="AA3" s="78">
        <v>29399</v>
      </c>
      <c r="AB3" s="78">
        <v>40610</v>
      </c>
      <c r="AC3" s="78" t="s">
        <v>672</v>
      </c>
      <c r="AD3" s="78">
        <v>64.77</v>
      </c>
      <c r="AE3" s="78">
        <v>29624</v>
      </c>
      <c r="AF3" s="78">
        <v>40618</v>
      </c>
      <c r="AG3" s="78" t="s">
        <v>643</v>
      </c>
      <c r="AH3" s="78">
        <v>66.8</v>
      </c>
      <c r="AI3" s="78">
        <v>30577</v>
      </c>
      <c r="AJ3" s="78">
        <v>40058</v>
      </c>
      <c r="AK3" s="78" t="s">
        <v>522</v>
      </c>
      <c r="AL3" s="78">
        <v>66.13</v>
      </c>
      <c r="AM3" s="78">
        <v>30012</v>
      </c>
      <c r="AN3" s="78">
        <v>39503</v>
      </c>
      <c r="AO3" s="78" t="s">
        <v>563</v>
      </c>
      <c r="AP3" s="78">
        <v>58.14</v>
      </c>
      <c r="AQ3" s="78">
        <v>27103</v>
      </c>
      <c r="AR3" s="78">
        <v>40064</v>
      </c>
      <c r="AS3" s="78" t="s">
        <v>638</v>
      </c>
      <c r="AT3" s="78">
        <v>63.18</v>
      </c>
      <c r="AU3" s="78">
        <v>29430</v>
      </c>
      <c r="AV3" s="78">
        <v>39317</v>
      </c>
      <c r="AW3" s="78" t="s">
        <v>673</v>
      </c>
    </row>
    <row r="4" spans="1:58">
      <c r="A4" s="78" t="s">
        <v>544</v>
      </c>
      <c r="B4" s="78">
        <v>56.72</v>
      </c>
      <c r="C4" s="78">
        <v>23333</v>
      </c>
      <c r="D4" s="78">
        <v>38897</v>
      </c>
      <c r="E4" s="78" t="s">
        <v>255</v>
      </c>
      <c r="F4" s="78">
        <v>57.91</v>
      </c>
      <c r="G4" s="78">
        <v>23574</v>
      </c>
      <c r="H4" s="78">
        <v>39143</v>
      </c>
      <c r="I4" s="78" t="s">
        <v>543</v>
      </c>
      <c r="J4" s="78">
        <v>58.26</v>
      </c>
      <c r="K4" s="78">
        <v>23522</v>
      </c>
      <c r="L4" s="78">
        <v>39534</v>
      </c>
      <c r="M4" s="78" t="s">
        <v>545</v>
      </c>
      <c r="N4" s="78">
        <v>60.11</v>
      </c>
      <c r="O4" s="78">
        <v>24589</v>
      </c>
      <c r="P4" s="78">
        <v>38529</v>
      </c>
      <c r="Q4" s="78" t="s">
        <v>331</v>
      </c>
      <c r="R4" s="78">
        <v>52.59</v>
      </c>
      <c r="S4" s="78">
        <v>21721</v>
      </c>
      <c r="T4" s="78">
        <v>38136</v>
      </c>
      <c r="U4" s="78" t="s">
        <v>227</v>
      </c>
      <c r="V4" s="78">
        <v>48.92</v>
      </c>
      <c r="W4" s="78">
        <v>20486</v>
      </c>
      <c r="X4" s="78">
        <v>37431</v>
      </c>
      <c r="Y4" s="78" t="s">
        <v>370</v>
      </c>
      <c r="Z4" s="78">
        <v>51.18</v>
      </c>
      <c r="AA4" s="78">
        <v>20892</v>
      </c>
      <c r="AB4" s="78">
        <v>37614</v>
      </c>
      <c r="AC4" s="78" t="s">
        <v>358</v>
      </c>
      <c r="AD4" s="78">
        <v>53.04</v>
      </c>
      <c r="AE4" s="78">
        <v>21283</v>
      </c>
      <c r="AF4" s="78">
        <v>37699</v>
      </c>
      <c r="AG4" s="78" t="s">
        <v>546</v>
      </c>
      <c r="AH4" s="78">
        <v>54.4</v>
      </c>
      <c r="AI4" s="78">
        <v>21500</v>
      </c>
      <c r="AJ4" s="78">
        <v>37228</v>
      </c>
      <c r="AK4" s="78" t="s">
        <v>453</v>
      </c>
      <c r="AL4" s="78">
        <v>56.54</v>
      </c>
      <c r="AM4" s="78">
        <v>20890</v>
      </c>
      <c r="AN4" s="78">
        <v>36959</v>
      </c>
      <c r="AO4" s="78" t="s">
        <v>512</v>
      </c>
      <c r="AP4" s="78">
        <v>52.44</v>
      </c>
      <c r="AQ4" s="78">
        <v>19858</v>
      </c>
      <c r="AR4" s="78">
        <v>36267</v>
      </c>
      <c r="AS4" s="78" t="s">
        <v>329</v>
      </c>
      <c r="AT4" s="78">
        <v>51.4</v>
      </c>
      <c r="AU4" s="78">
        <v>19847</v>
      </c>
      <c r="AV4" s="78">
        <v>36075</v>
      </c>
      <c r="AW4" s="78" t="s">
        <v>327</v>
      </c>
    </row>
    <row r="5" spans="1:58">
      <c r="A5" s="78" t="s">
        <v>598</v>
      </c>
      <c r="B5" s="78">
        <v>64.34</v>
      </c>
      <c r="C5" s="78">
        <v>19483</v>
      </c>
      <c r="D5" s="78">
        <v>43177</v>
      </c>
      <c r="E5" s="78" t="s">
        <v>599</v>
      </c>
      <c r="F5" s="78">
        <v>60.46</v>
      </c>
      <c r="G5" s="78">
        <v>20845</v>
      </c>
      <c r="H5" s="78">
        <v>43393</v>
      </c>
      <c r="I5" s="78" t="s">
        <v>416</v>
      </c>
      <c r="J5" s="78">
        <v>62.15</v>
      </c>
      <c r="K5" s="78">
        <v>21611</v>
      </c>
      <c r="L5" s="78">
        <v>43430</v>
      </c>
      <c r="M5" s="78" t="s">
        <v>579</v>
      </c>
      <c r="N5" s="78">
        <v>61.03</v>
      </c>
      <c r="O5" s="78">
        <v>21148</v>
      </c>
      <c r="P5" s="78">
        <v>42025</v>
      </c>
      <c r="Q5" s="78" t="s">
        <v>498</v>
      </c>
      <c r="R5" s="78">
        <v>58.5</v>
      </c>
      <c r="S5" s="78">
        <v>19827</v>
      </c>
      <c r="T5" s="78">
        <v>43065</v>
      </c>
      <c r="U5" s="78" t="s">
        <v>341</v>
      </c>
      <c r="V5" s="78">
        <v>54.29</v>
      </c>
      <c r="W5" s="78">
        <v>19618</v>
      </c>
      <c r="X5" s="78">
        <v>42242</v>
      </c>
      <c r="Y5" s="78" t="s">
        <v>378</v>
      </c>
      <c r="Z5" s="78">
        <v>56.25</v>
      </c>
      <c r="AA5" s="78">
        <v>19733</v>
      </c>
      <c r="AB5" s="78">
        <v>41242</v>
      </c>
      <c r="AC5" s="78" t="s">
        <v>425</v>
      </c>
      <c r="AD5" s="78">
        <v>56.54</v>
      </c>
      <c r="AE5" s="78">
        <v>19692</v>
      </c>
      <c r="AF5" s="78">
        <v>40526</v>
      </c>
      <c r="AG5" s="78" t="s">
        <v>233</v>
      </c>
      <c r="AH5" s="78">
        <v>53.8</v>
      </c>
      <c r="AI5" s="78">
        <v>18163</v>
      </c>
      <c r="AJ5" s="78">
        <v>40890</v>
      </c>
      <c r="AK5" s="78" t="s">
        <v>232</v>
      </c>
      <c r="AL5" s="78">
        <v>59.03</v>
      </c>
      <c r="AM5" s="78">
        <v>19013</v>
      </c>
      <c r="AN5" s="78">
        <v>39149</v>
      </c>
      <c r="AO5" s="78" t="s">
        <v>252</v>
      </c>
      <c r="AP5" s="78">
        <v>59.32</v>
      </c>
      <c r="AQ5" s="78">
        <v>19347</v>
      </c>
      <c r="AR5" s="78">
        <v>39244</v>
      </c>
      <c r="AS5" s="78" t="s">
        <v>281</v>
      </c>
      <c r="AT5" s="78">
        <v>57.46</v>
      </c>
      <c r="AU5" s="78">
        <v>19741</v>
      </c>
      <c r="AV5" s="78">
        <v>39207</v>
      </c>
      <c r="AW5" s="78" t="s">
        <v>356</v>
      </c>
    </row>
    <row r="6" spans="1:58" s="79" customFormat="1">
      <c r="A6" s="79" t="s">
        <v>219</v>
      </c>
      <c r="B6" s="79">
        <v>57.5</v>
      </c>
      <c r="C6" s="79">
        <v>11350</v>
      </c>
      <c r="D6" s="79">
        <v>45020</v>
      </c>
      <c r="E6" s="79" t="s">
        <v>467</v>
      </c>
      <c r="F6" s="79">
        <v>55.41</v>
      </c>
      <c r="G6" s="79">
        <v>10004</v>
      </c>
      <c r="H6" s="79">
        <v>38579</v>
      </c>
      <c r="I6" s="79" t="s">
        <v>531</v>
      </c>
      <c r="J6" s="79">
        <v>59.54</v>
      </c>
      <c r="K6" s="79">
        <v>10705</v>
      </c>
      <c r="L6" s="79">
        <v>39715</v>
      </c>
      <c r="M6" s="79" t="s">
        <v>424</v>
      </c>
      <c r="N6" s="79">
        <v>57.22</v>
      </c>
      <c r="O6" s="79">
        <v>11131</v>
      </c>
      <c r="P6" s="79">
        <v>36388</v>
      </c>
      <c r="Q6" s="79" t="s">
        <v>385</v>
      </c>
      <c r="R6" s="79">
        <v>48.39</v>
      </c>
      <c r="S6" s="79">
        <v>13165</v>
      </c>
      <c r="T6" s="79">
        <v>36159</v>
      </c>
      <c r="U6" s="79" t="s">
        <v>529</v>
      </c>
      <c r="V6" s="79">
        <v>45.18</v>
      </c>
      <c r="W6" s="79">
        <v>12200</v>
      </c>
      <c r="X6" s="79">
        <v>34923</v>
      </c>
      <c r="Y6" s="79" t="s">
        <v>435</v>
      </c>
      <c r="Z6" s="79">
        <v>43.48</v>
      </c>
      <c r="AA6" s="79">
        <v>10935</v>
      </c>
      <c r="AB6" s="79">
        <v>34577</v>
      </c>
      <c r="AC6" s="79" t="s">
        <v>381</v>
      </c>
      <c r="AD6" s="79">
        <v>45.8</v>
      </c>
      <c r="AE6" s="79">
        <v>11182</v>
      </c>
      <c r="AF6" s="79">
        <v>37534</v>
      </c>
      <c r="AG6" s="79" t="s">
        <v>408</v>
      </c>
      <c r="AH6" s="79">
        <v>46.67</v>
      </c>
      <c r="AI6" s="79">
        <v>11732</v>
      </c>
      <c r="AJ6" s="79">
        <v>37604</v>
      </c>
      <c r="AK6" s="79" t="s">
        <v>548</v>
      </c>
      <c r="AL6" s="79">
        <v>44.24</v>
      </c>
      <c r="AM6" s="79">
        <v>11484</v>
      </c>
      <c r="AN6" s="79">
        <v>57934</v>
      </c>
      <c r="AO6" s="79" t="s">
        <v>567</v>
      </c>
      <c r="AP6" s="79">
        <v>45.4</v>
      </c>
      <c r="AQ6" s="79">
        <v>11407</v>
      </c>
      <c r="AR6" s="79">
        <v>54801</v>
      </c>
      <c r="AS6" s="79" t="s">
        <v>568</v>
      </c>
      <c r="AT6" s="79">
        <v>48.14</v>
      </c>
      <c r="AU6" s="79">
        <v>13019</v>
      </c>
      <c r="AV6" s="79">
        <v>46944</v>
      </c>
      <c r="AW6" s="79" t="s">
        <v>569</v>
      </c>
      <c r="AX6" s="78">
        <v>50.61</v>
      </c>
      <c r="AY6" s="78">
        <v>13108</v>
      </c>
      <c r="AZ6" s="78">
        <v>46037</v>
      </c>
      <c r="BA6" s="78" t="s">
        <v>706</v>
      </c>
      <c r="BB6" s="78">
        <v>49.6</v>
      </c>
      <c r="BC6" s="78">
        <v>13694</v>
      </c>
      <c r="BD6" s="78">
        <v>46787</v>
      </c>
      <c r="BE6" s="78" t="s">
        <v>707</v>
      </c>
      <c r="BF6" s="78"/>
    </row>
    <row r="7" spans="1:58" s="79" customFormat="1">
      <c r="A7" s="79" t="s">
        <v>705</v>
      </c>
      <c r="B7" s="79">
        <v>55.9</v>
      </c>
      <c r="C7" s="79">
        <v>7574</v>
      </c>
      <c r="D7" s="79">
        <v>43078</v>
      </c>
      <c r="E7" s="79" t="s">
        <v>320</v>
      </c>
      <c r="F7" s="79">
        <v>56.78</v>
      </c>
      <c r="G7" s="79">
        <v>8162</v>
      </c>
      <c r="H7" s="79">
        <v>42579</v>
      </c>
      <c r="I7" s="79" t="s">
        <v>404</v>
      </c>
      <c r="J7" s="79">
        <v>56.68</v>
      </c>
      <c r="K7" s="79">
        <v>7641</v>
      </c>
      <c r="L7" s="79">
        <v>42271</v>
      </c>
      <c r="M7" s="79" t="s">
        <v>343</v>
      </c>
      <c r="N7" s="79">
        <v>56.27</v>
      </c>
      <c r="O7" s="79">
        <v>7251</v>
      </c>
      <c r="P7" s="79">
        <v>41930</v>
      </c>
      <c r="Q7" s="79" t="s">
        <v>343</v>
      </c>
      <c r="R7" s="79">
        <v>53.46</v>
      </c>
      <c r="S7" s="79">
        <v>7271</v>
      </c>
      <c r="T7" s="79">
        <v>41839</v>
      </c>
      <c r="U7" s="79" t="s">
        <v>467</v>
      </c>
      <c r="V7" s="79">
        <v>52.56</v>
      </c>
      <c r="W7" s="79">
        <v>7777</v>
      </c>
      <c r="X7" s="79">
        <v>41593</v>
      </c>
      <c r="Y7" s="79" t="s">
        <v>412</v>
      </c>
      <c r="Z7" s="79">
        <v>52.16</v>
      </c>
      <c r="AA7" s="79">
        <v>7450</v>
      </c>
      <c r="AB7" s="79">
        <v>41658</v>
      </c>
      <c r="AC7" s="79" t="s">
        <v>516</v>
      </c>
      <c r="AD7" s="79">
        <v>52.4</v>
      </c>
      <c r="AE7" s="79">
        <v>7620</v>
      </c>
      <c r="AF7" s="79">
        <v>41479</v>
      </c>
      <c r="AG7" s="79" t="s">
        <v>412</v>
      </c>
      <c r="AH7" s="79">
        <v>54.93</v>
      </c>
      <c r="AI7" s="79">
        <v>7723</v>
      </c>
      <c r="AJ7" s="79">
        <v>41541</v>
      </c>
      <c r="AK7" s="79" t="s">
        <v>406</v>
      </c>
      <c r="AL7" s="79">
        <v>57.5</v>
      </c>
      <c r="AM7" s="79">
        <v>7955</v>
      </c>
      <c r="AN7" s="79">
        <v>41557</v>
      </c>
      <c r="AO7" s="79" t="s">
        <v>434</v>
      </c>
      <c r="AP7" s="79">
        <v>55.74</v>
      </c>
      <c r="AQ7" s="79">
        <v>7945</v>
      </c>
      <c r="AR7" s="79">
        <v>41814</v>
      </c>
      <c r="AS7" s="79" t="s">
        <v>364</v>
      </c>
      <c r="AT7" s="79">
        <v>53.77</v>
      </c>
      <c r="AU7" s="79">
        <v>7153</v>
      </c>
      <c r="AV7" s="79">
        <v>41475</v>
      </c>
      <c r="AW7" s="79" t="s">
        <v>405</v>
      </c>
      <c r="AX7" s="78">
        <v>53.46</v>
      </c>
      <c r="AY7" s="78">
        <v>6808</v>
      </c>
      <c r="AZ7" s="78">
        <v>40798</v>
      </c>
      <c r="BA7" s="78" t="s">
        <v>380</v>
      </c>
      <c r="BB7" s="78">
        <v>54.56</v>
      </c>
      <c r="BC7" s="78">
        <v>7368</v>
      </c>
      <c r="BD7" s="78">
        <v>40672</v>
      </c>
      <c r="BE7" s="78" t="s">
        <v>343</v>
      </c>
    </row>
    <row r="8" spans="1:58">
      <c r="A8" s="78" t="s">
        <v>354</v>
      </c>
      <c r="B8" s="78">
        <v>46.42</v>
      </c>
      <c r="C8" s="78">
        <v>4939</v>
      </c>
      <c r="D8" s="78">
        <v>33070</v>
      </c>
      <c r="E8" s="78" t="s">
        <v>275</v>
      </c>
      <c r="F8" s="78">
        <v>42.73</v>
      </c>
      <c r="G8" s="78">
        <v>4760</v>
      </c>
      <c r="H8" s="78">
        <v>32925</v>
      </c>
      <c r="I8" s="78" t="s">
        <v>320</v>
      </c>
      <c r="J8" s="78">
        <v>41.42</v>
      </c>
      <c r="K8" s="78">
        <v>4171</v>
      </c>
      <c r="L8" s="78">
        <v>33128</v>
      </c>
      <c r="M8" s="78" t="s">
        <v>286</v>
      </c>
      <c r="N8" s="78">
        <v>41.21</v>
      </c>
      <c r="O8" s="78">
        <v>3520</v>
      </c>
      <c r="P8" s="78">
        <v>33005</v>
      </c>
      <c r="Q8" s="78" t="s">
        <v>355</v>
      </c>
      <c r="R8" s="78">
        <v>47.85</v>
      </c>
      <c r="S8" s="78">
        <v>3236</v>
      </c>
      <c r="T8" s="78">
        <v>32676</v>
      </c>
      <c r="U8" s="78" t="s">
        <v>356</v>
      </c>
      <c r="V8" s="78">
        <v>40.58</v>
      </c>
      <c r="W8" s="78">
        <v>3276</v>
      </c>
      <c r="X8" s="78">
        <v>34885</v>
      </c>
      <c r="Y8" s="78" t="s">
        <v>357</v>
      </c>
      <c r="Z8" s="78" t="s">
        <v>228</v>
      </c>
      <c r="AA8" s="78" t="s">
        <v>228</v>
      </c>
      <c r="AB8" s="78" t="s">
        <v>228</v>
      </c>
      <c r="AC8" s="78" t="s">
        <v>228</v>
      </c>
      <c r="AD8" s="78">
        <v>39.93</v>
      </c>
      <c r="AE8" s="78">
        <v>4189</v>
      </c>
      <c r="AF8" s="78">
        <v>31374</v>
      </c>
      <c r="AG8" s="78" t="s">
        <v>247</v>
      </c>
      <c r="AH8" s="78">
        <v>40.49</v>
      </c>
      <c r="AI8" s="78">
        <v>4137</v>
      </c>
      <c r="AJ8" s="78">
        <v>29754</v>
      </c>
      <c r="AK8" s="78" t="s">
        <v>358</v>
      </c>
      <c r="AL8" s="78">
        <v>40.92</v>
      </c>
      <c r="AM8" s="78">
        <v>3533</v>
      </c>
      <c r="AN8" s="78">
        <v>29381</v>
      </c>
      <c r="AO8" s="78" t="s">
        <v>359</v>
      </c>
      <c r="AP8" s="78">
        <v>44.21</v>
      </c>
      <c r="AQ8" s="78">
        <v>4244</v>
      </c>
      <c r="AR8" s="78">
        <v>30375</v>
      </c>
      <c r="AS8" s="78" t="s">
        <v>360</v>
      </c>
      <c r="AT8" s="78">
        <v>56.91</v>
      </c>
      <c r="AU8" s="78">
        <v>4767</v>
      </c>
      <c r="AV8" s="78">
        <v>31684</v>
      </c>
      <c r="AW8" s="78" t="s">
        <v>361</v>
      </c>
    </row>
    <row r="9" spans="1:58" s="79" customFormat="1">
      <c r="A9" s="79" t="s">
        <v>220</v>
      </c>
      <c r="B9" s="79">
        <v>43.85</v>
      </c>
      <c r="C9" s="79">
        <v>4429</v>
      </c>
      <c r="D9" s="79">
        <v>33393</v>
      </c>
      <c r="E9" s="79" t="s">
        <v>273</v>
      </c>
      <c r="F9" s="79">
        <v>42.73</v>
      </c>
      <c r="G9" s="79">
        <v>4935</v>
      </c>
      <c r="H9" s="79">
        <v>31680</v>
      </c>
      <c r="I9" s="79" t="s">
        <v>274</v>
      </c>
      <c r="J9" s="79">
        <v>44.99</v>
      </c>
      <c r="K9" s="79">
        <v>4510</v>
      </c>
      <c r="L9" s="79">
        <v>32052</v>
      </c>
      <c r="M9" s="79" t="s">
        <v>275</v>
      </c>
      <c r="N9" s="79">
        <v>43.91</v>
      </c>
      <c r="O9" s="79">
        <v>4266</v>
      </c>
      <c r="P9" s="79">
        <v>31119</v>
      </c>
      <c r="Q9" s="79" t="s">
        <v>276</v>
      </c>
      <c r="R9" s="79">
        <v>41.05</v>
      </c>
      <c r="S9" s="79">
        <v>4941</v>
      </c>
      <c r="T9" s="79">
        <v>30019</v>
      </c>
      <c r="U9" s="79" t="s">
        <v>277</v>
      </c>
      <c r="V9" s="79">
        <v>40.729999999999997</v>
      </c>
      <c r="W9" s="79">
        <v>4815</v>
      </c>
      <c r="X9" s="79">
        <v>29449</v>
      </c>
      <c r="Y9" s="79" t="s">
        <v>249</v>
      </c>
      <c r="Z9" s="79">
        <v>40.65</v>
      </c>
      <c r="AA9" s="79">
        <v>5175</v>
      </c>
      <c r="AB9" s="79">
        <v>30578</v>
      </c>
      <c r="AC9" s="79" t="s">
        <v>278</v>
      </c>
      <c r="AD9" s="79">
        <v>41.84</v>
      </c>
      <c r="AE9" s="79">
        <v>5587</v>
      </c>
      <c r="AF9" s="79">
        <v>30252</v>
      </c>
      <c r="AG9" s="79" t="s">
        <v>249</v>
      </c>
      <c r="AH9" s="79">
        <v>41.41</v>
      </c>
      <c r="AI9" s="79">
        <v>4870</v>
      </c>
      <c r="AJ9" s="79">
        <v>29941</v>
      </c>
      <c r="AK9" s="79" t="s">
        <v>249</v>
      </c>
      <c r="AL9" s="79">
        <v>39.299999999999997</v>
      </c>
      <c r="AM9" s="79">
        <v>5182</v>
      </c>
      <c r="AN9" s="79">
        <v>29775</v>
      </c>
      <c r="AO9" s="79" t="s">
        <v>279</v>
      </c>
      <c r="AP9" s="79">
        <v>41.23</v>
      </c>
      <c r="AQ9" s="79">
        <v>4915</v>
      </c>
      <c r="AR9" s="79">
        <v>29761</v>
      </c>
      <c r="AS9" s="79" t="s">
        <v>280</v>
      </c>
      <c r="AT9" s="79">
        <v>41.63</v>
      </c>
      <c r="AU9" s="79">
        <v>5060</v>
      </c>
      <c r="AV9" s="79">
        <v>27546</v>
      </c>
      <c r="AW9" s="79" t="s">
        <v>281</v>
      </c>
      <c r="AX9" s="78">
        <v>41.17</v>
      </c>
      <c r="AY9" s="78">
        <v>4782</v>
      </c>
      <c r="AZ9" s="78">
        <v>27560</v>
      </c>
      <c r="BA9" s="78" t="s">
        <v>326</v>
      </c>
      <c r="BB9" s="78">
        <v>41.45</v>
      </c>
      <c r="BC9" s="78">
        <v>4674</v>
      </c>
      <c r="BD9" s="78">
        <v>26815</v>
      </c>
      <c r="BE9" s="78" t="s">
        <v>525</v>
      </c>
    </row>
    <row r="10" spans="1:58" s="79" customFormat="1">
      <c r="A10" s="79" t="s">
        <v>218</v>
      </c>
      <c r="B10" s="79">
        <v>45.24</v>
      </c>
      <c r="C10" s="79">
        <v>3871</v>
      </c>
      <c r="D10" s="79">
        <v>30741</v>
      </c>
      <c r="E10" s="79" t="s">
        <v>325</v>
      </c>
      <c r="F10" s="79">
        <v>45.62</v>
      </c>
      <c r="G10" s="79">
        <v>3540</v>
      </c>
      <c r="H10" s="79">
        <v>30546</v>
      </c>
      <c r="I10" s="79" t="s">
        <v>326</v>
      </c>
      <c r="J10" s="79">
        <v>43.5</v>
      </c>
      <c r="K10" s="79">
        <v>3462</v>
      </c>
      <c r="L10" s="79">
        <v>30524</v>
      </c>
      <c r="M10" s="79" t="s">
        <v>327</v>
      </c>
      <c r="N10" s="79">
        <v>43.27</v>
      </c>
      <c r="O10" s="79">
        <v>3295</v>
      </c>
      <c r="P10" s="79">
        <v>30426</v>
      </c>
      <c r="Q10" s="79" t="s">
        <v>328</v>
      </c>
      <c r="R10" s="79">
        <v>41.99</v>
      </c>
      <c r="S10" s="79">
        <v>3321</v>
      </c>
      <c r="T10" s="79">
        <v>29047</v>
      </c>
      <c r="U10" s="79" t="s">
        <v>329</v>
      </c>
      <c r="V10" s="79">
        <v>40.94</v>
      </c>
      <c r="W10" s="79">
        <v>3341</v>
      </c>
      <c r="X10" s="79">
        <v>28354</v>
      </c>
      <c r="Y10" s="79" t="s">
        <v>330</v>
      </c>
      <c r="Z10" s="79">
        <v>42.1</v>
      </c>
      <c r="AA10" s="79">
        <v>3137</v>
      </c>
      <c r="AB10" s="79">
        <v>26961</v>
      </c>
      <c r="AC10" s="79" t="s">
        <v>331</v>
      </c>
      <c r="AD10" s="79">
        <v>41.41</v>
      </c>
      <c r="AE10" s="79">
        <v>3104</v>
      </c>
      <c r="AF10" s="79">
        <v>28226</v>
      </c>
      <c r="AG10" s="79" t="s">
        <v>332</v>
      </c>
      <c r="AH10" s="79">
        <v>40.909999999999997</v>
      </c>
      <c r="AI10" s="79">
        <v>2930</v>
      </c>
      <c r="AJ10" s="79">
        <v>26182</v>
      </c>
      <c r="AK10" s="79" t="s">
        <v>333</v>
      </c>
      <c r="AL10" s="79">
        <v>41.89</v>
      </c>
      <c r="AM10" s="79">
        <v>3120</v>
      </c>
      <c r="AN10" s="79">
        <v>27345</v>
      </c>
      <c r="AO10" s="79" t="s">
        <v>334</v>
      </c>
      <c r="AP10" s="79">
        <v>43.17</v>
      </c>
      <c r="AQ10" s="79">
        <v>3202</v>
      </c>
      <c r="AR10" s="79">
        <v>27684</v>
      </c>
      <c r="AS10" s="79" t="s">
        <v>335</v>
      </c>
      <c r="AT10" s="79">
        <v>42.61</v>
      </c>
      <c r="AU10" s="79">
        <v>3480</v>
      </c>
      <c r="AV10" s="79">
        <v>27295</v>
      </c>
      <c r="AW10" s="79" t="s">
        <v>331</v>
      </c>
      <c r="AX10" s="78">
        <v>41.46</v>
      </c>
      <c r="AY10" s="78">
        <v>3299</v>
      </c>
      <c r="AZ10" s="78">
        <v>25858</v>
      </c>
      <c r="BA10" s="78" t="s">
        <v>661</v>
      </c>
      <c r="BB10" s="78">
        <v>42.15</v>
      </c>
      <c r="BC10" s="78">
        <v>3382</v>
      </c>
      <c r="BD10" s="78">
        <v>26875</v>
      </c>
      <c r="BE10" s="78" t="s">
        <v>672</v>
      </c>
    </row>
    <row r="11" spans="1:58">
      <c r="A11" s="78" t="s">
        <v>238</v>
      </c>
      <c r="B11" s="78">
        <v>40.46</v>
      </c>
      <c r="C11" s="78">
        <v>3859</v>
      </c>
      <c r="D11" s="78">
        <v>35509</v>
      </c>
      <c r="E11" s="78" t="s">
        <v>239</v>
      </c>
      <c r="F11" s="78">
        <v>41.08</v>
      </c>
      <c r="G11" s="78">
        <v>3359</v>
      </c>
      <c r="H11" s="78">
        <v>35643</v>
      </c>
      <c r="I11" s="78" t="s">
        <v>240</v>
      </c>
      <c r="J11" s="78">
        <v>41.75</v>
      </c>
      <c r="K11" s="78">
        <v>3354</v>
      </c>
      <c r="L11" s="78">
        <v>35946</v>
      </c>
      <c r="M11" s="78" t="s">
        <v>241</v>
      </c>
      <c r="N11" s="78">
        <v>40.25</v>
      </c>
      <c r="O11" s="78">
        <v>3657</v>
      </c>
      <c r="P11" s="78">
        <v>36151</v>
      </c>
      <c r="Q11" s="78" t="s">
        <v>242</v>
      </c>
      <c r="R11" s="78">
        <v>40.520000000000003</v>
      </c>
      <c r="S11" s="78">
        <v>3813</v>
      </c>
      <c r="T11" s="78">
        <v>33693</v>
      </c>
      <c r="U11" s="78" t="s">
        <v>243</v>
      </c>
      <c r="V11" s="78">
        <v>40.26</v>
      </c>
      <c r="W11" s="78">
        <v>3883</v>
      </c>
      <c r="X11" s="78">
        <v>33622</v>
      </c>
      <c r="Y11" s="78" t="s">
        <v>244</v>
      </c>
      <c r="Z11" s="78">
        <v>41.1</v>
      </c>
      <c r="AA11" s="78">
        <v>3579</v>
      </c>
      <c r="AB11" s="78">
        <v>33289</v>
      </c>
      <c r="AC11" s="78" t="s">
        <v>245</v>
      </c>
      <c r="AD11" s="78">
        <v>39.979999999999997</v>
      </c>
      <c r="AE11" s="78">
        <v>3464</v>
      </c>
      <c r="AF11" s="78">
        <v>33495</v>
      </c>
      <c r="AG11" s="78" t="s">
        <v>246</v>
      </c>
      <c r="AH11" s="78">
        <v>41.92</v>
      </c>
      <c r="AI11" s="78">
        <v>3730</v>
      </c>
      <c r="AJ11" s="78">
        <v>32930</v>
      </c>
      <c r="AK11" s="78" t="s">
        <v>247</v>
      </c>
      <c r="AL11" s="78">
        <v>40.68</v>
      </c>
      <c r="AM11" s="78">
        <v>3608</v>
      </c>
      <c r="AN11" s="78">
        <v>34330</v>
      </c>
      <c r="AO11" s="78" t="s">
        <v>248</v>
      </c>
      <c r="AP11" s="78">
        <v>45.87</v>
      </c>
      <c r="AQ11" s="78">
        <v>3895</v>
      </c>
      <c r="AR11" s="78">
        <v>33203</v>
      </c>
      <c r="AS11" s="78" t="s">
        <v>249</v>
      </c>
      <c r="AT11" s="78">
        <v>39.68</v>
      </c>
      <c r="AU11" s="78">
        <v>3556</v>
      </c>
      <c r="AV11" s="78">
        <v>33544</v>
      </c>
      <c r="AW11" s="78" t="s">
        <v>250</v>
      </c>
    </row>
    <row r="12" spans="1:58">
      <c r="A12" s="78" t="s">
        <v>226</v>
      </c>
      <c r="B12" s="78">
        <v>38.54</v>
      </c>
      <c r="C12" s="78">
        <v>2590</v>
      </c>
      <c r="D12" s="78">
        <v>27943</v>
      </c>
      <c r="E12" s="78" t="s">
        <v>227</v>
      </c>
      <c r="F12" s="78" t="s">
        <v>228</v>
      </c>
      <c r="G12" s="78" t="s">
        <v>228</v>
      </c>
      <c r="H12" s="78" t="s">
        <v>228</v>
      </c>
      <c r="I12" s="78" t="s">
        <v>228</v>
      </c>
      <c r="J12" s="78">
        <v>37.75</v>
      </c>
      <c r="K12" s="78">
        <v>2379</v>
      </c>
      <c r="L12" s="78">
        <v>27852</v>
      </c>
      <c r="M12" s="78" t="s">
        <v>229</v>
      </c>
      <c r="N12" s="78">
        <v>39.409999999999997</v>
      </c>
      <c r="O12" s="78">
        <v>3521</v>
      </c>
      <c r="P12" s="78">
        <v>27606</v>
      </c>
      <c r="Q12" s="78" t="s">
        <v>230</v>
      </c>
      <c r="R12" s="78">
        <v>36.630000000000003</v>
      </c>
      <c r="S12" s="78">
        <v>2200</v>
      </c>
      <c r="T12" s="78">
        <v>28809</v>
      </c>
      <c r="U12" s="78" t="s">
        <v>231</v>
      </c>
      <c r="V12" s="78">
        <v>39.56</v>
      </c>
      <c r="W12" s="78">
        <v>2378</v>
      </c>
      <c r="X12" s="78">
        <v>30083</v>
      </c>
      <c r="Y12" s="78" t="s">
        <v>232</v>
      </c>
      <c r="Z12" s="78">
        <v>39.119999999999997</v>
      </c>
      <c r="AA12" s="78">
        <v>2480</v>
      </c>
      <c r="AB12" s="78">
        <v>28033</v>
      </c>
      <c r="AC12" s="78" t="s">
        <v>233</v>
      </c>
      <c r="AD12" s="78">
        <v>38.26</v>
      </c>
      <c r="AE12" s="78">
        <v>2337</v>
      </c>
      <c r="AF12" s="78">
        <v>29076</v>
      </c>
      <c r="AG12" s="78" t="s">
        <v>234</v>
      </c>
      <c r="AH12" s="78">
        <v>39.9</v>
      </c>
      <c r="AI12" s="78">
        <v>2439</v>
      </c>
      <c r="AJ12" s="78">
        <v>26900</v>
      </c>
      <c r="AK12" s="78" t="s">
        <v>235</v>
      </c>
      <c r="AL12" s="78">
        <v>43.11</v>
      </c>
      <c r="AM12" s="78">
        <v>2649</v>
      </c>
      <c r="AN12" s="78">
        <v>27235</v>
      </c>
      <c r="AO12" s="78" t="s">
        <v>236</v>
      </c>
      <c r="AP12" s="78">
        <v>37.380000000000003</v>
      </c>
      <c r="AQ12" s="78">
        <v>2423</v>
      </c>
      <c r="AR12" s="78">
        <v>26702</v>
      </c>
      <c r="AS12" s="78" t="s">
        <v>237</v>
      </c>
      <c r="AT12" s="78" t="s">
        <v>228</v>
      </c>
      <c r="AU12" s="78" t="s">
        <v>228</v>
      </c>
      <c r="AV12" s="78" t="s">
        <v>228</v>
      </c>
      <c r="AW12" s="78" t="s">
        <v>228</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sheetPr>
  <dimension ref="A1:AW102"/>
  <sheetViews>
    <sheetView workbookViewId="0">
      <selection activeCell="A24" sqref="A24"/>
    </sheetView>
  </sheetViews>
  <sheetFormatPr defaultColWidth="8.875" defaultRowHeight="14.25"/>
  <cols>
    <col min="1" max="1" width="33.625" style="78" customWidth="1"/>
    <col min="2" max="13" width="20" style="78" customWidth="1"/>
    <col min="14" max="16384" width="8.875" style="78"/>
  </cols>
  <sheetData>
    <row r="1" spans="1:49">
      <c r="A1" s="327" t="s">
        <v>221</v>
      </c>
      <c r="B1" s="346">
        <v>44378.333831018521</v>
      </c>
      <c r="C1" s="327"/>
      <c r="D1" s="327"/>
      <c r="E1" s="327"/>
      <c r="F1" s="346">
        <v>44348.333831018521</v>
      </c>
      <c r="G1" s="327"/>
      <c r="H1" s="327"/>
      <c r="I1" s="327"/>
      <c r="J1" s="346">
        <v>44317.333831018521</v>
      </c>
      <c r="K1" s="327"/>
      <c r="L1" s="327"/>
      <c r="M1" s="327"/>
      <c r="N1" s="346">
        <v>44287.333831018521</v>
      </c>
      <c r="O1" s="327"/>
      <c r="P1" s="327"/>
      <c r="Q1" s="327"/>
      <c r="R1" s="346">
        <v>44256.333831018521</v>
      </c>
      <c r="S1" s="327"/>
      <c r="T1" s="327"/>
      <c r="U1" s="327"/>
      <c r="V1" s="346">
        <v>44228.333831018521</v>
      </c>
      <c r="W1" s="327"/>
      <c r="X1" s="327"/>
      <c r="Y1" s="327"/>
      <c r="Z1" s="346">
        <v>44197.333831018521</v>
      </c>
      <c r="AA1" s="327"/>
      <c r="AB1" s="327"/>
      <c r="AC1" s="327"/>
      <c r="AD1" s="346">
        <v>44166.333831018521</v>
      </c>
      <c r="AE1" s="327"/>
      <c r="AF1" s="327"/>
      <c r="AG1" s="327"/>
      <c r="AH1" s="346">
        <v>44136.333831018521</v>
      </c>
      <c r="AI1" s="327"/>
      <c r="AJ1" s="327"/>
      <c r="AK1" s="327"/>
      <c r="AL1" s="346">
        <v>44105.333831018521</v>
      </c>
      <c r="AM1" s="327"/>
      <c r="AN1" s="327"/>
      <c r="AO1" s="327"/>
      <c r="AP1" s="346">
        <v>44075.333831018521</v>
      </c>
      <c r="AQ1" s="327"/>
      <c r="AR1" s="327"/>
      <c r="AS1" s="327"/>
      <c r="AT1" s="346">
        <v>44044.333831018521</v>
      </c>
      <c r="AU1" s="327"/>
      <c r="AV1" s="327"/>
      <c r="AW1" s="327"/>
    </row>
    <row r="2" spans="1:49">
      <c r="A2" s="327"/>
      <c r="B2" s="78" t="s">
        <v>222</v>
      </c>
      <c r="C2" s="78" t="s">
        <v>223</v>
      </c>
      <c r="D2" s="78" t="s">
        <v>224</v>
      </c>
      <c r="E2" s="78" t="s">
        <v>225</v>
      </c>
      <c r="F2" s="78" t="s">
        <v>222</v>
      </c>
      <c r="G2" s="78" t="s">
        <v>223</v>
      </c>
      <c r="H2" s="78" t="s">
        <v>224</v>
      </c>
      <c r="I2" s="78" t="s">
        <v>225</v>
      </c>
      <c r="J2" s="78" t="s">
        <v>222</v>
      </c>
      <c r="K2" s="78" t="s">
        <v>223</v>
      </c>
      <c r="L2" s="78" t="s">
        <v>224</v>
      </c>
      <c r="M2" s="78" t="s">
        <v>225</v>
      </c>
      <c r="N2" s="78" t="s">
        <v>222</v>
      </c>
      <c r="O2" s="78" t="s">
        <v>223</v>
      </c>
      <c r="P2" s="78" t="s">
        <v>224</v>
      </c>
      <c r="Q2" s="78" t="s">
        <v>225</v>
      </c>
      <c r="R2" s="78" t="s">
        <v>222</v>
      </c>
      <c r="S2" s="78" t="s">
        <v>223</v>
      </c>
      <c r="T2" s="78" t="s">
        <v>224</v>
      </c>
      <c r="U2" s="78" t="s">
        <v>225</v>
      </c>
      <c r="V2" s="78" t="s">
        <v>222</v>
      </c>
      <c r="W2" s="78" t="s">
        <v>223</v>
      </c>
      <c r="X2" s="78" t="s">
        <v>224</v>
      </c>
      <c r="Y2" s="78" t="s">
        <v>225</v>
      </c>
      <c r="Z2" s="78" t="s">
        <v>222</v>
      </c>
      <c r="AA2" s="78" t="s">
        <v>223</v>
      </c>
      <c r="AB2" s="78" t="s">
        <v>224</v>
      </c>
      <c r="AC2" s="78" t="s">
        <v>225</v>
      </c>
      <c r="AD2" s="78" t="s">
        <v>222</v>
      </c>
      <c r="AE2" s="78" t="s">
        <v>223</v>
      </c>
      <c r="AF2" s="78" t="s">
        <v>224</v>
      </c>
      <c r="AG2" s="78" t="s">
        <v>225</v>
      </c>
      <c r="AH2" s="78" t="s">
        <v>222</v>
      </c>
      <c r="AI2" s="78" t="s">
        <v>223</v>
      </c>
      <c r="AJ2" s="78" t="s">
        <v>224</v>
      </c>
      <c r="AK2" s="78" t="s">
        <v>225</v>
      </c>
      <c r="AL2" s="78" t="s">
        <v>222</v>
      </c>
      <c r="AM2" s="78" t="s">
        <v>223</v>
      </c>
      <c r="AN2" s="78" t="s">
        <v>224</v>
      </c>
      <c r="AO2" s="78" t="s">
        <v>225</v>
      </c>
      <c r="AP2" s="78" t="s">
        <v>222</v>
      </c>
      <c r="AQ2" s="78" t="s">
        <v>223</v>
      </c>
      <c r="AR2" s="78" t="s">
        <v>224</v>
      </c>
      <c r="AS2" s="78" t="s">
        <v>225</v>
      </c>
      <c r="AT2" s="78" t="s">
        <v>222</v>
      </c>
      <c r="AU2" s="78" t="s">
        <v>223</v>
      </c>
      <c r="AV2" s="78" t="s">
        <v>224</v>
      </c>
      <c r="AW2" s="78" t="s">
        <v>225</v>
      </c>
    </row>
    <row r="3" spans="1:49">
      <c r="A3" s="78" t="s">
        <v>226</v>
      </c>
      <c r="B3" s="78">
        <v>38.54</v>
      </c>
      <c r="C3" s="78">
        <v>2590</v>
      </c>
      <c r="D3" s="78">
        <v>27943</v>
      </c>
      <c r="E3" s="78" t="s">
        <v>227</v>
      </c>
      <c r="F3" s="78" t="s">
        <v>228</v>
      </c>
      <c r="G3" s="78" t="s">
        <v>228</v>
      </c>
      <c r="H3" s="78" t="s">
        <v>228</v>
      </c>
      <c r="I3" s="78" t="s">
        <v>228</v>
      </c>
      <c r="J3" s="78">
        <v>37.75</v>
      </c>
      <c r="K3" s="78">
        <v>2379</v>
      </c>
      <c r="L3" s="78">
        <v>27852</v>
      </c>
      <c r="M3" s="78" t="s">
        <v>229</v>
      </c>
      <c r="N3" s="78">
        <v>39.409999999999997</v>
      </c>
      <c r="O3" s="78">
        <v>3521</v>
      </c>
      <c r="P3" s="78">
        <v>27606</v>
      </c>
      <c r="Q3" s="78" t="s">
        <v>230</v>
      </c>
      <c r="R3" s="78">
        <v>36.630000000000003</v>
      </c>
      <c r="S3" s="78">
        <v>2200</v>
      </c>
      <c r="T3" s="78">
        <v>28809</v>
      </c>
      <c r="U3" s="78" t="s">
        <v>231</v>
      </c>
      <c r="V3" s="78">
        <v>39.56</v>
      </c>
      <c r="W3" s="78">
        <v>2378</v>
      </c>
      <c r="X3" s="78">
        <v>30083</v>
      </c>
      <c r="Y3" s="78" t="s">
        <v>232</v>
      </c>
      <c r="Z3" s="78">
        <v>39.119999999999997</v>
      </c>
      <c r="AA3" s="78">
        <v>2480</v>
      </c>
      <c r="AB3" s="78">
        <v>28033</v>
      </c>
      <c r="AC3" s="78" t="s">
        <v>233</v>
      </c>
      <c r="AD3" s="78">
        <v>38.26</v>
      </c>
      <c r="AE3" s="78">
        <v>2337</v>
      </c>
      <c r="AF3" s="78">
        <v>29076</v>
      </c>
      <c r="AG3" s="78" t="s">
        <v>234</v>
      </c>
      <c r="AH3" s="78">
        <v>39.9</v>
      </c>
      <c r="AI3" s="78">
        <v>2439</v>
      </c>
      <c r="AJ3" s="78">
        <v>26900</v>
      </c>
      <c r="AK3" s="78" t="s">
        <v>235</v>
      </c>
      <c r="AL3" s="78">
        <v>43.11</v>
      </c>
      <c r="AM3" s="78">
        <v>2649</v>
      </c>
      <c r="AN3" s="78">
        <v>27235</v>
      </c>
      <c r="AO3" s="78" t="s">
        <v>236</v>
      </c>
      <c r="AP3" s="78">
        <v>37.380000000000003</v>
      </c>
      <c r="AQ3" s="78">
        <v>2423</v>
      </c>
      <c r="AR3" s="78">
        <v>26702</v>
      </c>
      <c r="AS3" s="78" t="s">
        <v>237</v>
      </c>
      <c r="AT3" s="78" t="s">
        <v>228</v>
      </c>
      <c r="AU3" s="78" t="s">
        <v>228</v>
      </c>
      <c r="AV3" s="78" t="s">
        <v>228</v>
      </c>
      <c r="AW3" s="78" t="s">
        <v>228</v>
      </c>
    </row>
    <row r="4" spans="1:49">
      <c r="A4" s="78" t="s">
        <v>238</v>
      </c>
      <c r="B4" s="78">
        <v>40.46</v>
      </c>
      <c r="C4" s="78">
        <v>3859</v>
      </c>
      <c r="D4" s="78">
        <v>35509</v>
      </c>
      <c r="E4" s="78" t="s">
        <v>239</v>
      </c>
      <c r="F4" s="78">
        <v>41.08</v>
      </c>
      <c r="G4" s="78">
        <v>3359</v>
      </c>
      <c r="H4" s="78">
        <v>35643</v>
      </c>
      <c r="I4" s="78" t="s">
        <v>240</v>
      </c>
      <c r="J4" s="78">
        <v>41.75</v>
      </c>
      <c r="K4" s="78">
        <v>3354</v>
      </c>
      <c r="L4" s="78">
        <v>35946</v>
      </c>
      <c r="M4" s="78" t="s">
        <v>241</v>
      </c>
      <c r="N4" s="78">
        <v>40.25</v>
      </c>
      <c r="O4" s="78">
        <v>3657</v>
      </c>
      <c r="P4" s="78">
        <v>36151</v>
      </c>
      <c r="Q4" s="78" t="s">
        <v>242</v>
      </c>
      <c r="R4" s="78">
        <v>40.520000000000003</v>
      </c>
      <c r="S4" s="78">
        <v>3813</v>
      </c>
      <c r="T4" s="78">
        <v>33693</v>
      </c>
      <c r="U4" s="78" t="s">
        <v>243</v>
      </c>
      <c r="V4" s="78">
        <v>40.26</v>
      </c>
      <c r="W4" s="78">
        <v>3883</v>
      </c>
      <c r="X4" s="78">
        <v>33622</v>
      </c>
      <c r="Y4" s="78" t="s">
        <v>244</v>
      </c>
      <c r="Z4" s="78">
        <v>41.1</v>
      </c>
      <c r="AA4" s="78">
        <v>3579</v>
      </c>
      <c r="AB4" s="78">
        <v>33289</v>
      </c>
      <c r="AC4" s="78" t="s">
        <v>245</v>
      </c>
      <c r="AD4" s="78">
        <v>39.979999999999997</v>
      </c>
      <c r="AE4" s="78">
        <v>3464</v>
      </c>
      <c r="AF4" s="78">
        <v>33495</v>
      </c>
      <c r="AG4" s="78" t="s">
        <v>246</v>
      </c>
      <c r="AH4" s="78">
        <v>41.92</v>
      </c>
      <c r="AI4" s="78">
        <v>3730</v>
      </c>
      <c r="AJ4" s="78">
        <v>32930</v>
      </c>
      <c r="AK4" s="78" t="s">
        <v>247</v>
      </c>
      <c r="AL4" s="78">
        <v>40.68</v>
      </c>
      <c r="AM4" s="78">
        <v>3608</v>
      </c>
      <c r="AN4" s="78">
        <v>34330</v>
      </c>
      <c r="AO4" s="78" t="s">
        <v>248</v>
      </c>
      <c r="AP4" s="78">
        <v>45.87</v>
      </c>
      <c r="AQ4" s="78">
        <v>3895</v>
      </c>
      <c r="AR4" s="78">
        <v>33203</v>
      </c>
      <c r="AS4" s="78" t="s">
        <v>249</v>
      </c>
      <c r="AT4" s="78">
        <v>39.68</v>
      </c>
      <c r="AU4" s="78">
        <v>3556</v>
      </c>
      <c r="AV4" s="78">
        <v>33544</v>
      </c>
      <c r="AW4" s="78" t="s">
        <v>250</v>
      </c>
    </row>
    <row r="5" spans="1:49">
      <c r="A5" s="78" t="s">
        <v>251</v>
      </c>
      <c r="B5" s="78">
        <v>40.9</v>
      </c>
      <c r="C5" s="78">
        <v>3914</v>
      </c>
      <c r="D5" s="78">
        <v>27128</v>
      </c>
      <c r="E5" s="78" t="s">
        <v>252</v>
      </c>
      <c r="F5" s="78" t="s">
        <v>228</v>
      </c>
      <c r="G5" s="78" t="s">
        <v>228</v>
      </c>
      <c r="H5" s="78" t="s">
        <v>228</v>
      </c>
      <c r="I5" s="78" t="s">
        <v>228</v>
      </c>
      <c r="J5" s="78">
        <v>40.22</v>
      </c>
      <c r="K5" s="78">
        <v>3715</v>
      </c>
      <c r="L5" s="78">
        <v>26883</v>
      </c>
      <c r="M5" s="78" t="s">
        <v>253</v>
      </c>
      <c r="N5" s="78">
        <v>43.43</v>
      </c>
      <c r="O5" s="78">
        <v>3586</v>
      </c>
      <c r="P5" s="78">
        <v>26452</v>
      </c>
      <c r="Q5" s="78" t="s">
        <v>254</v>
      </c>
      <c r="R5" s="78" t="s">
        <v>228</v>
      </c>
      <c r="S5" s="78" t="s">
        <v>228</v>
      </c>
      <c r="T5" s="78" t="s">
        <v>228</v>
      </c>
      <c r="U5" s="78" t="s">
        <v>228</v>
      </c>
      <c r="V5" s="78" t="s">
        <v>228</v>
      </c>
      <c r="W5" s="78" t="s">
        <v>228</v>
      </c>
      <c r="X5" s="78" t="s">
        <v>228</v>
      </c>
      <c r="Y5" s="78" t="s">
        <v>228</v>
      </c>
      <c r="Z5" s="78">
        <v>39.86</v>
      </c>
      <c r="AA5" s="78">
        <v>3420</v>
      </c>
      <c r="AB5" s="78">
        <v>27330</v>
      </c>
      <c r="AC5" s="78" t="s">
        <v>255</v>
      </c>
      <c r="AD5" s="78">
        <v>36.93</v>
      </c>
      <c r="AE5" s="78">
        <v>3660</v>
      </c>
      <c r="AF5" s="78">
        <v>26903</v>
      </c>
      <c r="AG5" s="78" t="s">
        <v>256</v>
      </c>
      <c r="AH5" s="78">
        <v>40.159999999999997</v>
      </c>
      <c r="AI5" s="78">
        <v>3601</v>
      </c>
      <c r="AJ5" s="78">
        <v>27221</v>
      </c>
      <c r="AK5" s="78" t="s">
        <v>257</v>
      </c>
      <c r="AL5" s="78" t="s">
        <v>228</v>
      </c>
      <c r="AM5" s="78" t="s">
        <v>228</v>
      </c>
      <c r="AN5" s="78" t="s">
        <v>228</v>
      </c>
      <c r="AO5" s="78" t="s">
        <v>228</v>
      </c>
      <c r="AP5" s="78">
        <v>56.43</v>
      </c>
      <c r="AQ5" s="78">
        <v>3071</v>
      </c>
      <c r="AR5" s="78">
        <v>25593</v>
      </c>
      <c r="AS5" s="78" t="s">
        <v>258</v>
      </c>
      <c r="AT5" s="78" t="s">
        <v>228</v>
      </c>
      <c r="AU5" s="78" t="s">
        <v>228</v>
      </c>
      <c r="AV5" s="78" t="s">
        <v>228</v>
      </c>
      <c r="AW5" s="78" t="s">
        <v>228</v>
      </c>
    </row>
    <row r="6" spans="1:49">
      <c r="A6" s="78" t="s">
        <v>259</v>
      </c>
      <c r="B6" s="78">
        <v>41.65</v>
      </c>
      <c r="C6" s="78">
        <v>5983</v>
      </c>
      <c r="D6" s="78">
        <v>40348</v>
      </c>
      <c r="E6" s="78" t="s">
        <v>260</v>
      </c>
      <c r="F6" s="78" t="s">
        <v>228</v>
      </c>
      <c r="G6" s="78" t="s">
        <v>228</v>
      </c>
      <c r="H6" s="78" t="s">
        <v>228</v>
      </c>
      <c r="I6" s="78" t="s">
        <v>228</v>
      </c>
      <c r="J6" s="78" t="s">
        <v>228</v>
      </c>
      <c r="K6" s="78" t="s">
        <v>228</v>
      </c>
      <c r="L6" s="78" t="s">
        <v>228</v>
      </c>
      <c r="M6" s="78" t="s">
        <v>228</v>
      </c>
      <c r="N6" s="78">
        <v>40.47</v>
      </c>
      <c r="O6" s="78">
        <v>5041</v>
      </c>
      <c r="P6" s="78">
        <v>36841</v>
      </c>
      <c r="Q6" s="78" t="s">
        <v>261</v>
      </c>
      <c r="R6" s="78" t="s">
        <v>228</v>
      </c>
      <c r="S6" s="78" t="s">
        <v>228</v>
      </c>
      <c r="T6" s="78" t="s">
        <v>228</v>
      </c>
      <c r="U6" s="78" t="s">
        <v>228</v>
      </c>
      <c r="V6" s="78" t="s">
        <v>228</v>
      </c>
      <c r="W6" s="78" t="s">
        <v>228</v>
      </c>
      <c r="X6" s="78" t="s">
        <v>228</v>
      </c>
      <c r="Y6" s="78" t="s">
        <v>228</v>
      </c>
      <c r="Z6" s="78">
        <v>38.49</v>
      </c>
      <c r="AA6" s="78">
        <v>5413</v>
      </c>
      <c r="AB6" s="78">
        <v>34488</v>
      </c>
      <c r="AC6" s="78" t="s">
        <v>262</v>
      </c>
      <c r="AD6" s="78">
        <v>38.47</v>
      </c>
      <c r="AE6" s="78">
        <v>5453</v>
      </c>
      <c r="AF6" s="78">
        <v>33283</v>
      </c>
      <c r="AG6" s="78" t="s">
        <v>263</v>
      </c>
      <c r="AH6" s="78">
        <v>40.53</v>
      </c>
      <c r="AI6" s="78">
        <v>4436</v>
      </c>
      <c r="AJ6" s="78">
        <v>36326</v>
      </c>
      <c r="AK6" s="78" t="s">
        <v>262</v>
      </c>
      <c r="AL6" s="78">
        <v>40.36</v>
      </c>
      <c r="AM6" s="78">
        <v>5167</v>
      </c>
      <c r="AN6" s="78">
        <v>38327</v>
      </c>
      <c r="AO6" s="78" t="s">
        <v>264</v>
      </c>
      <c r="AP6" s="78">
        <v>39.9</v>
      </c>
      <c r="AQ6" s="78">
        <v>4886</v>
      </c>
      <c r="AR6" s="78">
        <v>37384</v>
      </c>
      <c r="AS6" s="78" t="s">
        <v>265</v>
      </c>
      <c r="AT6" s="78">
        <v>39.69</v>
      </c>
      <c r="AU6" s="78">
        <v>5343</v>
      </c>
      <c r="AV6" s="78">
        <v>37476</v>
      </c>
      <c r="AW6" s="78" t="s">
        <v>266</v>
      </c>
    </row>
    <row r="7" spans="1:49">
      <c r="A7" s="78" t="s">
        <v>267</v>
      </c>
      <c r="B7" s="78">
        <v>41.89</v>
      </c>
      <c r="C7" s="78">
        <v>4130</v>
      </c>
      <c r="D7" s="78">
        <v>36735</v>
      </c>
      <c r="E7" s="78" t="s">
        <v>268</v>
      </c>
      <c r="F7" s="78">
        <v>43.47</v>
      </c>
      <c r="G7" s="78">
        <v>4060</v>
      </c>
      <c r="H7" s="78">
        <v>37831</v>
      </c>
      <c r="I7" s="78" t="s">
        <v>269</v>
      </c>
      <c r="J7" s="78">
        <v>42.46</v>
      </c>
      <c r="K7" s="78">
        <v>4550</v>
      </c>
      <c r="L7" s="78">
        <v>36408</v>
      </c>
      <c r="M7" s="78" t="s">
        <v>270</v>
      </c>
      <c r="N7" s="78" t="s">
        <v>228</v>
      </c>
      <c r="O7" s="78" t="s">
        <v>228</v>
      </c>
      <c r="P7" s="78" t="s">
        <v>228</v>
      </c>
      <c r="Q7" s="78" t="s">
        <v>228</v>
      </c>
      <c r="R7" s="78" t="s">
        <v>228</v>
      </c>
      <c r="S7" s="78" t="s">
        <v>228</v>
      </c>
      <c r="T7" s="78" t="s">
        <v>228</v>
      </c>
      <c r="U7" s="78" t="s">
        <v>228</v>
      </c>
      <c r="V7" s="78" t="s">
        <v>228</v>
      </c>
      <c r="W7" s="78" t="s">
        <v>228</v>
      </c>
      <c r="X7" s="78" t="s">
        <v>228</v>
      </c>
      <c r="Y7" s="78" t="s">
        <v>228</v>
      </c>
      <c r="Z7" s="78">
        <v>40.869999999999997</v>
      </c>
      <c r="AA7" s="78">
        <v>3583</v>
      </c>
      <c r="AB7" s="78">
        <v>34378</v>
      </c>
      <c r="AC7" s="78" t="s">
        <v>271</v>
      </c>
      <c r="AD7" s="78" t="s">
        <v>228</v>
      </c>
      <c r="AE7" s="78" t="s">
        <v>228</v>
      </c>
      <c r="AF7" s="78" t="s">
        <v>228</v>
      </c>
      <c r="AG7" s="78" t="s">
        <v>228</v>
      </c>
      <c r="AH7" s="78" t="s">
        <v>228</v>
      </c>
      <c r="AI7" s="78" t="s">
        <v>228</v>
      </c>
      <c r="AJ7" s="78" t="s">
        <v>228</v>
      </c>
      <c r="AK7" s="78" t="s">
        <v>228</v>
      </c>
      <c r="AL7" s="78" t="s">
        <v>228</v>
      </c>
      <c r="AM7" s="78" t="s">
        <v>228</v>
      </c>
      <c r="AN7" s="78" t="s">
        <v>228</v>
      </c>
      <c r="AO7" s="78" t="s">
        <v>228</v>
      </c>
      <c r="AP7" s="78" t="s">
        <v>228</v>
      </c>
      <c r="AQ7" s="78" t="s">
        <v>228</v>
      </c>
      <c r="AR7" s="78" t="s">
        <v>228</v>
      </c>
      <c r="AS7" s="78" t="s">
        <v>228</v>
      </c>
      <c r="AT7" s="78" t="s">
        <v>228</v>
      </c>
      <c r="AU7" s="78" t="s">
        <v>228</v>
      </c>
      <c r="AV7" s="78" t="s">
        <v>228</v>
      </c>
      <c r="AW7" s="78" t="s">
        <v>228</v>
      </c>
    </row>
    <row r="8" spans="1:49">
      <c r="A8" s="78" t="s">
        <v>272</v>
      </c>
      <c r="B8" s="78">
        <v>43.85</v>
      </c>
      <c r="C8" s="78">
        <v>4429</v>
      </c>
      <c r="D8" s="78">
        <v>33393</v>
      </c>
      <c r="E8" s="78" t="s">
        <v>273</v>
      </c>
      <c r="F8" s="78">
        <v>42.73</v>
      </c>
      <c r="G8" s="78">
        <v>4935</v>
      </c>
      <c r="H8" s="78">
        <v>31680</v>
      </c>
      <c r="I8" s="78" t="s">
        <v>274</v>
      </c>
      <c r="J8" s="78">
        <v>44.99</v>
      </c>
      <c r="K8" s="78">
        <v>4510</v>
      </c>
      <c r="L8" s="78">
        <v>32052</v>
      </c>
      <c r="M8" s="78" t="s">
        <v>275</v>
      </c>
      <c r="N8" s="78">
        <v>43.91</v>
      </c>
      <c r="O8" s="78">
        <v>4266</v>
      </c>
      <c r="P8" s="78">
        <v>31119</v>
      </c>
      <c r="Q8" s="78" t="s">
        <v>276</v>
      </c>
      <c r="R8" s="78">
        <v>41.05</v>
      </c>
      <c r="S8" s="78">
        <v>4941</v>
      </c>
      <c r="T8" s="78">
        <v>30019</v>
      </c>
      <c r="U8" s="78" t="s">
        <v>277</v>
      </c>
      <c r="V8" s="78">
        <v>40.729999999999997</v>
      </c>
      <c r="W8" s="78">
        <v>4815</v>
      </c>
      <c r="X8" s="78">
        <v>29449</v>
      </c>
      <c r="Y8" s="78" t="s">
        <v>249</v>
      </c>
      <c r="Z8" s="78">
        <v>40.65</v>
      </c>
      <c r="AA8" s="78">
        <v>5175</v>
      </c>
      <c r="AB8" s="78">
        <v>30578</v>
      </c>
      <c r="AC8" s="78" t="s">
        <v>278</v>
      </c>
      <c r="AD8" s="78">
        <v>41.84</v>
      </c>
      <c r="AE8" s="78">
        <v>5587</v>
      </c>
      <c r="AF8" s="78">
        <v>30252</v>
      </c>
      <c r="AG8" s="78" t="s">
        <v>249</v>
      </c>
      <c r="AH8" s="78">
        <v>41.41</v>
      </c>
      <c r="AI8" s="78">
        <v>4870</v>
      </c>
      <c r="AJ8" s="78">
        <v>29941</v>
      </c>
      <c r="AK8" s="78" t="s">
        <v>249</v>
      </c>
      <c r="AL8" s="78">
        <v>39.299999999999997</v>
      </c>
      <c r="AM8" s="78">
        <v>5182</v>
      </c>
      <c r="AN8" s="78">
        <v>29775</v>
      </c>
      <c r="AO8" s="78" t="s">
        <v>279</v>
      </c>
      <c r="AP8" s="78">
        <v>41.23</v>
      </c>
      <c r="AQ8" s="78">
        <v>4915</v>
      </c>
      <c r="AR8" s="78">
        <v>29761</v>
      </c>
      <c r="AS8" s="78" t="s">
        <v>280</v>
      </c>
      <c r="AT8" s="78">
        <v>41.63</v>
      </c>
      <c r="AU8" s="78">
        <v>5060</v>
      </c>
      <c r="AV8" s="78">
        <v>27546</v>
      </c>
      <c r="AW8" s="78" t="s">
        <v>281</v>
      </c>
    </row>
    <row r="9" spans="1:49">
      <c r="A9" s="78" t="s">
        <v>282</v>
      </c>
      <c r="B9" s="78">
        <v>43.86</v>
      </c>
      <c r="C9" s="78">
        <v>4989</v>
      </c>
      <c r="D9" s="78">
        <v>38222</v>
      </c>
      <c r="E9" s="78" t="s">
        <v>283</v>
      </c>
      <c r="F9" s="78" t="s">
        <v>228</v>
      </c>
      <c r="G9" s="78" t="s">
        <v>228</v>
      </c>
      <c r="H9" s="78" t="s">
        <v>228</v>
      </c>
      <c r="I9" s="78" t="s">
        <v>228</v>
      </c>
      <c r="J9" s="78">
        <v>45.89</v>
      </c>
      <c r="K9" s="78">
        <v>4451</v>
      </c>
      <c r="L9" s="78">
        <v>37832</v>
      </c>
      <c r="M9" s="78" t="s">
        <v>284</v>
      </c>
      <c r="N9" s="78">
        <v>45.97</v>
      </c>
      <c r="O9" s="78">
        <v>4317</v>
      </c>
      <c r="P9" s="78">
        <v>36306</v>
      </c>
      <c r="Q9" s="78" t="s">
        <v>285</v>
      </c>
      <c r="R9" s="78">
        <v>45.04</v>
      </c>
      <c r="S9" s="78">
        <v>4246</v>
      </c>
      <c r="T9" s="78">
        <v>36013</v>
      </c>
      <c r="U9" s="78" t="s">
        <v>286</v>
      </c>
      <c r="V9" s="78">
        <v>45.75</v>
      </c>
      <c r="W9" s="78">
        <v>4001</v>
      </c>
      <c r="X9" s="78">
        <v>35400</v>
      </c>
      <c r="Y9" s="78" t="s">
        <v>287</v>
      </c>
      <c r="Z9" s="78">
        <v>42.65</v>
      </c>
      <c r="AA9" s="78">
        <v>4003</v>
      </c>
      <c r="AB9" s="78">
        <v>34994</v>
      </c>
      <c r="AC9" s="78" t="s">
        <v>288</v>
      </c>
      <c r="AD9" s="78">
        <v>43.68</v>
      </c>
      <c r="AE9" s="78">
        <v>4000</v>
      </c>
      <c r="AF9" s="78">
        <v>35062</v>
      </c>
      <c r="AG9" s="78" t="s">
        <v>289</v>
      </c>
      <c r="AH9" s="78">
        <v>43.89</v>
      </c>
      <c r="AI9" s="78">
        <v>4611</v>
      </c>
      <c r="AJ9" s="78">
        <v>35737</v>
      </c>
      <c r="AK9" s="78" t="s">
        <v>290</v>
      </c>
      <c r="AL9" s="78">
        <v>45.01</v>
      </c>
      <c r="AM9" s="78">
        <v>4303</v>
      </c>
      <c r="AN9" s="78">
        <v>35916</v>
      </c>
      <c r="AO9" s="78" t="s">
        <v>291</v>
      </c>
      <c r="AP9" s="78">
        <v>46.01</v>
      </c>
      <c r="AQ9" s="78">
        <v>4187</v>
      </c>
      <c r="AR9" s="78">
        <v>35898</v>
      </c>
      <c r="AS9" s="78" t="s">
        <v>292</v>
      </c>
      <c r="AT9" s="78">
        <v>44.73</v>
      </c>
      <c r="AU9" s="78">
        <v>4238</v>
      </c>
      <c r="AV9" s="78">
        <v>34786</v>
      </c>
      <c r="AW9" s="78" t="s">
        <v>293</v>
      </c>
    </row>
    <row r="10" spans="1:49">
      <c r="A10" s="78" t="s">
        <v>294</v>
      </c>
      <c r="B10" s="78">
        <v>44.2</v>
      </c>
      <c r="C10" s="78">
        <v>4686</v>
      </c>
      <c r="D10" s="78">
        <v>36965</v>
      </c>
      <c r="E10" s="78" t="s">
        <v>295</v>
      </c>
      <c r="F10" s="78" t="s">
        <v>228</v>
      </c>
      <c r="G10" s="78" t="s">
        <v>228</v>
      </c>
      <c r="H10" s="78" t="s">
        <v>228</v>
      </c>
      <c r="I10" s="78" t="s">
        <v>228</v>
      </c>
      <c r="J10" s="78" t="s">
        <v>228</v>
      </c>
      <c r="K10" s="78" t="s">
        <v>228</v>
      </c>
      <c r="L10" s="78" t="s">
        <v>228</v>
      </c>
      <c r="M10" s="78" t="s">
        <v>228</v>
      </c>
      <c r="N10" s="78" t="s">
        <v>228</v>
      </c>
      <c r="O10" s="78" t="s">
        <v>228</v>
      </c>
      <c r="P10" s="78" t="s">
        <v>228</v>
      </c>
      <c r="Q10" s="78" t="s">
        <v>228</v>
      </c>
      <c r="R10" s="78">
        <v>43.3</v>
      </c>
      <c r="S10" s="78">
        <v>4843</v>
      </c>
      <c r="T10" s="78">
        <v>35314</v>
      </c>
      <c r="U10" s="78" t="s">
        <v>296</v>
      </c>
      <c r="V10" s="78" t="s">
        <v>228</v>
      </c>
      <c r="W10" s="78" t="s">
        <v>228</v>
      </c>
      <c r="X10" s="78" t="s">
        <v>228</v>
      </c>
      <c r="Y10" s="78" t="s">
        <v>228</v>
      </c>
      <c r="Z10" s="78">
        <v>41.94</v>
      </c>
      <c r="AA10" s="78">
        <v>3590</v>
      </c>
      <c r="AB10" s="78">
        <v>36759</v>
      </c>
      <c r="AC10" s="78" t="s">
        <v>268</v>
      </c>
      <c r="AD10" s="78" t="s">
        <v>228</v>
      </c>
      <c r="AE10" s="78" t="s">
        <v>228</v>
      </c>
      <c r="AF10" s="78" t="s">
        <v>228</v>
      </c>
      <c r="AG10" s="78" t="s">
        <v>228</v>
      </c>
      <c r="AH10" s="78" t="s">
        <v>228</v>
      </c>
      <c r="AI10" s="78" t="s">
        <v>228</v>
      </c>
      <c r="AJ10" s="78" t="s">
        <v>228</v>
      </c>
      <c r="AK10" s="78" t="s">
        <v>228</v>
      </c>
      <c r="AL10" s="78" t="s">
        <v>228</v>
      </c>
      <c r="AM10" s="78" t="s">
        <v>228</v>
      </c>
      <c r="AN10" s="78" t="s">
        <v>228</v>
      </c>
      <c r="AO10" s="78" t="s">
        <v>228</v>
      </c>
      <c r="AP10" s="78" t="s">
        <v>228</v>
      </c>
      <c r="AQ10" s="78" t="s">
        <v>228</v>
      </c>
      <c r="AR10" s="78" t="s">
        <v>228</v>
      </c>
      <c r="AS10" s="78" t="s">
        <v>228</v>
      </c>
      <c r="AT10" s="78" t="s">
        <v>228</v>
      </c>
      <c r="AU10" s="78" t="s">
        <v>228</v>
      </c>
      <c r="AV10" s="78" t="s">
        <v>228</v>
      </c>
      <c r="AW10" s="78" t="s">
        <v>228</v>
      </c>
    </row>
    <row r="11" spans="1:49">
      <c r="A11" s="78" t="s">
        <v>297</v>
      </c>
      <c r="B11" s="78">
        <v>44.66</v>
      </c>
      <c r="C11" s="78">
        <v>3853</v>
      </c>
      <c r="D11" s="78">
        <v>37215</v>
      </c>
      <c r="E11" s="78" t="s">
        <v>298</v>
      </c>
      <c r="F11" s="78">
        <v>46.92</v>
      </c>
      <c r="G11" s="78">
        <v>3795</v>
      </c>
      <c r="H11" s="78">
        <v>37008</v>
      </c>
      <c r="I11" s="78" t="s">
        <v>299</v>
      </c>
      <c r="J11" s="78">
        <v>44.4</v>
      </c>
      <c r="K11" s="78">
        <v>3604</v>
      </c>
      <c r="L11" s="78">
        <v>37003</v>
      </c>
      <c r="M11" s="78" t="s">
        <v>298</v>
      </c>
      <c r="N11" s="78">
        <v>43.32</v>
      </c>
      <c r="O11" s="78">
        <v>3768</v>
      </c>
      <c r="P11" s="78">
        <v>37726</v>
      </c>
      <c r="Q11" s="78" t="s">
        <v>269</v>
      </c>
      <c r="R11" s="78">
        <v>42.14</v>
      </c>
      <c r="S11" s="78">
        <v>3946</v>
      </c>
      <c r="T11" s="78">
        <v>37234</v>
      </c>
      <c r="U11" s="78" t="s">
        <v>300</v>
      </c>
      <c r="V11" s="78">
        <v>42.96</v>
      </c>
      <c r="W11" s="78">
        <v>3729</v>
      </c>
      <c r="X11" s="78">
        <v>36701</v>
      </c>
      <c r="Y11" s="78" t="s">
        <v>301</v>
      </c>
      <c r="Z11" s="78">
        <v>41.58</v>
      </c>
      <c r="AA11" s="78">
        <v>3672</v>
      </c>
      <c r="AB11" s="78">
        <v>35034</v>
      </c>
      <c r="AC11" s="78" t="s">
        <v>302</v>
      </c>
      <c r="AD11" s="78">
        <v>41.76</v>
      </c>
      <c r="AE11" s="78">
        <v>3407</v>
      </c>
      <c r="AF11" s="78">
        <v>36145</v>
      </c>
      <c r="AG11" s="78" t="s">
        <v>263</v>
      </c>
      <c r="AH11" s="78">
        <v>43.63</v>
      </c>
      <c r="AI11" s="78">
        <v>3616</v>
      </c>
      <c r="AJ11" s="78">
        <v>35834</v>
      </c>
      <c r="AK11" s="78" t="s">
        <v>303</v>
      </c>
      <c r="AL11" s="78">
        <v>43.82</v>
      </c>
      <c r="AM11" s="78">
        <v>3509</v>
      </c>
      <c r="AN11" s="78">
        <v>36164</v>
      </c>
      <c r="AO11" s="78" t="s">
        <v>304</v>
      </c>
      <c r="AP11" s="78">
        <v>44.4</v>
      </c>
      <c r="AQ11" s="78">
        <v>3625</v>
      </c>
      <c r="AR11" s="78">
        <v>36536</v>
      </c>
      <c r="AS11" s="78" t="s">
        <v>305</v>
      </c>
      <c r="AT11" s="78">
        <v>44.83</v>
      </c>
      <c r="AU11" s="78">
        <v>3467</v>
      </c>
      <c r="AV11" s="78">
        <v>36691</v>
      </c>
      <c r="AW11" s="78" t="s">
        <v>306</v>
      </c>
    </row>
    <row r="12" spans="1:49">
      <c r="A12" s="78" t="s">
        <v>307</v>
      </c>
      <c r="B12" s="78">
        <v>44.69</v>
      </c>
      <c r="C12" s="78">
        <v>4380</v>
      </c>
      <c r="D12" s="78">
        <v>36731</v>
      </c>
      <c r="E12" s="78" t="s">
        <v>303</v>
      </c>
      <c r="F12" s="78">
        <v>53.84</v>
      </c>
      <c r="G12" s="78">
        <v>3422</v>
      </c>
      <c r="H12" s="78">
        <v>37552</v>
      </c>
      <c r="I12" s="78" t="s">
        <v>308</v>
      </c>
      <c r="J12" s="78">
        <v>44.89</v>
      </c>
      <c r="K12" s="78">
        <v>3836</v>
      </c>
      <c r="L12" s="78">
        <v>37759</v>
      </c>
      <c r="M12" s="78" t="s">
        <v>271</v>
      </c>
      <c r="N12" s="78">
        <v>45.64</v>
      </c>
      <c r="O12" s="78">
        <v>3449</v>
      </c>
      <c r="P12" s="78">
        <v>37286</v>
      </c>
      <c r="Q12" s="78" t="s">
        <v>309</v>
      </c>
      <c r="R12" s="78">
        <v>45.13</v>
      </c>
      <c r="S12" s="78">
        <v>3829</v>
      </c>
      <c r="T12" s="78">
        <v>38343</v>
      </c>
      <c r="U12" s="78" t="s">
        <v>310</v>
      </c>
      <c r="V12" s="78">
        <v>48.15</v>
      </c>
      <c r="W12" s="78">
        <v>3181</v>
      </c>
      <c r="X12" s="78">
        <v>36552</v>
      </c>
      <c r="Y12" s="78" t="s">
        <v>234</v>
      </c>
      <c r="Z12" s="78">
        <v>43.78</v>
      </c>
      <c r="AA12" s="78">
        <v>3646</v>
      </c>
      <c r="AB12" s="78">
        <v>36931</v>
      </c>
      <c r="AC12" s="78" t="s">
        <v>248</v>
      </c>
      <c r="AD12" s="78">
        <v>45.76</v>
      </c>
      <c r="AE12" s="78">
        <v>3641</v>
      </c>
      <c r="AF12" s="78">
        <v>37581</v>
      </c>
      <c r="AG12" s="78" t="s">
        <v>303</v>
      </c>
      <c r="AH12" s="78">
        <v>47.17</v>
      </c>
      <c r="AI12" s="78">
        <v>3408</v>
      </c>
      <c r="AJ12" s="78">
        <v>38093</v>
      </c>
      <c r="AK12" s="78" t="s">
        <v>311</v>
      </c>
      <c r="AL12" s="78">
        <v>45.68</v>
      </c>
      <c r="AM12" s="78">
        <v>3504</v>
      </c>
      <c r="AN12" s="78">
        <v>37864</v>
      </c>
      <c r="AO12" s="78" t="s">
        <v>312</v>
      </c>
      <c r="AP12" s="78">
        <v>45.81</v>
      </c>
      <c r="AQ12" s="78">
        <v>3603</v>
      </c>
      <c r="AR12" s="78">
        <v>38222</v>
      </c>
      <c r="AS12" s="78" t="s">
        <v>313</v>
      </c>
      <c r="AT12" s="78">
        <v>46.73</v>
      </c>
      <c r="AU12" s="78">
        <v>3936</v>
      </c>
      <c r="AV12" s="78">
        <v>37672</v>
      </c>
      <c r="AW12" s="78" t="s">
        <v>314</v>
      </c>
    </row>
    <row r="13" spans="1:49">
      <c r="A13" s="78" t="s">
        <v>315</v>
      </c>
      <c r="B13" s="78">
        <v>44.82</v>
      </c>
      <c r="C13" s="78">
        <v>5800</v>
      </c>
      <c r="D13" s="78">
        <v>40685</v>
      </c>
      <c r="E13" s="78" t="s">
        <v>316</v>
      </c>
      <c r="F13" s="78">
        <v>41.27</v>
      </c>
      <c r="G13" s="78">
        <v>4967</v>
      </c>
      <c r="H13" s="78">
        <v>40427</v>
      </c>
      <c r="I13" s="78" t="s">
        <v>317</v>
      </c>
      <c r="J13" s="78" t="s">
        <v>228</v>
      </c>
      <c r="K13" s="78" t="s">
        <v>228</v>
      </c>
      <c r="L13" s="78" t="s">
        <v>228</v>
      </c>
      <c r="M13" s="78" t="s">
        <v>228</v>
      </c>
      <c r="N13" s="78">
        <v>50.12</v>
      </c>
      <c r="O13" s="78">
        <v>7600</v>
      </c>
      <c r="P13" s="78">
        <v>41642</v>
      </c>
      <c r="Q13" s="78" t="s">
        <v>318</v>
      </c>
      <c r="R13" s="78">
        <v>44.19</v>
      </c>
      <c r="S13" s="78">
        <v>5500</v>
      </c>
      <c r="T13" s="78">
        <v>39306</v>
      </c>
      <c r="U13" s="78" t="s">
        <v>319</v>
      </c>
      <c r="V13" s="78">
        <v>42.01</v>
      </c>
      <c r="W13" s="78">
        <v>5614</v>
      </c>
      <c r="X13" s="78">
        <v>38109</v>
      </c>
      <c r="Y13" s="78" t="s">
        <v>316</v>
      </c>
      <c r="Z13" s="78">
        <v>41.77</v>
      </c>
      <c r="AA13" s="78">
        <v>5300</v>
      </c>
      <c r="AB13" s="78">
        <v>37520</v>
      </c>
      <c r="AC13" s="78" t="s">
        <v>242</v>
      </c>
      <c r="AD13" s="78">
        <v>48.42</v>
      </c>
      <c r="AE13" s="78">
        <v>6133</v>
      </c>
      <c r="AF13" s="78">
        <v>37312</v>
      </c>
      <c r="AG13" s="78" t="s">
        <v>320</v>
      </c>
      <c r="AH13" s="78" t="s">
        <v>228</v>
      </c>
      <c r="AI13" s="78" t="s">
        <v>228</v>
      </c>
      <c r="AJ13" s="78" t="s">
        <v>228</v>
      </c>
      <c r="AK13" s="78" t="s">
        <v>228</v>
      </c>
      <c r="AL13" s="78">
        <v>47.84</v>
      </c>
      <c r="AM13" s="78">
        <v>6083</v>
      </c>
      <c r="AN13" s="78">
        <v>38862</v>
      </c>
      <c r="AO13" s="78" t="s">
        <v>321</v>
      </c>
      <c r="AP13" s="78">
        <v>50.24</v>
      </c>
      <c r="AQ13" s="78">
        <v>6286</v>
      </c>
      <c r="AR13" s="78">
        <v>39924</v>
      </c>
      <c r="AS13" s="78" t="s">
        <v>322</v>
      </c>
      <c r="AT13" s="78">
        <v>42.62</v>
      </c>
      <c r="AU13" s="78">
        <v>5400</v>
      </c>
      <c r="AV13" s="78">
        <v>38469</v>
      </c>
      <c r="AW13" s="78" t="s">
        <v>323</v>
      </c>
    </row>
    <row r="14" spans="1:49">
      <c r="A14" s="78" t="s">
        <v>324</v>
      </c>
      <c r="B14" s="78">
        <v>45.24</v>
      </c>
      <c r="C14" s="78">
        <v>3871</v>
      </c>
      <c r="D14" s="78">
        <v>30741</v>
      </c>
      <c r="E14" s="78" t="s">
        <v>325</v>
      </c>
      <c r="F14" s="78">
        <v>45.62</v>
      </c>
      <c r="G14" s="78">
        <v>3540</v>
      </c>
      <c r="H14" s="78">
        <v>30546</v>
      </c>
      <c r="I14" s="78" t="s">
        <v>326</v>
      </c>
      <c r="J14" s="78">
        <v>43.5</v>
      </c>
      <c r="K14" s="78">
        <v>3462</v>
      </c>
      <c r="L14" s="78">
        <v>30524</v>
      </c>
      <c r="M14" s="78" t="s">
        <v>327</v>
      </c>
      <c r="N14" s="78">
        <v>43.27</v>
      </c>
      <c r="O14" s="78">
        <v>3295</v>
      </c>
      <c r="P14" s="78">
        <v>30426</v>
      </c>
      <c r="Q14" s="78" t="s">
        <v>328</v>
      </c>
      <c r="R14" s="78">
        <v>41.99</v>
      </c>
      <c r="S14" s="78">
        <v>3321</v>
      </c>
      <c r="T14" s="78">
        <v>29047</v>
      </c>
      <c r="U14" s="78" t="s">
        <v>329</v>
      </c>
      <c r="V14" s="78">
        <v>40.94</v>
      </c>
      <c r="W14" s="78">
        <v>3341</v>
      </c>
      <c r="X14" s="78">
        <v>28354</v>
      </c>
      <c r="Y14" s="78" t="s">
        <v>330</v>
      </c>
      <c r="Z14" s="78">
        <v>42.1</v>
      </c>
      <c r="AA14" s="78">
        <v>3137</v>
      </c>
      <c r="AB14" s="78">
        <v>26961</v>
      </c>
      <c r="AC14" s="78" t="s">
        <v>331</v>
      </c>
      <c r="AD14" s="78">
        <v>41.41</v>
      </c>
      <c r="AE14" s="78">
        <v>3104</v>
      </c>
      <c r="AF14" s="78">
        <v>28226</v>
      </c>
      <c r="AG14" s="78" t="s">
        <v>332</v>
      </c>
      <c r="AH14" s="78">
        <v>40.909999999999997</v>
      </c>
      <c r="AI14" s="78">
        <v>2930</v>
      </c>
      <c r="AJ14" s="78">
        <v>26182</v>
      </c>
      <c r="AK14" s="78" t="s">
        <v>333</v>
      </c>
      <c r="AL14" s="78">
        <v>41.89</v>
      </c>
      <c r="AM14" s="78">
        <v>3120</v>
      </c>
      <c r="AN14" s="78">
        <v>27345</v>
      </c>
      <c r="AO14" s="78" t="s">
        <v>334</v>
      </c>
      <c r="AP14" s="78">
        <v>43.17</v>
      </c>
      <c r="AQ14" s="78">
        <v>3202</v>
      </c>
      <c r="AR14" s="78">
        <v>27684</v>
      </c>
      <c r="AS14" s="78" t="s">
        <v>335</v>
      </c>
      <c r="AT14" s="78">
        <v>42.61</v>
      </c>
      <c r="AU14" s="78">
        <v>3480</v>
      </c>
      <c r="AV14" s="78">
        <v>27295</v>
      </c>
      <c r="AW14" s="78" t="s">
        <v>331</v>
      </c>
    </row>
    <row r="15" spans="1:49">
      <c r="A15" s="78" t="s">
        <v>336</v>
      </c>
      <c r="B15" s="78">
        <v>45.76</v>
      </c>
      <c r="C15" s="78">
        <v>3544</v>
      </c>
      <c r="D15" s="78">
        <v>35981</v>
      </c>
      <c r="E15" s="78" t="s">
        <v>231</v>
      </c>
      <c r="F15" s="78">
        <v>45.95</v>
      </c>
      <c r="G15" s="78">
        <v>3783</v>
      </c>
      <c r="H15" s="78">
        <v>35332</v>
      </c>
      <c r="I15" s="78" t="s">
        <v>337</v>
      </c>
      <c r="J15" s="78">
        <v>44.89</v>
      </c>
      <c r="K15" s="78">
        <v>3554</v>
      </c>
      <c r="L15" s="78">
        <v>34198</v>
      </c>
      <c r="M15" s="78" t="s">
        <v>273</v>
      </c>
      <c r="N15" s="78">
        <v>45.11</v>
      </c>
      <c r="O15" s="78">
        <v>3536</v>
      </c>
      <c r="P15" s="78">
        <v>32439</v>
      </c>
      <c r="Q15" s="78" t="s">
        <v>338</v>
      </c>
      <c r="R15" s="78">
        <v>44.8</v>
      </c>
      <c r="S15" s="78">
        <v>3393</v>
      </c>
      <c r="T15" s="78">
        <v>33202</v>
      </c>
      <c r="U15" s="78" t="s">
        <v>274</v>
      </c>
      <c r="V15" s="78">
        <v>45.08</v>
      </c>
      <c r="W15" s="78">
        <v>3375</v>
      </c>
      <c r="X15" s="78">
        <v>33632</v>
      </c>
      <c r="Y15" s="78" t="s">
        <v>339</v>
      </c>
      <c r="Z15" s="78">
        <v>44.71</v>
      </c>
      <c r="AA15" s="78">
        <v>3283</v>
      </c>
      <c r="AB15" s="78">
        <v>34108</v>
      </c>
      <c r="AC15" s="78" t="s">
        <v>340</v>
      </c>
      <c r="AD15" s="78">
        <v>44.8</v>
      </c>
      <c r="AE15" s="78">
        <v>3309</v>
      </c>
      <c r="AF15" s="78">
        <v>33216</v>
      </c>
      <c r="AG15" s="78" t="s">
        <v>274</v>
      </c>
      <c r="AH15" s="78">
        <v>44.9</v>
      </c>
      <c r="AI15" s="78">
        <v>3339</v>
      </c>
      <c r="AJ15" s="78">
        <v>33091</v>
      </c>
      <c r="AK15" s="78" t="s">
        <v>341</v>
      </c>
      <c r="AL15" s="78">
        <v>45.79</v>
      </c>
      <c r="AM15" s="78">
        <v>3394</v>
      </c>
      <c r="AN15" s="78">
        <v>33322</v>
      </c>
      <c r="AO15" s="78" t="s">
        <v>342</v>
      </c>
      <c r="AP15" s="78">
        <v>45.17</v>
      </c>
      <c r="AQ15" s="78">
        <v>3624</v>
      </c>
      <c r="AR15" s="78">
        <v>33661</v>
      </c>
      <c r="AS15" s="78" t="s">
        <v>343</v>
      </c>
      <c r="AT15" s="78">
        <v>47.41</v>
      </c>
      <c r="AU15" s="78">
        <v>3257</v>
      </c>
      <c r="AV15" s="78">
        <v>32218</v>
      </c>
      <c r="AW15" s="78" t="s">
        <v>325</v>
      </c>
    </row>
    <row r="16" spans="1:49">
      <c r="A16" s="78" t="s">
        <v>344</v>
      </c>
      <c r="B16" s="78">
        <v>45.81</v>
      </c>
      <c r="C16" s="78">
        <v>5218</v>
      </c>
      <c r="D16" s="78">
        <v>39503</v>
      </c>
      <c r="E16" s="78" t="s">
        <v>345</v>
      </c>
      <c r="F16" s="78">
        <v>46.74</v>
      </c>
      <c r="G16" s="78">
        <v>5435</v>
      </c>
      <c r="H16" s="78">
        <v>39777</v>
      </c>
      <c r="I16" s="78" t="s">
        <v>346</v>
      </c>
      <c r="J16" s="78">
        <v>42.36</v>
      </c>
      <c r="K16" s="78">
        <v>4788</v>
      </c>
      <c r="L16" s="78">
        <v>38840</v>
      </c>
      <c r="M16" s="78" t="s">
        <v>347</v>
      </c>
      <c r="N16" s="78">
        <v>43.21</v>
      </c>
      <c r="O16" s="78">
        <v>3908</v>
      </c>
      <c r="P16" s="78">
        <v>39322</v>
      </c>
      <c r="Q16" s="78" t="s">
        <v>261</v>
      </c>
      <c r="R16" s="78">
        <v>42.36</v>
      </c>
      <c r="S16" s="78">
        <v>4227</v>
      </c>
      <c r="T16" s="78">
        <v>36150</v>
      </c>
      <c r="U16" s="78" t="s">
        <v>348</v>
      </c>
      <c r="V16" s="78">
        <v>44.61</v>
      </c>
      <c r="W16" s="78">
        <v>4620</v>
      </c>
      <c r="X16" s="78">
        <v>36187</v>
      </c>
      <c r="Y16" s="78" t="s">
        <v>349</v>
      </c>
      <c r="Z16" s="78">
        <v>44.21</v>
      </c>
      <c r="AA16" s="78">
        <v>4720</v>
      </c>
      <c r="AB16" s="78">
        <v>37157</v>
      </c>
      <c r="AC16" s="78" t="s">
        <v>350</v>
      </c>
      <c r="AD16" s="78">
        <v>44.25</v>
      </c>
      <c r="AE16" s="78">
        <v>4938</v>
      </c>
      <c r="AF16" s="78">
        <v>37435</v>
      </c>
      <c r="AG16" s="78" t="s">
        <v>250</v>
      </c>
      <c r="AH16" s="78">
        <v>43.97</v>
      </c>
      <c r="AI16" s="78">
        <v>5259</v>
      </c>
      <c r="AJ16" s="78">
        <v>37975</v>
      </c>
      <c r="AK16" s="78" t="s">
        <v>351</v>
      </c>
      <c r="AL16" s="78">
        <v>43.44</v>
      </c>
      <c r="AM16" s="78">
        <v>5202</v>
      </c>
      <c r="AN16" s="78">
        <v>38136</v>
      </c>
      <c r="AO16" s="78" t="s">
        <v>239</v>
      </c>
      <c r="AP16" s="78">
        <v>43.57</v>
      </c>
      <c r="AQ16" s="78">
        <v>5535</v>
      </c>
      <c r="AR16" s="78">
        <v>39472</v>
      </c>
      <c r="AS16" s="78" t="s">
        <v>352</v>
      </c>
      <c r="AT16" s="78">
        <v>43.72</v>
      </c>
      <c r="AU16" s="78">
        <v>4919</v>
      </c>
      <c r="AV16" s="78">
        <v>39845</v>
      </c>
      <c r="AW16" s="78" t="s">
        <v>353</v>
      </c>
    </row>
    <row r="17" spans="1:49">
      <c r="A17" s="78" t="s">
        <v>354</v>
      </c>
      <c r="B17" s="78">
        <v>46.42</v>
      </c>
      <c r="C17" s="78">
        <v>4939</v>
      </c>
      <c r="D17" s="78">
        <v>33070</v>
      </c>
      <c r="E17" s="78" t="s">
        <v>275</v>
      </c>
      <c r="F17" s="78">
        <v>42.73</v>
      </c>
      <c r="G17" s="78">
        <v>4760</v>
      </c>
      <c r="H17" s="78">
        <v>32925</v>
      </c>
      <c r="I17" s="78" t="s">
        <v>320</v>
      </c>
      <c r="J17" s="78">
        <v>41.42</v>
      </c>
      <c r="K17" s="78">
        <v>4171</v>
      </c>
      <c r="L17" s="78">
        <v>33128</v>
      </c>
      <c r="M17" s="78" t="s">
        <v>286</v>
      </c>
      <c r="N17" s="78">
        <v>41.21</v>
      </c>
      <c r="O17" s="78">
        <v>3520</v>
      </c>
      <c r="P17" s="78">
        <v>33005</v>
      </c>
      <c r="Q17" s="78" t="s">
        <v>355</v>
      </c>
      <c r="R17" s="78">
        <v>47.85</v>
      </c>
      <c r="S17" s="78">
        <v>3236</v>
      </c>
      <c r="T17" s="78">
        <v>32676</v>
      </c>
      <c r="U17" s="78" t="s">
        <v>356</v>
      </c>
      <c r="V17" s="78">
        <v>40.58</v>
      </c>
      <c r="W17" s="78">
        <v>3276</v>
      </c>
      <c r="X17" s="78">
        <v>34885</v>
      </c>
      <c r="Y17" s="78" t="s">
        <v>357</v>
      </c>
      <c r="Z17" s="78" t="s">
        <v>228</v>
      </c>
      <c r="AA17" s="78" t="s">
        <v>228</v>
      </c>
      <c r="AB17" s="78" t="s">
        <v>228</v>
      </c>
      <c r="AC17" s="78" t="s">
        <v>228</v>
      </c>
      <c r="AD17" s="78">
        <v>39.93</v>
      </c>
      <c r="AE17" s="78">
        <v>4189</v>
      </c>
      <c r="AF17" s="78">
        <v>31374</v>
      </c>
      <c r="AG17" s="78" t="s">
        <v>247</v>
      </c>
      <c r="AH17" s="78">
        <v>40.49</v>
      </c>
      <c r="AI17" s="78">
        <v>4137</v>
      </c>
      <c r="AJ17" s="78">
        <v>29754</v>
      </c>
      <c r="AK17" s="78" t="s">
        <v>358</v>
      </c>
      <c r="AL17" s="78">
        <v>40.92</v>
      </c>
      <c r="AM17" s="78">
        <v>3533</v>
      </c>
      <c r="AN17" s="78">
        <v>29381</v>
      </c>
      <c r="AO17" s="78" t="s">
        <v>359</v>
      </c>
      <c r="AP17" s="78">
        <v>44.21</v>
      </c>
      <c r="AQ17" s="78">
        <v>4244</v>
      </c>
      <c r="AR17" s="78">
        <v>30375</v>
      </c>
      <c r="AS17" s="78" t="s">
        <v>360</v>
      </c>
      <c r="AT17" s="78">
        <v>56.91</v>
      </c>
      <c r="AU17" s="78">
        <v>4767</v>
      </c>
      <c r="AV17" s="78">
        <v>31684</v>
      </c>
      <c r="AW17" s="78" t="s">
        <v>361</v>
      </c>
    </row>
    <row r="18" spans="1:49">
      <c r="A18" s="78" t="s">
        <v>362</v>
      </c>
      <c r="B18" s="78">
        <v>46.93</v>
      </c>
      <c r="C18" s="78">
        <v>4842</v>
      </c>
      <c r="D18" s="78">
        <v>35963</v>
      </c>
      <c r="E18" s="78" t="s">
        <v>363</v>
      </c>
      <c r="F18" s="78">
        <v>49.72</v>
      </c>
      <c r="G18" s="78">
        <v>4723</v>
      </c>
      <c r="H18" s="78">
        <v>37296</v>
      </c>
      <c r="I18" s="78" t="s">
        <v>364</v>
      </c>
      <c r="J18" s="78">
        <v>47.8</v>
      </c>
      <c r="K18" s="78">
        <v>4632</v>
      </c>
      <c r="L18" s="78">
        <v>36780</v>
      </c>
      <c r="M18" s="78" t="s">
        <v>365</v>
      </c>
      <c r="N18" s="78">
        <v>45.14</v>
      </c>
      <c r="O18" s="78">
        <v>4448</v>
      </c>
      <c r="P18" s="78">
        <v>34773</v>
      </c>
      <c r="Q18" s="78" t="s">
        <v>320</v>
      </c>
      <c r="R18" s="78">
        <v>44.17</v>
      </c>
      <c r="S18" s="78">
        <v>4609</v>
      </c>
      <c r="T18" s="78">
        <v>33339</v>
      </c>
      <c r="U18" s="78" t="s">
        <v>366</v>
      </c>
      <c r="V18" s="78">
        <v>44.47</v>
      </c>
      <c r="W18" s="78">
        <v>4850</v>
      </c>
      <c r="X18" s="78">
        <v>34551</v>
      </c>
      <c r="Y18" s="78" t="s">
        <v>367</v>
      </c>
      <c r="Z18" s="78">
        <v>44.46</v>
      </c>
      <c r="AA18" s="78">
        <v>4683</v>
      </c>
      <c r="AB18" s="78">
        <v>33810</v>
      </c>
      <c r="AC18" s="78" t="s">
        <v>232</v>
      </c>
      <c r="AD18" s="78">
        <v>43.82</v>
      </c>
      <c r="AE18" s="78">
        <v>5201</v>
      </c>
      <c r="AF18" s="78">
        <v>35062</v>
      </c>
      <c r="AG18" s="78" t="s">
        <v>355</v>
      </c>
      <c r="AH18" s="78">
        <v>45.93</v>
      </c>
      <c r="AI18" s="78">
        <v>5121</v>
      </c>
      <c r="AJ18" s="78">
        <v>33893</v>
      </c>
      <c r="AK18" s="78" t="s">
        <v>229</v>
      </c>
      <c r="AL18" s="78">
        <v>45.68</v>
      </c>
      <c r="AM18" s="78">
        <v>5099</v>
      </c>
      <c r="AN18" s="78">
        <v>34189</v>
      </c>
      <c r="AO18" s="78" t="s">
        <v>368</v>
      </c>
      <c r="AP18" s="78">
        <v>44.12</v>
      </c>
      <c r="AQ18" s="78">
        <v>5223</v>
      </c>
      <c r="AR18" s="78">
        <v>34580</v>
      </c>
      <c r="AS18" s="78" t="s">
        <v>369</v>
      </c>
      <c r="AT18" s="78">
        <v>43.62</v>
      </c>
      <c r="AU18" s="78">
        <v>5359</v>
      </c>
      <c r="AV18" s="78">
        <v>33372</v>
      </c>
      <c r="AW18" s="78" t="s">
        <v>370</v>
      </c>
    </row>
    <row r="19" spans="1:49">
      <c r="A19" s="78" t="s">
        <v>371</v>
      </c>
      <c r="B19" s="78">
        <v>47.05</v>
      </c>
      <c r="C19" s="78">
        <v>5740</v>
      </c>
      <c r="D19" s="78">
        <v>39634</v>
      </c>
      <c r="E19" s="78" t="s">
        <v>302</v>
      </c>
      <c r="F19" s="78">
        <v>48.09</v>
      </c>
      <c r="G19" s="78">
        <v>7371</v>
      </c>
      <c r="H19" s="78">
        <v>37861</v>
      </c>
      <c r="I19" s="78" t="s">
        <v>372</v>
      </c>
      <c r="J19" s="78">
        <v>44.24</v>
      </c>
      <c r="K19" s="78">
        <v>4922</v>
      </c>
      <c r="L19" s="78">
        <v>37367</v>
      </c>
      <c r="M19" s="78" t="s">
        <v>373</v>
      </c>
      <c r="N19" s="78">
        <v>44.41</v>
      </c>
      <c r="O19" s="78">
        <v>4741</v>
      </c>
      <c r="P19" s="78">
        <v>38491</v>
      </c>
      <c r="Q19" s="78" t="s">
        <v>374</v>
      </c>
      <c r="R19" s="78">
        <v>43.37</v>
      </c>
      <c r="S19" s="78">
        <v>4765</v>
      </c>
      <c r="T19" s="78">
        <v>38565</v>
      </c>
      <c r="U19" s="78" t="s">
        <v>319</v>
      </c>
      <c r="V19" s="78">
        <v>43.12</v>
      </c>
      <c r="W19" s="78">
        <v>4924</v>
      </c>
      <c r="X19" s="78">
        <v>39317</v>
      </c>
      <c r="Y19" s="78" t="s">
        <v>353</v>
      </c>
      <c r="Z19" s="78" t="s">
        <v>228</v>
      </c>
      <c r="AA19" s="78" t="s">
        <v>228</v>
      </c>
      <c r="AB19" s="78" t="s">
        <v>228</v>
      </c>
      <c r="AC19" s="78" t="s">
        <v>228</v>
      </c>
      <c r="AD19" s="78" t="s">
        <v>228</v>
      </c>
      <c r="AE19" s="78" t="s">
        <v>228</v>
      </c>
      <c r="AF19" s="78" t="s">
        <v>228</v>
      </c>
      <c r="AG19" s="78" t="s">
        <v>228</v>
      </c>
      <c r="AH19" s="78" t="s">
        <v>228</v>
      </c>
      <c r="AI19" s="78" t="s">
        <v>228</v>
      </c>
      <c r="AJ19" s="78" t="s">
        <v>228</v>
      </c>
      <c r="AK19" s="78" t="s">
        <v>228</v>
      </c>
      <c r="AL19" s="78" t="s">
        <v>228</v>
      </c>
      <c r="AM19" s="78" t="s">
        <v>228</v>
      </c>
      <c r="AN19" s="78" t="s">
        <v>228</v>
      </c>
      <c r="AO19" s="78" t="s">
        <v>228</v>
      </c>
      <c r="AP19" s="78" t="s">
        <v>228</v>
      </c>
      <c r="AQ19" s="78" t="s">
        <v>228</v>
      </c>
      <c r="AR19" s="78" t="s">
        <v>228</v>
      </c>
      <c r="AS19" s="78" t="s">
        <v>228</v>
      </c>
      <c r="AT19" s="78" t="s">
        <v>228</v>
      </c>
      <c r="AU19" s="78" t="s">
        <v>228</v>
      </c>
      <c r="AV19" s="78" t="s">
        <v>228</v>
      </c>
      <c r="AW19" s="78" t="s">
        <v>228</v>
      </c>
    </row>
    <row r="20" spans="1:49">
      <c r="A20" s="78" t="s">
        <v>375</v>
      </c>
      <c r="B20" s="78">
        <v>47.5</v>
      </c>
      <c r="C20" s="78">
        <v>4055</v>
      </c>
      <c r="D20" s="78">
        <v>41569</v>
      </c>
      <c r="E20" s="78" t="s">
        <v>376</v>
      </c>
      <c r="F20" s="78">
        <v>50</v>
      </c>
      <c r="G20" s="78">
        <v>4467</v>
      </c>
      <c r="H20" s="78">
        <v>45173</v>
      </c>
      <c r="I20" s="78" t="s">
        <v>377</v>
      </c>
      <c r="J20" s="78">
        <v>47.88</v>
      </c>
      <c r="K20" s="78">
        <v>3981</v>
      </c>
      <c r="L20" s="78">
        <v>37295</v>
      </c>
      <c r="M20" s="78" t="s">
        <v>378</v>
      </c>
      <c r="N20" s="78">
        <v>47.5</v>
      </c>
      <c r="O20" s="78">
        <v>3827</v>
      </c>
      <c r="P20" s="78">
        <v>34793</v>
      </c>
      <c r="Q20" s="78" t="s">
        <v>379</v>
      </c>
      <c r="R20" s="78">
        <v>47.05</v>
      </c>
      <c r="S20" s="78">
        <v>3771</v>
      </c>
      <c r="T20" s="78">
        <v>35912</v>
      </c>
      <c r="U20" s="78" t="s">
        <v>380</v>
      </c>
      <c r="V20" s="78">
        <v>43.45</v>
      </c>
      <c r="W20" s="78">
        <v>3859</v>
      </c>
      <c r="X20" s="78">
        <v>34569</v>
      </c>
      <c r="Y20" s="78" t="s">
        <v>381</v>
      </c>
      <c r="Z20" s="78">
        <v>44.02</v>
      </c>
      <c r="AA20" s="78">
        <v>3673</v>
      </c>
      <c r="AB20" s="78">
        <v>34398</v>
      </c>
      <c r="AC20" s="78" t="s">
        <v>382</v>
      </c>
      <c r="AD20" s="78">
        <v>42.15</v>
      </c>
      <c r="AE20" s="78">
        <v>4123</v>
      </c>
      <c r="AF20" s="78">
        <v>36794</v>
      </c>
      <c r="AG20" s="78" t="s">
        <v>383</v>
      </c>
      <c r="AH20" s="78">
        <v>46.03</v>
      </c>
      <c r="AI20" s="78">
        <v>3786</v>
      </c>
      <c r="AJ20" s="78">
        <v>37418</v>
      </c>
      <c r="AK20" s="78" t="s">
        <v>321</v>
      </c>
      <c r="AL20" s="78">
        <v>50.81</v>
      </c>
      <c r="AM20" s="78">
        <v>4380</v>
      </c>
      <c r="AN20" s="78">
        <v>37451</v>
      </c>
      <c r="AO20" s="78" t="s">
        <v>229</v>
      </c>
      <c r="AP20" s="78">
        <v>46.37</v>
      </c>
      <c r="AQ20" s="78">
        <v>3837</v>
      </c>
      <c r="AR20" s="78">
        <v>36552</v>
      </c>
      <c r="AS20" s="78" t="s">
        <v>299</v>
      </c>
      <c r="AT20" s="78">
        <v>44.32</v>
      </c>
      <c r="AU20" s="78">
        <v>3592</v>
      </c>
      <c r="AV20" s="78">
        <v>35886</v>
      </c>
      <c r="AW20" s="78" t="s">
        <v>245</v>
      </c>
    </row>
    <row r="21" spans="1:49">
      <c r="A21" s="78" t="s">
        <v>384</v>
      </c>
      <c r="B21" s="78">
        <v>48.18</v>
      </c>
      <c r="C21" s="78">
        <v>3964</v>
      </c>
      <c r="D21" s="78">
        <v>30613</v>
      </c>
      <c r="E21" s="78" t="s">
        <v>385</v>
      </c>
      <c r="F21" s="78">
        <v>43.87</v>
      </c>
      <c r="G21" s="78">
        <v>4650</v>
      </c>
      <c r="H21" s="78">
        <v>33424</v>
      </c>
      <c r="I21" s="78" t="s">
        <v>273</v>
      </c>
      <c r="J21" s="78">
        <v>43.86</v>
      </c>
      <c r="K21" s="78">
        <v>4196</v>
      </c>
      <c r="L21" s="78">
        <v>31732</v>
      </c>
      <c r="M21" s="78" t="s">
        <v>249</v>
      </c>
      <c r="N21" s="78">
        <v>44.93</v>
      </c>
      <c r="O21" s="78">
        <v>4175</v>
      </c>
      <c r="P21" s="78">
        <v>33268</v>
      </c>
      <c r="Q21" s="78" t="s">
        <v>386</v>
      </c>
      <c r="R21" s="78">
        <v>43.21</v>
      </c>
      <c r="S21" s="78">
        <v>3779</v>
      </c>
      <c r="T21" s="78">
        <v>35005</v>
      </c>
      <c r="U21" s="78" t="s">
        <v>387</v>
      </c>
      <c r="V21" s="78">
        <v>44.43</v>
      </c>
      <c r="W21" s="78">
        <v>3680</v>
      </c>
      <c r="X21" s="78">
        <v>31349</v>
      </c>
      <c r="Y21" s="78" t="s">
        <v>388</v>
      </c>
      <c r="Z21" s="78">
        <v>44.1</v>
      </c>
      <c r="AA21" s="78">
        <v>3233</v>
      </c>
      <c r="AB21" s="78">
        <v>30485</v>
      </c>
      <c r="AC21" s="78" t="s">
        <v>329</v>
      </c>
      <c r="AD21" s="78">
        <v>45.52</v>
      </c>
      <c r="AE21" s="78">
        <v>3512</v>
      </c>
      <c r="AF21" s="78">
        <v>33274</v>
      </c>
      <c r="AG21" s="78" t="s">
        <v>389</v>
      </c>
      <c r="AH21" s="78">
        <v>43.76</v>
      </c>
      <c r="AI21" s="78">
        <v>4021</v>
      </c>
      <c r="AJ21" s="78">
        <v>30378</v>
      </c>
      <c r="AK21" s="78" t="s">
        <v>390</v>
      </c>
      <c r="AL21" s="78">
        <v>46.11</v>
      </c>
      <c r="AM21" s="78">
        <v>3925</v>
      </c>
      <c r="AN21" s="78">
        <v>32268</v>
      </c>
      <c r="AO21" s="78" t="s">
        <v>391</v>
      </c>
      <c r="AP21" s="78">
        <v>46.58</v>
      </c>
      <c r="AQ21" s="78">
        <v>4048</v>
      </c>
      <c r="AR21" s="78">
        <v>32490</v>
      </c>
      <c r="AS21" s="78" t="s">
        <v>308</v>
      </c>
      <c r="AT21" s="78">
        <v>47.07</v>
      </c>
      <c r="AU21" s="78">
        <v>3592</v>
      </c>
      <c r="AV21" s="78">
        <v>32035</v>
      </c>
      <c r="AW21" s="78" t="s">
        <v>392</v>
      </c>
    </row>
    <row r="22" spans="1:49">
      <c r="A22" s="78" t="s">
        <v>393</v>
      </c>
      <c r="B22" s="78">
        <v>48.22</v>
      </c>
      <c r="C22" s="78">
        <v>3568</v>
      </c>
      <c r="D22" s="78">
        <v>40093</v>
      </c>
      <c r="E22" s="78" t="s">
        <v>243</v>
      </c>
      <c r="F22" s="78">
        <v>64.39</v>
      </c>
      <c r="G22" s="78">
        <v>3300</v>
      </c>
      <c r="H22" s="78">
        <v>38924</v>
      </c>
      <c r="I22" s="78" t="s">
        <v>394</v>
      </c>
      <c r="J22" s="78" t="s">
        <v>228</v>
      </c>
      <c r="K22" s="78" t="s">
        <v>228</v>
      </c>
      <c r="L22" s="78" t="s">
        <v>228</v>
      </c>
      <c r="M22" s="78" t="s">
        <v>228</v>
      </c>
      <c r="N22" s="78">
        <v>60.13</v>
      </c>
      <c r="O22" s="78">
        <v>3017</v>
      </c>
      <c r="P22" s="78">
        <v>37860</v>
      </c>
      <c r="Q22" s="78" t="s">
        <v>395</v>
      </c>
      <c r="R22" s="78">
        <v>56.11</v>
      </c>
      <c r="S22" s="78">
        <v>3367</v>
      </c>
      <c r="T22" s="78">
        <v>38727</v>
      </c>
      <c r="U22" s="78" t="s">
        <v>396</v>
      </c>
      <c r="V22" s="78">
        <v>53.98</v>
      </c>
      <c r="W22" s="78">
        <v>2800</v>
      </c>
      <c r="X22" s="78">
        <v>37850</v>
      </c>
      <c r="Y22" s="78" t="s">
        <v>327</v>
      </c>
      <c r="Z22" s="78">
        <v>47.34</v>
      </c>
      <c r="AA22" s="78">
        <v>2980</v>
      </c>
      <c r="AB22" s="78">
        <v>39041</v>
      </c>
      <c r="AC22" s="78" t="s">
        <v>284</v>
      </c>
      <c r="AD22" s="78">
        <v>52.23</v>
      </c>
      <c r="AE22" s="78">
        <v>2982</v>
      </c>
      <c r="AF22" s="78">
        <v>39421</v>
      </c>
      <c r="AG22" s="78" t="s">
        <v>366</v>
      </c>
      <c r="AH22" s="78" t="s">
        <v>228</v>
      </c>
      <c r="AI22" s="78" t="s">
        <v>228</v>
      </c>
      <c r="AJ22" s="78" t="s">
        <v>228</v>
      </c>
      <c r="AK22" s="78" t="s">
        <v>228</v>
      </c>
      <c r="AL22" s="78">
        <v>63.85</v>
      </c>
      <c r="AM22" s="78">
        <v>2767</v>
      </c>
      <c r="AN22" s="78">
        <v>39256</v>
      </c>
      <c r="AO22" s="78" t="s">
        <v>397</v>
      </c>
      <c r="AP22" s="78">
        <v>57.75</v>
      </c>
      <c r="AQ22" s="78">
        <v>3023</v>
      </c>
      <c r="AR22" s="78">
        <v>37891</v>
      </c>
      <c r="AS22" s="78" t="s">
        <v>398</v>
      </c>
      <c r="AT22" s="78">
        <v>57.44</v>
      </c>
      <c r="AU22" s="78">
        <v>2990</v>
      </c>
      <c r="AV22" s="78">
        <v>36994</v>
      </c>
      <c r="AW22" s="78" t="s">
        <v>399</v>
      </c>
    </row>
    <row r="23" spans="1:49">
      <c r="A23" s="78" t="s">
        <v>400</v>
      </c>
      <c r="B23" s="78">
        <v>48.34</v>
      </c>
      <c r="C23" s="78">
        <v>5650</v>
      </c>
      <c r="D23" s="78">
        <v>42246</v>
      </c>
      <c r="E23" s="78" t="s">
        <v>401</v>
      </c>
      <c r="F23" s="78">
        <v>48.37</v>
      </c>
      <c r="G23" s="78">
        <v>3614</v>
      </c>
      <c r="H23" s="78">
        <v>39119</v>
      </c>
      <c r="I23" s="78" t="s">
        <v>402</v>
      </c>
      <c r="J23" s="78">
        <v>50.4</v>
      </c>
      <c r="K23" s="78">
        <v>4232</v>
      </c>
      <c r="L23" s="78">
        <v>39266</v>
      </c>
      <c r="M23" s="78" t="s">
        <v>403</v>
      </c>
      <c r="N23" s="78">
        <v>52.14</v>
      </c>
      <c r="O23" s="78">
        <v>3978</v>
      </c>
      <c r="P23" s="78">
        <v>39070</v>
      </c>
      <c r="Q23" s="78" t="s">
        <v>404</v>
      </c>
      <c r="R23" s="78">
        <v>50.43</v>
      </c>
      <c r="S23" s="78">
        <v>4002</v>
      </c>
      <c r="T23" s="78">
        <v>38890</v>
      </c>
      <c r="U23" s="78" t="s">
        <v>405</v>
      </c>
      <c r="V23" s="78">
        <v>50.89</v>
      </c>
      <c r="W23" s="78">
        <v>3579</v>
      </c>
      <c r="X23" s="78">
        <v>38499</v>
      </c>
      <c r="Y23" s="78" t="s">
        <v>406</v>
      </c>
      <c r="Z23" s="78">
        <v>52.72</v>
      </c>
      <c r="AA23" s="78">
        <v>3573</v>
      </c>
      <c r="AB23" s="78">
        <v>40394</v>
      </c>
      <c r="AC23" s="78" t="s">
        <v>363</v>
      </c>
      <c r="AD23" s="78">
        <v>53.13</v>
      </c>
      <c r="AE23" s="78">
        <v>4089</v>
      </c>
      <c r="AF23" s="78">
        <v>39163</v>
      </c>
      <c r="AG23" s="78" t="s">
        <v>229</v>
      </c>
      <c r="AH23" s="78">
        <v>48.71</v>
      </c>
      <c r="AI23" s="78">
        <v>4321</v>
      </c>
      <c r="AJ23" s="78">
        <v>40255</v>
      </c>
      <c r="AK23" s="78" t="s">
        <v>407</v>
      </c>
      <c r="AL23" s="78">
        <v>48.3</v>
      </c>
      <c r="AM23" s="78">
        <v>4092</v>
      </c>
      <c r="AN23" s="78">
        <v>39576</v>
      </c>
      <c r="AO23" s="78" t="s">
        <v>408</v>
      </c>
      <c r="AP23" s="78">
        <v>49.05</v>
      </c>
      <c r="AQ23" s="78">
        <v>4230</v>
      </c>
      <c r="AR23" s="78">
        <v>38226</v>
      </c>
      <c r="AS23" s="78" t="s">
        <v>403</v>
      </c>
      <c r="AT23" s="78">
        <v>50.49</v>
      </c>
      <c r="AU23" s="78">
        <v>3565</v>
      </c>
      <c r="AV23" s="78">
        <v>38601</v>
      </c>
      <c r="AW23" s="78" t="s">
        <v>409</v>
      </c>
    </row>
    <row r="24" spans="1:49">
      <c r="A24" s="78" t="s">
        <v>410</v>
      </c>
      <c r="B24" s="78">
        <v>48.65</v>
      </c>
      <c r="C24" s="78">
        <v>3300</v>
      </c>
      <c r="D24" s="78">
        <v>36832</v>
      </c>
      <c r="E24" s="78" t="s">
        <v>279</v>
      </c>
      <c r="F24" s="78">
        <v>42.24</v>
      </c>
      <c r="G24" s="78">
        <v>3725</v>
      </c>
      <c r="H24" s="78">
        <v>37971</v>
      </c>
      <c r="I24" s="78" t="s">
        <v>242</v>
      </c>
      <c r="J24" s="78">
        <v>45.25</v>
      </c>
      <c r="K24" s="78">
        <v>3413</v>
      </c>
      <c r="L24" s="78">
        <v>37333</v>
      </c>
      <c r="M24" s="78" t="s">
        <v>304</v>
      </c>
      <c r="N24" s="78">
        <v>45.27</v>
      </c>
      <c r="O24" s="78">
        <v>3217</v>
      </c>
      <c r="P24" s="78">
        <v>34377</v>
      </c>
      <c r="Q24" s="78" t="s">
        <v>234</v>
      </c>
      <c r="R24" s="78">
        <v>46.65</v>
      </c>
      <c r="S24" s="78">
        <v>3148</v>
      </c>
      <c r="T24" s="78">
        <v>35378</v>
      </c>
      <c r="U24" s="78" t="s">
        <v>411</v>
      </c>
      <c r="V24" s="78">
        <v>45.28</v>
      </c>
      <c r="W24" s="78">
        <v>3059</v>
      </c>
      <c r="X24" s="78">
        <v>33809</v>
      </c>
      <c r="Y24" s="78" t="s">
        <v>339</v>
      </c>
      <c r="Z24" s="78">
        <v>44.85</v>
      </c>
      <c r="AA24" s="78">
        <v>3123</v>
      </c>
      <c r="AB24" s="78">
        <v>33664</v>
      </c>
      <c r="AC24" s="78" t="s">
        <v>364</v>
      </c>
      <c r="AD24" s="78">
        <v>47.64</v>
      </c>
      <c r="AE24" s="78">
        <v>3050</v>
      </c>
      <c r="AF24" s="78">
        <v>34371</v>
      </c>
      <c r="AG24" s="78" t="s">
        <v>280</v>
      </c>
      <c r="AH24" s="78">
        <v>44.76</v>
      </c>
      <c r="AI24" s="78">
        <v>3038</v>
      </c>
      <c r="AJ24" s="78">
        <v>35443</v>
      </c>
      <c r="AK24" s="78" t="s">
        <v>412</v>
      </c>
      <c r="AL24" s="78">
        <v>46.5</v>
      </c>
      <c r="AM24" s="78">
        <v>3273</v>
      </c>
      <c r="AN24" s="78">
        <v>37323</v>
      </c>
      <c r="AO24" s="78" t="s">
        <v>289</v>
      </c>
      <c r="AP24" s="78">
        <v>47.31</v>
      </c>
      <c r="AQ24" s="78">
        <v>3211</v>
      </c>
      <c r="AR24" s="78">
        <v>35074</v>
      </c>
      <c r="AS24" s="78" t="s">
        <v>274</v>
      </c>
      <c r="AT24" s="78">
        <v>46.63</v>
      </c>
      <c r="AU24" s="78">
        <v>3174</v>
      </c>
      <c r="AV24" s="78">
        <v>34730</v>
      </c>
      <c r="AW24" s="78" t="s">
        <v>413</v>
      </c>
    </row>
    <row r="25" spans="1:49">
      <c r="A25" s="78" t="s">
        <v>414</v>
      </c>
      <c r="B25" s="78">
        <v>48.99</v>
      </c>
      <c r="C25" s="78">
        <v>3637</v>
      </c>
      <c r="D25" s="78">
        <v>35107</v>
      </c>
      <c r="E25" s="78" t="s">
        <v>233</v>
      </c>
      <c r="F25" s="78">
        <v>46.91</v>
      </c>
      <c r="G25" s="78">
        <v>3421</v>
      </c>
      <c r="H25" s="78">
        <v>34133</v>
      </c>
      <c r="I25" s="78" t="s">
        <v>342</v>
      </c>
      <c r="J25" s="78">
        <v>47.78</v>
      </c>
      <c r="K25" s="78">
        <v>3504</v>
      </c>
      <c r="L25" s="78">
        <v>34639</v>
      </c>
      <c r="M25" s="78" t="s">
        <v>415</v>
      </c>
      <c r="N25" s="78">
        <v>45.96</v>
      </c>
      <c r="O25" s="78">
        <v>3612</v>
      </c>
      <c r="P25" s="78">
        <v>32978</v>
      </c>
      <c r="Q25" s="78" t="s">
        <v>416</v>
      </c>
      <c r="R25" s="78">
        <v>44.34</v>
      </c>
      <c r="S25" s="78">
        <v>3471</v>
      </c>
      <c r="T25" s="78">
        <v>34581</v>
      </c>
      <c r="U25" s="78" t="s">
        <v>403</v>
      </c>
      <c r="V25" s="78">
        <v>46.91</v>
      </c>
      <c r="W25" s="78">
        <v>3215</v>
      </c>
      <c r="X25" s="78">
        <v>33988</v>
      </c>
      <c r="Y25" s="78" t="s">
        <v>415</v>
      </c>
      <c r="Z25" s="78">
        <v>47.77</v>
      </c>
      <c r="AA25" s="78">
        <v>3257</v>
      </c>
      <c r="AB25" s="78">
        <v>34397</v>
      </c>
      <c r="AC25" s="78" t="s">
        <v>417</v>
      </c>
      <c r="AD25" s="78">
        <v>47.74</v>
      </c>
      <c r="AE25" s="78">
        <v>3520</v>
      </c>
      <c r="AF25" s="78">
        <v>35850</v>
      </c>
      <c r="AG25" s="78" t="s">
        <v>364</v>
      </c>
      <c r="AH25" s="78">
        <v>47.32</v>
      </c>
      <c r="AI25" s="78">
        <v>3821</v>
      </c>
      <c r="AJ25" s="78">
        <v>36391</v>
      </c>
      <c r="AK25" s="78" t="s">
        <v>365</v>
      </c>
      <c r="AL25" s="78">
        <v>51.98</v>
      </c>
      <c r="AM25" s="78">
        <v>3287</v>
      </c>
      <c r="AN25" s="78">
        <v>35154</v>
      </c>
      <c r="AO25" s="78" t="s">
        <v>418</v>
      </c>
      <c r="AP25" s="78">
        <v>47.66</v>
      </c>
      <c r="AQ25" s="78">
        <v>3571</v>
      </c>
      <c r="AR25" s="78">
        <v>35316</v>
      </c>
      <c r="AS25" s="78" t="s">
        <v>386</v>
      </c>
      <c r="AT25" s="78">
        <v>47.75</v>
      </c>
      <c r="AU25" s="78">
        <v>3331</v>
      </c>
      <c r="AV25" s="78">
        <v>35223</v>
      </c>
      <c r="AW25" s="78" t="s">
        <v>229</v>
      </c>
    </row>
    <row r="26" spans="1:49">
      <c r="A26" s="78" t="s">
        <v>419</v>
      </c>
      <c r="B26" s="78">
        <v>49.43</v>
      </c>
      <c r="C26" s="78">
        <v>3753</v>
      </c>
      <c r="D26" s="78">
        <v>39261</v>
      </c>
      <c r="E26" s="78" t="s">
        <v>322</v>
      </c>
      <c r="F26" s="78">
        <v>52.2</v>
      </c>
      <c r="G26" s="78">
        <v>3391</v>
      </c>
      <c r="H26" s="78">
        <v>38758</v>
      </c>
      <c r="I26" s="78" t="s">
        <v>420</v>
      </c>
      <c r="J26" s="78">
        <v>46.17</v>
      </c>
      <c r="K26" s="78">
        <v>3287</v>
      </c>
      <c r="L26" s="78">
        <v>39379</v>
      </c>
      <c r="M26" s="78" t="s">
        <v>421</v>
      </c>
      <c r="N26" s="78">
        <v>45.98</v>
      </c>
      <c r="O26" s="78">
        <v>3299</v>
      </c>
      <c r="P26" s="78">
        <v>38184</v>
      </c>
      <c r="Q26" s="78" t="s">
        <v>318</v>
      </c>
      <c r="R26" s="78">
        <v>47.21</v>
      </c>
      <c r="S26" s="78">
        <v>3198</v>
      </c>
      <c r="T26" s="78">
        <v>38851</v>
      </c>
      <c r="U26" s="78" t="s">
        <v>305</v>
      </c>
      <c r="V26" s="78">
        <v>50.06</v>
      </c>
      <c r="W26" s="78">
        <v>3485</v>
      </c>
      <c r="X26" s="78">
        <v>37613</v>
      </c>
      <c r="Y26" s="78" t="s">
        <v>422</v>
      </c>
      <c r="Z26" s="78">
        <v>47.72</v>
      </c>
      <c r="AA26" s="78">
        <v>3211</v>
      </c>
      <c r="AB26" s="78">
        <v>38654</v>
      </c>
      <c r="AC26" s="78" t="s">
        <v>387</v>
      </c>
      <c r="AD26" s="78">
        <v>47.07</v>
      </c>
      <c r="AE26" s="78">
        <v>3851</v>
      </c>
      <c r="AF26" s="78">
        <v>38675</v>
      </c>
      <c r="AG26" s="78" t="s">
        <v>303</v>
      </c>
      <c r="AH26" s="78">
        <v>46.69</v>
      </c>
      <c r="AI26" s="78">
        <v>3343</v>
      </c>
      <c r="AJ26" s="78">
        <v>39028</v>
      </c>
      <c r="AK26" s="78" t="s">
        <v>244</v>
      </c>
      <c r="AL26" s="78">
        <v>45.02</v>
      </c>
      <c r="AM26" s="78">
        <v>3250</v>
      </c>
      <c r="AN26" s="78">
        <v>37981</v>
      </c>
      <c r="AO26" s="78" t="s">
        <v>248</v>
      </c>
      <c r="AP26" s="78">
        <v>50.47</v>
      </c>
      <c r="AQ26" s="78">
        <v>3325</v>
      </c>
      <c r="AR26" s="78">
        <v>37589</v>
      </c>
      <c r="AS26" s="78" t="s">
        <v>413</v>
      </c>
      <c r="AT26" s="78">
        <v>50.23</v>
      </c>
      <c r="AU26" s="78">
        <v>3128</v>
      </c>
      <c r="AV26" s="78">
        <v>38193</v>
      </c>
      <c r="AW26" s="78" t="s">
        <v>232</v>
      </c>
    </row>
    <row r="27" spans="1:49">
      <c r="A27" s="78" t="s">
        <v>423</v>
      </c>
      <c r="B27" s="78">
        <v>49.46</v>
      </c>
      <c r="C27" s="78">
        <v>3050</v>
      </c>
      <c r="D27" s="78">
        <v>37454</v>
      </c>
      <c r="E27" s="78" t="s">
        <v>279</v>
      </c>
      <c r="F27" s="78">
        <v>49.33</v>
      </c>
      <c r="G27" s="78">
        <v>3171</v>
      </c>
      <c r="H27" s="78">
        <v>37528</v>
      </c>
      <c r="I27" s="78" t="s">
        <v>232</v>
      </c>
      <c r="J27" s="78">
        <v>47.56</v>
      </c>
      <c r="K27" s="78">
        <v>2954</v>
      </c>
      <c r="L27" s="78">
        <v>36403</v>
      </c>
      <c r="M27" s="78" t="s">
        <v>370</v>
      </c>
      <c r="N27" s="78">
        <v>48.63</v>
      </c>
      <c r="O27" s="78">
        <v>2774</v>
      </c>
      <c r="P27" s="78">
        <v>34866</v>
      </c>
      <c r="Q27" s="78" t="s">
        <v>233</v>
      </c>
      <c r="R27" s="78">
        <v>50.98</v>
      </c>
      <c r="S27" s="78">
        <v>2862</v>
      </c>
      <c r="T27" s="78">
        <v>34053</v>
      </c>
      <c r="U27" s="78" t="s">
        <v>424</v>
      </c>
      <c r="V27" s="78">
        <v>46.62</v>
      </c>
      <c r="W27" s="78">
        <v>2952</v>
      </c>
      <c r="X27" s="78">
        <v>34198</v>
      </c>
      <c r="Y27" s="78" t="s">
        <v>425</v>
      </c>
      <c r="Z27" s="78">
        <v>46.87</v>
      </c>
      <c r="AA27" s="78">
        <v>2951</v>
      </c>
      <c r="AB27" s="78">
        <v>33409</v>
      </c>
      <c r="AC27" s="78" t="s">
        <v>275</v>
      </c>
      <c r="AD27" s="78">
        <v>47.66</v>
      </c>
      <c r="AE27" s="78">
        <v>2876</v>
      </c>
      <c r="AF27" s="78">
        <v>35661</v>
      </c>
      <c r="AG27" s="78" t="s">
        <v>368</v>
      </c>
      <c r="AH27" s="78">
        <v>50.13</v>
      </c>
      <c r="AI27" s="78">
        <v>2799</v>
      </c>
      <c r="AJ27" s="78">
        <v>35431</v>
      </c>
      <c r="AK27" s="78" t="s">
        <v>426</v>
      </c>
      <c r="AL27" s="78">
        <v>47.82</v>
      </c>
      <c r="AM27" s="78">
        <v>2992</v>
      </c>
      <c r="AN27" s="78">
        <v>36223</v>
      </c>
      <c r="AO27" s="78" t="s">
        <v>279</v>
      </c>
      <c r="AP27" s="78">
        <v>48.33</v>
      </c>
      <c r="AQ27" s="78">
        <v>2898</v>
      </c>
      <c r="AR27" s="78">
        <v>35101</v>
      </c>
      <c r="AS27" s="78" t="s">
        <v>427</v>
      </c>
      <c r="AT27" s="78">
        <v>45.44</v>
      </c>
      <c r="AU27" s="78">
        <v>2901</v>
      </c>
      <c r="AV27" s="78">
        <v>34107</v>
      </c>
      <c r="AW27" s="78" t="s">
        <v>364</v>
      </c>
    </row>
    <row r="28" spans="1:49">
      <c r="A28" s="78" t="s">
        <v>428</v>
      </c>
      <c r="B28" s="78">
        <v>49.75</v>
      </c>
      <c r="C28" s="78">
        <v>3949</v>
      </c>
      <c r="D28" s="78">
        <v>38512</v>
      </c>
      <c r="E28" s="78" t="s">
        <v>429</v>
      </c>
      <c r="F28" s="78">
        <v>50.8</v>
      </c>
      <c r="G28" s="78">
        <v>3847</v>
      </c>
      <c r="H28" s="78">
        <v>38396</v>
      </c>
      <c r="I28" s="78" t="s">
        <v>430</v>
      </c>
      <c r="J28" s="78">
        <v>46.23</v>
      </c>
      <c r="K28" s="78">
        <v>3626</v>
      </c>
      <c r="L28" s="78">
        <v>38522</v>
      </c>
      <c r="M28" s="78" t="s">
        <v>298</v>
      </c>
      <c r="N28" s="78">
        <v>44.96</v>
      </c>
      <c r="O28" s="78">
        <v>3556</v>
      </c>
      <c r="P28" s="78">
        <v>38334</v>
      </c>
      <c r="Q28" s="78" t="s">
        <v>421</v>
      </c>
      <c r="R28" s="78">
        <v>44.63</v>
      </c>
      <c r="S28" s="78">
        <v>3533</v>
      </c>
      <c r="T28" s="78">
        <v>35771</v>
      </c>
      <c r="U28" s="78" t="s">
        <v>431</v>
      </c>
      <c r="V28" s="78">
        <v>43.22</v>
      </c>
      <c r="W28" s="78">
        <v>3433</v>
      </c>
      <c r="X28" s="78">
        <v>35058</v>
      </c>
      <c r="Y28" s="78" t="s">
        <v>349</v>
      </c>
      <c r="Z28" s="78">
        <v>43.23</v>
      </c>
      <c r="AA28" s="78">
        <v>3378</v>
      </c>
      <c r="AB28" s="78">
        <v>34948</v>
      </c>
      <c r="AC28" s="78" t="s">
        <v>402</v>
      </c>
      <c r="AD28" s="78">
        <v>43.59</v>
      </c>
      <c r="AE28" s="78">
        <v>3465</v>
      </c>
      <c r="AF28" s="78">
        <v>34896</v>
      </c>
      <c r="AG28" s="78" t="s">
        <v>355</v>
      </c>
      <c r="AH28" s="78">
        <v>43.72</v>
      </c>
      <c r="AI28" s="78">
        <v>3360</v>
      </c>
      <c r="AJ28" s="78">
        <v>35604</v>
      </c>
      <c r="AK28" s="78" t="s">
        <v>290</v>
      </c>
      <c r="AL28" s="78">
        <v>44.04</v>
      </c>
      <c r="AM28" s="78">
        <v>3360</v>
      </c>
      <c r="AN28" s="78">
        <v>35268</v>
      </c>
      <c r="AO28" s="78" t="s">
        <v>355</v>
      </c>
      <c r="AP28" s="78">
        <v>45.91</v>
      </c>
      <c r="AQ28" s="78">
        <v>3562</v>
      </c>
      <c r="AR28" s="78">
        <v>35269</v>
      </c>
      <c r="AS28" s="78" t="s">
        <v>337</v>
      </c>
      <c r="AT28" s="78">
        <v>45.11</v>
      </c>
      <c r="AU28" s="78">
        <v>3561</v>
      </c>
      <c r="AV28" s="78">
        <v>35391</v>
      </c>
      <c r="AW28" s="78" t="s">
        <v>432</v>
      </c>
    </row>
    <row r="29" spans="1:49">
      <c r="A29" s="78" t="s">
        <v>433</v>
      </c>
      <c r="B29" s="78">
        <v>49.77</v>
      </c>
      <c r="C29" s="78">
        <v>4021</v>
      </c>
      <c r="D29" s="78">
        <v>38094</v>
      </c>
      <c r="E29" s="78" t="s">
        <v>370</v>
      </c>
      <c r="F29" s="78">
        <v>53.26</v>
      </c>
      <c r="G29" s="78">
        <v>4215</v>
      </c>
      <c r="H29" s="78">
        <v>38458</v>
      </c>
      <c r="I29" s="78" t="s">
        <v>434</v>
      </c>
      <c r="J29" s="78">
        <v>47.15</v>
      </c>
      <c r="K29" s="78">
        <v>3946</v>
      </c>
      <c r="L29" s="78">
        <v>37170</v>
      </c>
      <c r="M29" s="78" t="s">
        <v>299</v>
      </c>
      <c r="N29" s="78">
        <v>47.57</v>
      </c>
      <c r="O29" s="78">
        <v>3776</v>
      </c>
      <c r="P29" s="78">
        <v>36764</v>
      </c>
      <c r="Q29" s="78" t="s">
        <v>435</v>
      </c>
      <c r="R29" s="78">
        <v>46.66</v>
      </c>
      <c r="S29" s="78">
        <v>3577</v>
      </c>
      <c r="T29" s="78">
        <v>35638</v>
      </c>
      <c r="U29" s="78" t="s">
        <v>380</v>
      </c>
      <c r="V29" s="78">
        <v>45.92</v>
      </c>
      <c r="W29" s="78">
        <v>3575</v>
      </c>
      <c r="X29" s="78">
        <v>35530</v>
      </c>
      <c r="Y29" s="78" t="s">
        <v>287</v>
      </c>
      <c r="Z29" s="78">
        <v>45.91</v>
      </c>
      <c r="AA29" s="78">
        <v>3444</v>
      </c>
      <c r="AB29" s="78">
        <v>36128</v>
      </c>
      <c r="AC29" s="78" t="s">
        <v>231</v>
      </c>
      <c r="AD29" s="78">
        <v>46.42</v>
      </c>
      <c r="AE29" s="78">
        <v>3221</v>
      </c>
      <c r="AF29" s="78">
        <v>37718</v>
      </c>
      <c r="AG29" s="78" t="s">
        <v>321</v>
      </c>
      <c r="AH29" s="78">
        <v>46.41</v>
      </c>
      <c r="AI29" s="78">
        <v>3461</v>
      </c>
      <c r="AJ29" s="78">
        <v>38210</v>
      </c>
      <c r="AK29" s="78" t="s">
        <v>436</v>
      </c>
      <c r="AL29" s="78">
        <v>45.39</v>
      </c>
      <c r="AM29" s="78">
        <v>3694</v>
      </c>
      <c r="AN29" s="78">
        <v>36322</v>
      </c>
      <c r="AO29" s="78" t="s">
        <v>355</v>
      </c>
      <c r="AP29" s="78">
        <v>45.41</v>
      </c>
      <c r="AQ29" s="78">
        <v>3724</v>
      </c>
      <c r="AR29" s="78">
        <v>37189</v>
      </c>
      <c r="AS29" s="78" t="s">
        <v>306</v>
      </c>
      <c r="AT29" s="78">
        <v>49.06</v>
      </c>
      <c r="AU29" s="78">
        <v>3436</v>
      </c>
      <c r="AV29" s="78">
        <v>37255</v>
      </c>
      <c r="AW29" s="78" t="s">
        <v>234</v>
      </c>
    </row>
    <row r="30" spans="1:49">
      <c r="A30" s="78" t="s">
        <v>437</v>
      </c>
      <c r="B30" s="78">
        <v>49.82</v>
      </c>
      <c r="C30" s="78">
        <v>4030</v>
      </c>
      <c r="D30" s="78">
        <v>46546</v>
      </c>
      <c r="E30" s="78" t="s">
        <v>438</v>
      </c>
      <c r="F30" s="78">
        <v>47.18</v>
      </c>
      <c r="G30" s="78">
        <v>3984</v>
      </c>
      <c r="H30" s="78">
        <v>46428</v>
      </c>
      <c r="I30" s="78" t="s">
        <v>439</v>
      </c>
      <c r="J30" s="78">
        <v>46.31</v>
      </c>
      <c r="K30" s="78">
        <v>4067</v>
      </c>
      <c r="L30" s="78">
        <v>46428</v>
      </c>
      <c r="M30" s="78" t="s">
        <v>440</v>
      </c>
      <c r="N30" s="78">
        <v>45.59</v>
      </c>
      <c r="O30" s="78">
        <v>4091</v>
      </c>
      <c r="P30" s="78">
        <v>46126</v>
      </c>
      <c r="Q30" s="78" t="s">
        <v>441</v>
      </c>
      <c r="R30" s="78">
        <v>45.48</v>
      </c>
      <c r="S30" s="78">
        <v>4126</v>
      </c>
      <c r="T30" s="78">
        <v>44562</v>
      </c>
      <c r="U30" s="78" t="s">
        <v>317</v>
      </c>
      <c r="V30" s="78">
        <v>44.89</v>
      </c>
      <c r="W30" s="78">
        <v>4084</v>
      </c>
      <c r="X30" s="78">
        <v>44303</v>
      </c>
      <c r="Y30" s="78" t="s">
        <v>442</v>
      </c>
      <c r="Z30" s="78">
        <v>43.95</v>
      </c>
      <c r="AA30" s="78">
        <v>4281</v>
      </c>
      <c r="AB30" s="78">
        <v>44426</v>
      </c>
      <c r="AC30" s="78" t="s">
        <v>443</v>
      </c>
      <c r="AD30" s="78">
        <v>45.11</v>
      </c>
      <c r="AE30" s="78">
        <v>4025</v>
      </c>
      <c r="AF30" s="78">
        <v>44440</v>
      </c>
      <c r="AG30" s="78" t="s">
        <v>444</v>
      </c>
      <c r="AH30" s="78">
        <v>45.12</v>
      </c>
      <c r="AI30" s="78">
        <v>3949</v>
      </c>
      <c r="AJ30" s="78">
        <v>42239</v>
      </c>
      <c r="AK30" s="78" t="s">
        <v>265</v>
      </c>
      <c r="AL30" s="78">
        <v>44.4</v>
      </c>
      <c r="AM30" s="78">
        <v>4063</v>
      </c>
      <c r="AN30" s="78">
        <v>42658</v>
      </c>
      <c r="AO30" s="78" t="s">
        <v>445</v>
      </c>
      <c r="AP30" s="78">
        <v>43.66</v>
      </c>
      <c r="AQ30" s="78">
        <v>4162</v>
      </c>
      <c r="AR30" s="78">
        <v>42535</v>
      </c>
      <c r="AS30" s="78" t="s">
        <v>446</v>
      </c>
      <c r="AT30" s="78">
        <v>44.92</v>
      </c>
      <c r="AU30" s="78">
        <v>3887</v>
      </c>
      <c r="AV30" s="78">
        <v>43430</v>
      </c>
      <c r="AW30" s="78" t="s">
        <v>447</v>
      </c>
    </row>
    <row r="31" spans="1:49">
      <c r="A31" s="78" t="s">
        <v>448</v>
      </c>
      <c r="B31" s="78">
        <v>50.51</v>
      </c>
      <c r="C31" s="78">
        <v>4597</v>
      </c>
      <c r="D31" s="78">
        <v>39354</v>
      </c>
      <c r="E31" s="78" t="s">
        <v>403</v>
      </c>
      <c r="F31" s="78">
        <v>62.29</v>
      </c>
      <c r="G31" s="78">
        <v>4655</v>
      </c>
      <c r="H31" s="78">
        <v>38481</v>
      </c>
      <c r="I31" s="78" t="s">
        <v>449</v>
      </c>
      <c r="J31" s="78">
        <v>59.17</v>
      </c>
      <c r="K31" s="78">
        <v>4841</v>
      </c>
      <c r="L31" s="78">
        <v>36194</v>
      </c>
      <c r="M31" s="78" t="s">
        <v>450</v>
      </c>
      <c r="N31" s="78">
        <v>56.12</v>
      </c>
      <c r="O31" s="78">
        <v>4853</v>
      </c>
      <c r="P31" s="78">
        <v>35837</v>
      </c>
      <c r="Q31" s="78" t="s">
        <v>451</v>
      </c>
      <c r="R31" s="78">
        <v>51.64</v>
      </c>
      <c r="S31" s="78">
        <v>4745</v>
      </c>
      <c r="T31" s="78">
        <v>35682</v>
      </c>
      <c r="U31" s="78" t="s">
        <v>396</v>
      </c>
      <c r="V31" s="78">
        <v>53.3</v>
      </c>
      <c r="W31" s="78">
        <v>4733</v>
      </c>
      <c r="X31" s="78">
        <v>35329</v>
      </c>
      <c r="Y31" s="78" t="s">
        <v>452</v>
      </c>
      <c r="Z31" s="78">
        <v>52.73</v>
      </c>
      <c r="AA31" s="78">
        <v>4527</v>
      </c>
      <c r="AB31" s="78">
        <v>36245</v>
      </c>
      <c r="AC31" s="78" t="s">
        <v>360</v>
      </c>
      <c r="AD31" s="78">
        <v>52.92</v>
      </c>
      <c r="AE31" s="78">
        <v>4561</v>
      </c>
      <c r="AF31" s="78">
        <v>36245</v>
      </c>
      <c r="AG31" s="78" t="s">
        <v>453</v>
      </c>
      <c r="AH31" s="78">
        <v>55.86</v>
      </c>
      <c r="AI31" s="78">
        <v>4540</v>
      </c>
      <c r="AJ31" s="78">
        <v>36762</v>
      </c>
      <c r="AK31" s="78" t="s">
        <v>454</v>
      </c>
      <c r="AL31" s="78">
        <v>50.33</v>
      </c>
      <c r="AM31" s="78">
        <v>4644</v>
      </c>
      <c r="AN31" s="78">
        <v>38295</v>
      </c>
      <c r="AO31" s="78" t="s">
        <v>232</v>
      </c>
      <c r="AP31" s="78">
        <v>49.06</v>
      </c>
      <c r="AQ31" s="78">
        <v>4673</v>
      </c>
      <c r="AR31" s="78">
        <v>39135</v>
      </c>
      <c r="AS31" s="78" t="s">
        <v>291</v>
      </c>
      <c r="AT31" s="78">
        <v>46.74</v>
      </c>
      <c r="AU31" s="78">
        <v>4823</v>
      </c>
      <c r="AV31" s="78">
        <v>41475</v>
      </c>
      <c r="AW31" s="78" t="s">
        <v>455</v>
      </c>
    </row>
    <row r="32" spans="1:49">
      <c r="A32" s="78" t="s">
        <v>456</v>
      </c>
      <c r="B32" s="78">
        <v>50.83</v>
      </c>
      <c r="C32" s="78">
        <v>4467</v>
      </c>
      <c r="D32" s="78">
        <v>38599</v>
      </c>
      <c r="E32" s="78" t="s">
        <v>234</v>
      </c>
      <c r="F32" s="78">
        <v>50.41</v>
      </c>
      <c r="G32" s="78">
        <v>4078</v>
      </c>
      <c r="H32" s="78">
        <v>38834</v>
      </c>
      <c r="I32" s="78" t="s">
        <v>320</v>
      </c>
      <c r="J32" s="78">
        <v>48.93</v>
      </c>
      <c r="K32" s="78">
        <v>3658</v>
      </c>
      <c r="L32" s="78">
        <v>39159</v>
      </c>
      <c r="M32" s="78" t="s">
        <v>355</v>
      </c>
      <c r="N32" s="78">
        <v>49.4</v>
      </c>
      <c r="O32" s="78">
        <v>3528</v>
      </c>
      <c r="P32" s="78">
        <v>37639</v>
      </c>
      <c r="Q32" s="78" t="s">
        <v>273</v>
      </c>
      <c r="R32" s="78">
        <v>49.61</v>
      </c>
      <c r="S32" s="78">
        <v>3412</v>
      </c>
      <c r="T32" s="78">
        <v>38672</v>
      </c>
      <c r="U32" s="78" t="s">
        <v>403</v>
      </c>
      <c r="V32" s="78">
        <v>46.9</v>
      </c>
      <c r="W32" s="78">
        <v>3542</v>
      </c>
      <c r="X32" s="78">
        <v>38471</v>
      </c>
      <c r="Y32" s="78" t="s">
        <v>288</v>
      </c>
      <c r="Z32" s="78">
        <v>47.36</v>
      </c>
      <c r="AA32" s="78">
        <v>3306</v>
      </c>
      <c r="AB32" s="78">
        <v>37359</v>
      </c>
      <c r="AC32" s="78" t="s">
        <v>299</v>
      </c>
      <c r="AD32" s="78">
        <v>46.13</v>
      </c>
      <c r="AE32" s="78">
        <v>3419</v>
      </c>
      <c r="AF32" s="78">
        <v>37349</v>
      </c>
      <c r="AG32" s="78" t="s">
        <v>245</v>
      </c>
      <c r="AH32" s="78">
        <v>47.56</v>
      </c>
      <c r="AI32" s="78">
        <v>3619</v>
      </c>
      <c r="AJ32" s="78">
        <v>36396</v>
      </c>
      <c r="AK32" s="78" t="s">
        <v>370</v>
      </c>
      <c r="AL32" s="78">
        <v>49.31</v>
      </c>
      <c r="AM32" s="78">
        <v>3560</v>
      </c>
      <c r="AN32" s="78">
        <v>35818</v>
      </c>
      <c r="AO32" s="78" t="s">
        <v>427</v>
      </c>
      <c r="AP32" s="78">
        <v>48.37</v>
      </c>
      <c r="AQ32" s="78">
        <v>3903</v>
      </c>
      <c r="AR32" s="78">
        <v>36263</v>
      </c>
      <c r="AS32" s="78" t="s">
        <v>404</v>
      </c>
      <c r="AT32" s="78">
        <v>50.35</v>
      </c>
      <c r="AU32" s="78">
        <v>3514</v>
      </c>
      <c r="AV32" s="78">
        <v>34746</v>
      </c>
      <c r="AW32" s="78" t="s">
        <v>396</v>
      </c>
    </row>
    <row r="33" spans="1:49">
      <c r="A33" s="78" t="s">
        <v>457</v>
      </c>
      <c r="B33" s="78">
        <v>51.03</v>
      </c>
      <c r="C33" s="78">
        <v>4273</v>
      </c>
      <c r="D33" s="78">
        <v>44840</v>
      </c>
      <c r="E33" s="78" t="s">
        <v>458</v>
      </c>
      <c r="F33" s="78">
        <v>49.84</v>
      </c>
      <c r="G33" s="78">
        <v>3876</v>
      </c>
      <c r="H33" s="78">
        <v>46053</v>
      </c>
      <c r="I33" s="78" t="s">
        <v>459</v>
      </c>
      <c r="J33" s="78">
        <v>48.93</v>
      </c>
      <c r="K33" s="78">
        <v>3576</v>
      </c>
      <c r="L33" s="78">
        <v>46053</v>
      </c>
      <c r="M33" s="78" t="s">
        <v>460</v>
      </c>
      <c r="N33" s="78">
        <v>48.53</v>
      </c>
      <c r="O33" s="78">
        <v>3671</v>
      </c>
      <c r="P33" s="78">
        <v>42053</v>
      </c>
      <c r="Q33" s="78" t="s">
        <v>374</v>
      </c>
      <c r="R33" s="78">
        <v>49.26</v>
      </c>
      <c r="S33" s="78">
        <v>3713</v>
      </c>
      <c r="T33" s="78">
        <v>42053</v>
      </c>
      <c r="U33" s="78" t="s">
        <v>348</v>
      </c>
      <c r="V33" s="78">
        <v>46.54</v>
      </c>
      <c r="W33" s="78">
        <v>3353</v>
      </c>
      <c r="X33" s="78">
        <v>36678</v>
      </c>
      <c r="Y33" s="78" t="s">
        <v>299</v>
      </c>
      <c r="Z33" s="78">
        <v>48.7</v>
      </c>
      <c r="AA33" s="78">
        <v>3770</v>
      </c>
      <c r="AB33" s="78">
        <v>41753</v>
      </c>
      <c r="AC33" s="78" t="s">
        <v>270</v>
      </c>
      <c r="AD33" s="78">
        <v>49.48</v>
      </c>
      <c r="AE33" s="78">
        <v>3809</v>
      </c>
      <c r="AF33" s="78">
        <v>39141</v>
      </c>
      <c r="AG33" s="78" t="s">
        <v>412</v>
      </c>
      <c r="AH33" s="78">
        <v>49.61</v>
      </c>
      <c r="AI33" s="78">
        <v>3907</v>
      </c>
      <c r="AJ33" s="78">
        <v>40858</v>
      </c>
      <c r="AK33" s="78" t="s">
        <v>436</v>
      </c>
      <c r="AL33" s="78">
        <v>51.49</v>
      </c>
      <c r="AM33" s="78">
        <v>3942</v>
      </c>
      <c r="AN33" s="78">
        <v>41821</v>
      </c>
      <c r="AO33" s="78" t="s">
        <v>321</v>
      </c>
      <c r="AP33" s="78">
        <v>51.61</v>
      </c>
      <c r="AQ33" s="78">
        <v>3881</v>
      </c>
      <c r="AR33" s="78">
        <v>41350</v>
      </c>
      <c r="AS33" s="78" t="s">
        <v>431</v>
      </c>
      <c r="AT33" s="78">
        <v>49.87</v>
      </c>
      <c r="AU33" s="78">
        <v>3589</v>
      </c>
      <c r="AV33" s="78">
        <v>41413</v>
      </c>
      <c r="AW33" s="78" t="s">
        <v>318</v>
      </c>
    </row>
    <row r="34" spans="1:49">
      <c r="A34" s="78" t="s">
        <v>461</v>
      </c>
      <c r="B34" s="78">
        <v>51.68</v>
      </c>
      <c r="C34" s="78">
        <v>3785</v>
      </c>
      <c r="D34" s="78">
        <v>42025</v>
      </c>
      <c r="E34" s="78" t="s">
        <v>462</v>
      </c>
      <c r="F34" s="78" t="s">
        <v>228</v>
      </c>
      <c r="G34" s="78" t="s">
        <v>228</v>
      </c>
      <c r="H34" s="78" t="s">
        <v>228</v>
      </c>
      <c r="I34" s="78" t="s">
        <v>228</v>
      </c>
      <c r="J34" s="78" t="s">
        <v>228</v>
      </c>
      <c r="K34" s="78" t="s">
        <v>228</v>
      </c>
      <c r="L34" s="78" t="s">
        <v>228</v>
      </c>
      <c r="M34" s="78" t="s">
        <v>228</v>
      </c>
      <c r="N34" s="78" t="s">
        <v>228</v>
      </c>
      <c r="O34" s="78" t="s">
        <v>228</v>
      </c>
      <c r="P34" s="78" t="s">
        <v>228</v>
      </c>
      <c r="Q34" s="78" t="s">
        <v>228</v>
      </c>
      <c r="R34" s="78" t="s">
        <v>228</v>
      </c>
      <c r="S34" s="78" t="s">
        <v>228</v>
      </c>
      <c r="T34" s="78" t="s">
        <v>228</v>
      </c>
      <c r="U34" s="78" t="s">
        <v>228</v>
      </c>
      <c r="V34" s="78" t="s">
        <v>228</v>
      </c>
      <c r="W34" s="78" t="s">
        <v>228</v>
      </c>
      <c r="X34" s="78" t="s">
        <v>228</v>
      </c>
      <c r="Y34" s="78" t="s">
        <v>228</v>
      </c>
      <c r="Z34" s="78">
        <v>49.47</v>
      </c>
      <c r="AA34" s="78">
        <v>3654</v>
      </c>
      <c r="AB34" s="78">
        <v>37836</v>
      </c>
      <c r="AC34" s="78" t="s">
        <v>409</v>
      </c>
      <c r="AD34" s="78" t="s">
        <v>228</v>
      </c>
      <c r="AE34" s="78" t="s">
        <v>228</v>
      </c>
      <c r="AF34" s="78" t="s">
        <v>228</v>
      </c>
      <c r="AG34" s="78" t="s">
        <v>228</v>
      </c>
      <c r="AH34" s="78" t="s">
        <v>228</v>
      </c>
      <c r="AI34" s="78" t="s">
        <v>228</v>
      </c>
      <c r="AJ34" s="78" t="s">
        <v>228</v>
      </c>
      <c r="AK34" s="78" t="s">
        <v>228</v>
      </c>
      <c r="AL34" s="78" t="s">
        <v>228</v>
      </c>
      <c r="AM34" s="78" t="s">
        <v>228</v>
      </c>
      <c r="AN34" s="78" t="s">
        <v>228</v>
      </c>
      <c r="AO34" s="78" t="s">
        <v>228</v>
      </c>
      <c r="AP34" s="78">
        <v>55.7</v>
      </c>
      <c r="AQ34" s="78">
        <v>3629</v>
      </c>
      <c r="AR34" s="78">
        <v>38848</v>
      </c>
      <c r="AS34" s="78" t="s">
        <v>308</v>
      </c>
      <c r="AT34" s="78">
        <v>50.54</v>
      </c>
      <c r="AU34" s="78">
        <v>3460</v>
      </c>
      <c r="AV34" s="78">
        <v>38399</v>
      </c>
      <c r="AW34" s="78" t="s">
        <v>234</v>
      </c>
    </row>
    <row r="35" spans="1:49">
      <c r="A35" s="78" t="s">
        <v>463</v>
      </c>
      <c r="B35" s="78">
        <v>51.96</v>
      </c>
      <c r="C35" s="78">
        <v>5235</v>
      </c>
      <c r="D35" s="78">
        <v>40384</v>
      </c>
      <c r="E35" s="78" t="s">
        <v>293</v>
      </c>
      <c r="F35" s="78">
        <v>55.3</v>
      </c>
      <c r="G35" s="78">
        <v>5319</v>
      </c>
      <c r="H35" s="78">
        <v>40188</v>
      </c>
      <c r="I35" s="78" t="s">
        <v>427</v>
      </c>
      <c r="J35" s="78">
        <v>51.7</v>
      </c>
      <c r="K35" s="78">
        <v>5196</v>
      </c>
      <c r="L35" s="78">
        <v>40289</v>
      </c>
      <c r="M35" s="78" t="s">
        <v>403</v>
      </c>
      <c r="N35" s="78">
        <v>49.31</v>
      </c>
      <c r="O35" s="78">
        <v>4994</v>
      </c>
      <c r="P35" s="78">
        <v>39156</v>
      </c>
      <c r="Q35" s="78" t="s">
        <v>322</v>
      </c>
      <c r="R35" s="78">
        <v>49.65</v>
      </c>
      <c r="S35" s="78">
        <v>5465</v>
      </c>
      <c r="T35" s="78">
        <v>39297</v>
      </c>
      <c r="U35" s="78" t="s">
        <v>412</v>
      </c>
      <c r="V35" s="78">
        <v>47.55</v>
      </c>
      <c r="W35" s="78">
        <v>4843</v>
      </c>
      <c r="X35" s="78">
        <v>38578</v>
      </c>
      <c r="Y35" s="78" t="s">
        <v>349</v>
      </c>
      <c r="Z35" s="78">
        <v>45.13</v>
      </c>
      <c r="AA35" s="78">
        <v>4603</v>
      </c>
      <c r="AB35" s="78">
        <v>38885</v>
      </c>
      <c r="AC35" s="78" t="s">
        <v>464</v>
      </c>
      <c r="AD35" s="78">
        <v>46.65</v>
      </c>
      <c r="AE35" s="78">
        <v>4501</v>
      </c>
      <c r="AF35" s="78">
        <v>38503</v>
      </c>
      <c r="AG35" s="78" t="s">
        <v>304</v>
      </c>
      <c r="AH35" s="78">
        <v>45.77</v>
      </c>
      <c r="AI35" s="78">
        <v>4496</v>
      </c>
      <c r="AJ35" s="78">
        <v>39411</v>
      </c>
      <c r="AK35" s="78" t="s">
        <v>464</v>
      </c>
      <c r="AL35" s="78">
        <v>47.86</v>
      </c>
      <c r="AM35" s="78">
        <v>4754</v>
      </c>
      <c r="AN35" s="78">
        <v>39206</v>
      </c>
      <c r="AO35" s="78" t="s">
        <v>408</v>
      </c>
      <c r="AP35" s="78">
        <v>46.81</v>
      </c>
      <c r="AQ35" s="78">
        <v>4586</v>
      </c>
      <c r="AR35" s="78">
        <v>38854</v>
      </c>
      <c r="AS35" s="78" t="s">
        <v>318</v>
      </c>
      <c r="AT35" s="78">
        <v>46.84</v>
      </c>
      <c r="AU35" s="78">
        <v>4717</v>
      </c>
      <c r="AV35" s="78">
        <v>38892</v>
      </c>
      <c r="AW35" s="78" t="s">
        <v>318</v>
      </c>
    </row>
    <row r="36" spans="1:49">
      <c r="A36" s="78" t="s">
        <v>465</v>
      </c>
      <c r="B36" s="78">
        <v>52.2</v>
      </c>
      <c r="C36" s="78">
        <v>3236</v>
      </c>
      <c r="D36" s="78">
        <v>39196</v>
      </c>
      <c r="E36" s="78" t="s">
        <v>364</v>
      </c>
      <c r="F36" s="78">
        <v>54.45</v>
      </c>
      <c r="G36" s="78">
        <v>3347</v>
      </c>
      <c r="H36" s="78">
        <v>39561</v>
      </c>
      <c r="I36" s="78" t="s">
        <v>427</v>
      </c>
      <c r="J36" s="78">
        <v>51.76</v>
      </c>
      <c r="K36" s="78">
        <v>3078</v>
      </c>
      <c r="L36" s="78">
        <v>39748</v>
      </c>
      <c r="M36" s="78" t="s">
        <v>466</v>
      </c>
      <c r="N36" s="78">
        <v>51.36</v>
      </c>
      <c r="O36" s="78">
        <v>2947</v>
      </c>
      <c r="P36" s="78">
        <v>38284</v>
      </c>
      <c r="Q36" s="78" t="s">
        <v>343</v>
      </c>
      <c r="R36" s="78">
        <v>48.27</v>
      </c>
      <c r="S36" s="78">
        <v>2887</v>
      </c>
      <c r="T36" s="78">
        <v>37684</v>
      </c>
      <c r="U36" s="78" t="s">
        <v>292</v>
      </c>
      <c r="V36" s="78">
        <v>46.41</v>
      </c>
      <c r="W36" s="78">
        <v>2930</v>
      </c>
      <c r="X36" s="78">
        <v>36308</v>
      </c>
      <c r="Y36" s="78" t="s">
        <v>467</v>
      </c>
      <c r="Z36" s="78">
        <v>44.04</v>
      </c>
      <c r="AA36" s="78">
        <v>3147</v>
      </c>
      <c r="AB36" s="78">
        <v>37374</v>
      </c>
      <c r="AC36" s="78" t="s">
        <v>468</v>
      </c>
      <c r="AD36" s="78">
        <v>47.33</v>
      </c>
      <c r="AE36" s="78">
        <v>3160</v>
      </c>
      <c r="AF36" s="78">
        <v>37673</v>
      </c>
      <c r="AG36" s="78" t="s">
        <v>381</v>
      </c>
      <c r="AH36" s="78">
        <v>46.85</v>
      </c>
      <c r="AI36" s="78">
        <v>2995</v>
      </c>
      <c r="AJ36" s="78">
        <v>37321</v>
      </c>
      <c r="AK36" s="78" t="s">
        <v>469</v>
      </c>
      <c r="AL36" s="78">
        <v>46.65</v>
      </c>
      <c r="AM36" s="78">
        <v>3173</v>
      </c>
      <c r="AN36" s="78">
        <v>37960</v>
      </c>
      <c r="AO36" s="78" t="s">
        <v>462</v>
      </c>
      <c r="AP36" s="78">
        <v>45.72</v>
      </c>
      <c r="AQ36" s="78">
        <v>3283</v>
      </c>
      <c r="AR36" s="78">
        <v>37519</v>
      </c>
      <c r="AS36" s="78" t="s">
        <v>288</v>
      </c>
      <c r="AT36" s="78">
        <v>48.86</v>
      </c>
      <c r="AU36" s="78">
        <v>3238</v>
      </c>
      <c r="AV36" s="78">
        <v>36941</v>
      </c>
      <c r="AW36" s="78" t="s">
        <v>406</v>
      </c>
    </row>
    <row r="37" spans="1:49">
      <c r="A37" s="78" t="s">
        <v>470</v>
      </c>
      <c r="B37" s="78">
        <v>52.34</v>
      </c>
      <c r="C37" s="78">
        <v>5813</v>
      </c>
      <c r="D37" s="78">
        <v>42467</v>
      </c>
      <c r="E37" s="78" t="s">
        <v>349</v>
      </c>
      <c r="F37" s="78">
        <v>45.48</v>
      </c>
      <c r="G37" s="78">
        <v>5125</v>
      </c>
      <c r="H37" s="78">
        <v>42947</v>
      </c>
      <c r="I37" s="78" t="s">
        <v>266</v>
      </c>
      <c r="J37" s="78">
        <v>44.98</v>
      </c>
      <c r="K37" s="78">
        <v>4874</v>
      </c>
      <c r="L37" s="78">
        <v>42913</v>
      </c>
      <c r="M37" s="78" t="s">
        <v>471</v>
      </c>
      <c r="N37" s="78">
        <v>45.08</v>
      </c>
      <c r="O37" s="78">
        <v>4913</v>
      </c>
      <c r="P37" s="78">
        <v>42691</v>
      </c>
      <c r="Q37" s="78" t="s">
        <v>472</v>
      </c>
      <c r="R37" s="78">
        <v>45.87</v>
      </c>
      <c r="S37" s="78">
        <v>4983</v>
      </c>
      <c r="T37" s="78">
        <v>41279</v>
      </c>
      <c r="U37" s="78" t="s">
        <v>473</v>
      </c>
      <c r="V37" s="78">
        <v>46.46</v>
      </c>
      <c r="W37" s="78">
        <v>5059</v>
      </c>
      <c r="X37" s="78">
        <v>36864</v>
      </c>
      <c r="Y37" s="78" t="s">
        <v>474</v>
      </c>
      <c r="Z37" s="78">
        <v>45.78</v>
      </c>
      <c r="AA37" s="78">
        <v>4978</v>
      </c>
      <c r="AB37" s="78">
        <v>38659</v>
      </c>
      <c r="AC37" s="78" t="s">
        <v>373</v>
      </c>
      <c r="AD37" s="78">
        <v>46.2</v>
      </c>
      <c r="AE37" s="78">
        <v>4894</v>
      </c>
      <c r="AF37" s="78">
        <v>37569</v>
      </c>
      <c r="AG37" s="78" t="s">
        <v>462</v>
      </c>
      <c r="AH37" s="78">
        <v>46.23</v>
      </c>
      <c r="AI37" s="78">
        <v>5182</v>
      </c>
      <c r="AJ37" s="78">
        <v>41085</v>
      </c>
      <c r="AK37" s="78" t="s">
        <v>475</v>
      </c>
      <c r="AL37" s="78">
        <v>44.76</v>
      </c>
      <c r="AM37" s="78">
        <v>5003</v>
      </c>
      <c r="AN37" s="78">
        <v>40777</v>
      </c>
      <c r="AO37" s="78" t="s">
        <v>353</v>
      </c>
      <c r="AP37" s="78">
        <v>46.13</v>
      </c>
      <c r="AQ37" s="78">
        <v>5353</v>
      </c>
      <c r="AR37" s="78">
        <v>39780</v>
      </c>
      <c r="AS37" s="78" t="s">
        <v>345</v>
      </c>
      <c r="AT37" s="78">
        <v>46.15</v>
      </c>
      <c r="AU37" s="78">
        <v>5302</v>
      </c>
      <c r="AV37" s="78">
        <v>39729</v>
      </c>
      <c r="AW37" s="78" t="s">
        <v>241</v>
      </c>
    </row>
    <row r="38" spans="1:49">
      <c r="A38" s="78" t="s">
        <v>476</v>
      </c>
      <c r="B38" s="78">
        <v>52.43</v>
      </c>
      <c r="C38" s="78">
        <v>3054</v>
      </c>
      <c r="D38" s="78">
        <v>37795</v>
      </c>
      <c r="E38" s="78" t="s">
        <v>417</v>
      </c>
      <c r="F38" s="78">
        <v>54.19</v>
      </c>
      <c r="G38" s="78">
        <v>2958</v>
      </c>
      <c r="H38" s="78">
        <v>36888</v>
      </c>
      <c r="I38" s="78" t="s">
        <v>392</v>
      </c>
      <c r="J38" s="78">
        <v>51.38</v>
      </c>
      <c r="K38" s="78">
        <v>2978</v>
      </c>
      <c r="L38" s="78">
        <v>35309</v>
      </c>
      <c r="M38" s="78" t="s">
        <v>360</v>
      </c>
      <c r="N38" s="78">
        <v>48.64</v>
      </c>
      <c r="O38" s="78">
        <v>3046</v>
      </c>
      <c r="P38" s="78">
        <v>34833</v>
      </c>
      <c r="Q38" s="78" t="s">
        <v>233</v>
      </c>
      <c r="R38" s="78">
        <v>48.33</v>
      </c>
      <c r="S38" s="78">
        <v>2917</v>
      </c>
      <c r="T38" s="78">
        <v>34311</v>
      </c>
      <c r="U38" s="78" t="s">
        <v>477</v>
      </c>
      <c r="V38" s="78">
        <v>46.85</v>
      </c>
      <c r="W38" s="78">
        <v>2743</v>
      </c>
      <c r="X38" s="78">
        <v>32926</v>
      </c>
      <c r="Y38" s="78" t="s">
        <v>478</v>
      </c>
      <c r="Z38" s="78">
        <v>48.13</v>
      </c>
      <c r="AA38" s="78">
        <v>2845</v>
      </c>
      <c r="AB38" s="78">
        <v>33417</v>
      </c>
      <c r="AC38" s="78" t="s">
        <v>390</v>
      </c>
      <c r="AD38" s="78">
        <v>47.53</v>
      </c>
      <c r="AE38" s="78">
        <v>2870</v>
      </c>
      <c r="AF38" s="78">
        <v>34264</v>
      </c>
      <c r="AG38" s="78" t="s">
        <v>417</v>
      </c>
      <c r="AH38" s="78">
        <v>48.94</v>
      </c>
      <c r="AI38" s="78">
        <v>2907</v>
      </c>
      <c r="AJ38" s="78">
        <v>35479</v>
      </c>
      <c r="AK38" s="78" t="s">
        <v>415</v>
      </c>
      <c r="AL38" s="78">
        <v>49.75</v>
      </c>
      <c r="AM38" s="78">
        <v>2883</v>
      </c>
      <c r="AN38" s="78">
        <v>35398</v>
      </c>
      <c r="AO38" s="78" t="s">
        <v>479</v>
      </c>
      <c r="AP38" s="78">
        <v>48.98</v>
      </c>
      <c r="AQ38" s="78">
        <v>2933</v>
      </c>
      <c r="AR38" s="78">
        <v>35054</v>
      </c>
      <c r="AS38" s="78" t="s">
        <v>480</v>
      </c>
      <c r="AT38" s="78">
        <v>47.51</v>
      </c>
      <c r="AU38" s="78">
        <v>2952</v>
      </c>
      <c r="AV38" s="78">
        <v>34854</v>
      </c>
      <c r="AW38" s="78" t="s">
        <v>425</v>
      </c>
    </row>
    <row r="39" spans="1:49">
      <c r="A39" s="78" t="s">
        <v>481</v>
      </c>
      <c r="B39" s="78">
        <v>52.44</v>
      </c>
      <c r="C39" s="78">
        <v>6445</v>
      </c>
      <c r="D39" s="78">
        <v>38363</v>
      </c>
      <c r="E39" s="78" t="s">
        <v>277</v>
      </c>
      <c r="F39" s="78">
        <v>52.68</v>
      </c>
      <c r="G39" s="78">
        <v>5973</v>
      </c>
      <c r="H39" s="78">
        <v>38109</v>
      </c>
      <c r="I39" s="78" t="s">
        <v>249</v>
      </c>
      <c r="J39" s="78">
        <v>53.58</v>
      </c>
      <c r="K39" s="78">
        <v>5808</v>
      </c>
      <c r="L39" s="78">
        <v>37711</v>
      </c>
      <c r="M39" s="78" t="s">
        <v>328</v>
      </c>
      <c r="N39" s="78">
        <v>48.66</v>
      </c>
      <c r="O39" s="78">
        <v>5091</v>
      </c>
      <c r="P39" s="78">
        <v>37173</v>
      </c>
      <c r="Q39" s="78" t="s">
        <v>380</v>
      </c>
      <c r="R39" s="78">
        <v>48.31</v>
      </c>
      <c r="S39" s="78">
        <v>5181</v>
      </c>
      <c r="T39" s="78">
        <v>35781</v>
      </c>
      <c r="U39" s="78" t="s">
        <v>386</v>
      </c>
      <c r="V39" s="78">
        <v>47.67</v>
      </c>
      <c r="W39" s="78">
        <v>5024</v>
      </c>
      <c r="X39" s="78">
        <v>34353</v>
      </c>
      <c r="Y39" s="78" t="s">
        <v>417</v>
      </c>
      <c r="Z39" s="78">
        <v>47</v>
      </c>
      <c r="AA39" s="78">
        <v>4970</v>
      </c>
      <c r="AB39" s="78">
        <v>34651</v>
      </c>
      <c r="AC39" s="78" t="s">
        <v>229</v>
      </c>
      <c r="AD39" s="78">
        <v>46.78</v>
      </c>
      <c r="AE39" s="78">
        <v>5129</v>
      </c>
      <c r="AF39" s="78">
        <v>35610</v>
      </c>
      <c r="AG39" s="78" t="s">
        <v>273</v>
      </c>
      <c r="AH39" s="78">
        <v>47.57</v>
      </c>
      <c r="AI39" s="78">
        <v>5266</v>
      </c>
      <c r="AJ39" s="78">
        <v>35420</v>
      </c>
      <c r="AK39" s="78" t="s">
        <v>413</v>
      </c>
      <c r="AL39" s="78">
        <v>47.98</v>
      </c>
      <c r="AM39" s="78">
        <v>5342</v>
      </c>
      <c r="AN39" s="78">
        <v>35126</v>
      </c>
      <c r="AO39" s="78" t="s">
        <v>379</v>
      </c>
      <c r="AP39" s="78">
        <v>50.14</v>
      </c>
      <c r="AQ39" s="78">
        <v>5457</v>
      </c>
      <c r="AR39" s="78">
        <v>34468</v>
      </c>
      <c r="AS39" s="78" t="s">
        <v>360</v>
      </c>
      <c r="AT39" s="78">
        <v>50.8</v>
      </c>
      <c r="AU39" s="78">
        <v>5620</v>
      </c>
      <c r="AV39" s="78">
        <v>33794</v>
      </c>
      <c r="AW39" s="78" t="s">
        <v>482</v>
      </c>
    </row>
    <row r="40" spans="1:49">
      <c r="A40" s="78" t="s">
        <v>483</v>
      </c>
      <c r="B40" s="78">
        <v>52.73</v>
      </c>
      <c r="C40" s="78">
        <v>4394</v>
      </c>
      <c r="D40" s="78">
        <v>47070</v>
      </c>
      <c r="E40" s="78" t="s">
        <v>484</v>
      </c>
      <c r="F40" s="78">
        <v>55.27</v>
      </c>
      <c r="G40" s="78">
        <v>4311</v>
      </c>
      <c r="H40" s="78">
        <v>46276</v>
      </c>
      <c r="I40" s="78" t="s">
        <v>246</v>
      </c>
      <c r="J40" s="78" t="s">
        <v>228</v>
      </c>
      <c r="K40" s="78" t="s">
        <v>228</v>
      </c>
      <c r="L40" s="78" t="s">
        <v>228</v>
      </c>
      <c r="M40" s="78" t="s">
        <v>228</v>
      </c>
      <c r="N40" s="78" t="s">
        <v>228</v>
      </c>
      <c r="O40" s="78" t="s">
        <v>228</v>
      </c>
      <c r="P40" s="78" t="s">
        <v>228</v>
      </c>
      <c r="Q40" s="78" t="s">
        <v>228</v>
      </c>
      <c r="R40" s="78" t="s">
        <v>228</v>
      </c>
      <c r="S40" s="78" t="s">
        <v>228</v>
      </c>
      <c r="T40" s="78" t="s">
        <v>228</v>
      </c>
      <c r="U40" s="78" t="s">
        <v>228</v>
      </c>
      <c r="V40" s="78" t="s">
        <v>228</v>
      </c>
      <c r="W40" s="78" t="s">
        <v>228</v>
      </c>
      <c r="X40" s="78" t="s">
        <v>228</v>
      </c>
      <c r="Y40" s="78" t="s">
        <v>228</v>
      </c>
      <c r="Z40" s="78">
        <v>46.8</v>
      </c>
      <c r="AA40" s="78">
        <v>4286</v>
      </c>
      <c r="AB40" s="78">
        <v>42465</v>
      </c>
      <c r="AC40" s="78" t="s">
        <v>316</v>
      </c>
      <c r="AD40" s="78" t="s">
        <v>228</v>
      </c>
      <c r="AE40" s="78" t="s">
        <v>228</v>
      </c>
      <c r="AF40" s="78" t="s">
        <v>228</v>
      </c>
      <c r="AG40" s="78" t="s">
        <v>228</v>
      </c>
      <c r="AH40" s="78">
        <v>53.86</v>
      </c>
      <c r="AI40" s="78">
        <v>4275</v>
      </c>
      <c r="AJ40" s="78">
        <v>42287</v>
      </c>
      <c r="AK40" s="78" t="s">
        <v>247</v>
      </c>
      <c r="AL40" s="78">
        <v>53.88</v>
      </c>
      <c r="AM40" s="78">
        <v>4418</v>
      </c>
      <c r="AN40" s="78">
        <v>43495</v>
      </c>
      <c r="AO40" s="78" t="s">
        <v>311</v>
      </c>
      <c r="AP40" s="78">
        <v>51.8</v>
      </c>
      <c r="AQ40" s="78">
        <v>4067</v>
      </c>
      <c r="AR40" s="78">
        <v>43313</v>
      </c>
      <c r="AS40" s="78" t="s">
        <v>295</v>
      </c>
      <c r="AT40" s="78" t="s">
        <v>228</v>
      </c>
      <c r="AU40" s="78" t="s">
        <v>228</v>
      </c>
      <c r="AV40" s="78" t="s">
        <v>228</v>
      </c>
      <c r="AW40" s="78" t="s">
        <v>228</v>
      </c>
    </row>
    <row r="41" spans="1:49">
      <c r="A41" s="78" t="s">
        <v>485</v>
      </c>
      <c r="B41" s="78">
        <v>53.27</v>
      </c>
      <c r="C41" s="78">
        <v>3078</v>
      </c>
      <c r="D41" s="78">
        <v>40711</v>
      </c>
      <c r="E41" s="78" t="s">
        <v>409</v>
      </c>
      <c r="F41" s="78" t="s">
        <v>228</v>
      </c>
      <c r="G41" s="78" t="s">
        <v>228</v>
      </c>
      <c r="H41" s="78" t="s">
        <v>228</v>
      </c>
      <c r="I41" s="78" t="s">
        <v>228</v>
      </c>
      <c r="J41" s="78" t="s">
        <v>228</v>
      </c>
      <c r="K41" s="78" t="s">
        <v>228</v>
      </c>
      <c r="L41" s="78" t="s">
        <v>228</v>
      </c>
      <c r="M41" s="78" t="s">
        <v>228</v>
      </c>
      <c r="N41" s="78" t="s">
        <v>228</v>
      </c>
      <c r="O41" s="78" t="s">
        <v>228</v>
      </c>
      <c r="P41" s="78" t="s">
        <v>228</v>
      </c>
      <c r="Q41" s="78" t="s">
        <v>228</v>
      </c>
      <c r="R41" s="78">
        <v>45.77</v>
      </c>
      <c r="S41" s="78">
        <v>2975</v>
      </c>
      <c r="T41" s="78">
        <v>37731</v>
      </c>
      <c r="U41" s="78" t="s">
        <v>284</v>
      </c>
      <c r="V41" s="78">
        <v>51.44</v>
      </c>
      <c r="W41" s="78">
        <v>3210</v>
      </c>
      <c r="X41" s="78">
        <v>37680</v>
      </c>
      <c r="Y41" s="78" t="s">
        <v>379</v>
      </c>
      <c r="Z41" s="78">
        <v>50.25</v>
      </c>
      <c r="AA41" s="78">
        <v>3308</v>
      </c>
      <c r="AB41" s="78">
        <v>37851</v>
      </c>
      <c r="AC41" s="78" t="s">
        <v>486</v>
      </c>
      <c r="AD41" s="78">
        <v>49.51</v>
      </c>
      <c r="AE41" s="78">
        <v>3264</v>
      </c>
      <c r="AF41" s="78">
        <v>39096</v>
      </c>
      <c r="AG41" s="78" t="s">
        <v>285</v>
      </c>
      <c r="AH41" s="78">
        <v>43.75</v>
      </c>
      <c r="AI41" s="78">
        <v>3267</v>
      </c>
      <c r="AJ41" s="78">
        <v>40677</v>
      </c>
      <c r="AK41" s="78" t="s">
        <v>487</v>
      </c>
      <c r="AL41" s="78" t="s">
        <v>228</v>
      </c>
      <c r="AM41" s="78" t="s">
        <v>228</v>
      </c>
      <c r="AN41" s="78" t="s">
        <v>228</v>
      </c>
      <c r="AO41" s="78" t="s">
        <v>228</v>
      </c>
      <c r="AP41" s="78">
        <v>51.15</v>
      </c>
      <c r="AQ41" s="78">
        <v>3200</v>
      </c>
      <c r="AR41" s="78">
        <v>40077</v>
      </c>
      <c r="AS41" s="78" t="s">
        <v>369</v>
      </c>
      <c r="AT41" s="78">
        <v>47.16</v>
      </c>
      <c r="AU41" s="78">
        <v>3069</v>
      </c>
      <c r="AV41" s="78">
        <v>39953</v>
      </c>
      <c r="AW41" s="78" t="s">
        <v>488</v>
      </c>
    </row>
    <row r="42" spans="1:49">
      <c r="A42" s="78" t="s">
        <v>489</v>
      </c>
      <c r="B42" s="78">
        <v>53.39</v>
      </c>
      <c r="C42" s="78">
        <v>3938</v>
      </c>
      <c r="D42" s="78">
        <v>23744</v>
      </c>
      <c r="E42" s="78" t="s">
        <v>490</v>
      </c>
      <c r="F42" s="78">
        <v>53.06</v>
      </c>
      <c r="G42" s="78">
        <v>4005</v>
      </c>
      <c r="H42" s="78">
        <v>23704</v>
      </c>
      <c r="I42" s="78" t="s">
        <v>491</v>
      </c>
      <c r="J42" s="78">
        <v>52.64</v>
      </c>
      <c r="K42" s="78">
        <v>3991</v>
      </c>
      <c r="L42" s="78">
        <v>23663</v>
      </c>
      <c r="M42" s="78" t="s">
        <v>492</v>
      </c>
      <c r="N42" s="78">
        <v>51.27</v>
      </c>
      <c r="O42" s="78">
        <v>3853</v>
      </c>
      <c r="P42" s="78">
        <v>23489</v>
      </c>
      <c r="Q42" s="78" t="s">
        <v>493</v>
      </c>
      <c r="R42" s="78">
        <v>51.78</v>
      </c>
      <c r="S42" s="78">
        <v>3836</v>
      </c>
      <c r="T42" s="78">
        <v>23256</v>
      </c>
      <c r="U42" s="78" t="s">
        <v>492</v>
      </c>
      <c r="V42" s="78">
        <v>51.29</v>
      </c>
      <c r="W42" s="78">
        <v>3860</v>
      </c>
      <c r="X42" s="78">
        <v>23256</v>
      </c>
      <c r="Y42" s="78" t="s">
        <v>258</v>
      </c>
      <c r="Z42" s="78">
        <v>49.97</v>
      </c>
      <c r="AA42" s="78">
        <v>3748</v>
      </c>
      <c r="AB42" s="78">
        <v>23256</v>
      </c>
      <c r="AC42" s="78" t="s">
        <v>494</v>
      </c>
      <c r="AD42" s="78">
        <v>49.48</v>
      </c>
      <c r="AE42" s="78">
        <v>3868</v>
      </c>
      <c r="AF42" s="78">
        <v>25134</v>
      </c>
      <c r="AG42" s="78" t="s">
        <v>495</v>
      </c>
      <c r="AH42" s="78">
        <v>49.98</v>
      </c>
      <c r="AI42" s="78">
        <v>3801</v>
      </c>
      <c r="AJ42" s="78">
        <v>24885</v>
      </c>
      <c r="AK42" s="78" t="s">
        <v>496</v>
      </c>
      <c r="AL42" s="78">
        <v>49.57</v>
      </c>
      <c r="AM42" s="78">
        <v>3805</v>
      </c>
      <c r="AN42" s="78">
        <v>33050</v>
      </c>
      <c r="AO42" s="78" t="s">
        <v>497</v>
      </c>
      <c r="AP42" s="78">
        <v>49.42</v>
      </c>
      <c r="AQ42" s="78">
        <v>3863</v>
      </c>
      <c r="AR42" s="78">
        <v>34039</v>
      </c>
      <c r="AS42" s="78" t="s">
        <v>498</v>
      </c>
      <c r="AT42" s="78">
        <v>50.09</v>
      </c>
      <c r="AU42" s="78">
        <v>3808</v>
      </c>
      <c r="AV42" s="78">
        <v>32683</v>
      </c>
      <c r="AW42" s="78" t="s">
        <v>334</v>
      </c>
    </row>
    <row r="43" spans="1:49">
      <c r="A43" s="78" t="s">
        <v>499</v>
      </c>
      <c r="B43" s="78">
        <v>53.5</v>
      </c>
      <c r="C43" s="78">
        <v>4013</v>
      </c>
      <c r="D43" s="78">
        <v>39561</v>
      </c>
      <c r="E43" s="78" t="s">
        <v>500</v>
      </c>
      <c r="F43" s="78">
        <v>48.53</v>
      </c>
      <c r="G43" s="78">
        <v>3847</v>
      </c>
      <c r="H43" s="78">
        <v>40391</v>
      </c>
      <c r="I43" s="78" t="s">
        <v>501</v>
      </c>
      <c r="J43" s="78">
        <v>46.26</v>
      </c>
      <c r="K43" s="78">
        <v>3640</v>
      </c>
      <c r="L43" s="78">
        <v>39443</v>
      </c>
      <c r="M43" s="78" t="s">
        <v>421</v>
      </c>
      <c r="N43" s="78">
        <v>44.39</v>
      </c>
      <c r="O43" s="78">
        <v>3480</v>
      </c>
      <c r="P43" s="78">
        <v>38889</v>
      </c>
      <c r="Q43" s="78" t="s">
        <v>268</v>
      </c>
      <c r="R43" s="78">
        <v>45</v>
      </c>
      <c r="S43" s="78">
        <v>3487</v>
      </c>
      <c r="T43" s="78">
        <v>36343</v>
      </c>
      <c r="U43" s="78" t="s">
        <v>311</v>
      </c>
      <c r="V43" s="78">
        <v>43.01</v>
      </c>
      <c r="W43" s="78">
        <v>3404</v>
      </c>
      <c r="X43" s="78">
        <v>35281</v>
      </c>
      <c r="Y43" s="78" t="s">
        <v>288</v>
      </c>
      <c r="Z43" s="78">
        <v>43.73</v>
      </c>
      <c r="AA43" s="78">
        <v>3418</v>
      </c>
      <c r="AB43" s="78">
        <v>35935</v>
      </c>
      <c r="AC43" s="78" t="s">
        <v>303</v>
      </c>
      <c r="AD43" s="78">
        <v>43.94</v>
      </c>
      <c r="AE43" s="78">
        <v>3328</v>
      </c>
      <c r="AF43" s="78">
        <v>36308</v>
      </c>
      <c r="AG43" s="78" t="s">
        <v>407</v>
      </c>
      <c r="AH43" s="78">
        <v>45.25</v>
      </c>
      <c r="AI43" s="78">
        <v>3372</v>
      </c>
      <c r="AJ43" s="78">
        <v>35874</v>
      </c>
      <c r="AK43" s="78" t="s">
        <v>502</v>
      </c>
      <c r="AL43" s="78">
        <v>46.38</v>
      </c>
      <c r="AM43" s="78">
        <v>3490</v>
      </c>
      <c r="AN43" s="78">
        <v>36147</v>
      </c>
      <c r="AO43" s="78" t="s">
        <v>403</v>
      </c>
      <c r="AP43" s="78">
        <v>47.09</v>
      </c>
      <c r="AQ43" s="78">
        <v>3735</v>
      </c>
      <c r="AR43" s="78">
        <v>35875</v>
      </c>
      <c r="AS43" s="78" t="s">
        <v>273</v>
      </c>
      <c r="AT43" s="78">
        <v>44.93</v>
      </c>
      <c r="AU43" s="78">
        <v>3442</v>
      </c>
      <c r="AV43" s="78">
        <v>36504</v>
      </c>
      <c r="AW43" s="78" t="s">
        <v>321</v>
      </c>
    </row>
    <row r="44" spans="1:49">
      <c r="A44" s="78" t="s">
        <v>503</v>
      </c>
      <c r="B44" s="78">
        <v>53.96</v>
      </c>
      <c r="C44" s="78">
        <v>3340</v>
      </c>
      <c r="D44" s="78">
        <v>39458</v>
      </c>
      <c r="E44" s="78" t="s">
        <v>277</v>
      </c>
      <c r="F44" s="78">
        <v>54.58</v>
      </c>
      <c r="G44" s="78">
        <v>3575</v>
      </c>
      <c r="H44" s="78">
        <v>39708</v>
      </c>
      <c r="I44" s="78" t="s">
        <v>342</v>
      </c>
      <c r="J44" s="78">
        <v>54.47</v>
      </c>
      <c r="K44" s="78">
        <v>3216</v>
      </c>
      <c r="L44" s="78">
        <v>40080</v>
      </c>
      <c r="M44" s="78" t="s">
        <v>504</v>
      </c>
      <c r="N44" s="78">
        <v>52.68</v>
      </c>
      <c r="O44" s="78">
        <v>3228</v>
      </c>
      <c r="P44" s="78">
        <v>39926</v>
      </c>
      <c r="Q44" s="78" t="s">
        <v>279</v>
      </c>
      <c r="R44" s="78">
        <v>51.23</v>
      </c>
      <c r="S44" s="78">
        <v>3222</v>
      </c>
      <c r="T44" s="78">
        <v>39799</v>
      </c>
      <c r="U44" s="78" t="s">
        <v>367</v>
      </c>
      <c r="V44" s="78">
        <v>50.5</v>
      </c>
      <c r="W44" s="78">
        <v>3154</v>
      </c>
      <c r="X44" s="78">
        <v>37372</v>
      </c>
      <c r="Y44" s="78" t="s">
        <v>386</v>
      </c>
      <c r="Z44" s="78">
        <v>48.88</v>
      </c>
      <c r="AA44" s="78">
        <v>3006</v>
      </c>
      <c r="AB44" s="78">
        <v>37151</v>
      </c>
      <c r="AC44" s="78" t="s">
        <v>232</v>
      </c>
      <c r="AD44" s="78">
        <v>47.95</v>
      </c>
      <c r="AE44" s="78">
        <v>3093</v>
      </c>
      <c r="AF44" s="78">
        <v>39600</v>
      </c>
      <c r="AG44" s="78" t="s">
        <v>304</v>
      </c>
      <c r="AH44" s="78">
        <v>50.05</v>
      </c>
      <c r="AI44" s="78">
        <v>3117</v>
      </c>
      <c r="AJ44" s="78">
        <v>38917</v>
      </c>
      <c r="AK44" s="78" t="s">
        <v>293</v>
      </c>
      <c r="AL44" s="78">
        <v>51.05</v>
      </c>
      <c r="AM44" s="78">
        <v>3486</v>
      </c>
      <c r="AN44" s="78">
        <v>38205</v>
      </c>
      <c r="AO44" s="78" t="s">
        <v>368</v>
      </c>
      <c r="AP44" s="78">
        <v>49.25</v>
      </c>
      <c r="AQ44" s="78">
        <v>3286</v>
      </c>
      <c r="AR44" s="78">
        <v>38377</v>
      </c>
      <c r="AS44" s="78" t="s">
        <v>403</v>
      </c>
      <c r="AT44" s="78">
        <v>50.06</v>
      </c>
      <c r="AU44" s="78">
        <v>3398</v>
      </c>
      <c r="AV44" s="78">
        <v>37887</v>
      </c>
      <c r="AW44" s="78" t="s">
        <v>406</v>
      </c>
    </row>
    <row r="45" spans="1:49">
      <c r="A45" s="78" t="s">
        <v>505</v>
      </c>
      <c r="B45" s="78">
        <v>54.01</v>
      </c>
      <c r="C45" s="78">
        <v>6665</v>
      </c>
      <c r="D45" s="78">
        <v>39837</v>
      </c>
      <c r="E45" s="78" t="s">
        <v>229</v>
      </c>
      <c r="F45" s="78">
        <v>58.55</v>
      </c>
      <c r="G45" s="78">
        <v>6650</v>
      </c>
      <c r="H45" s="78">
        <v>39639</v>
      </c>
      <c r="I45" s="78" t="s">
        <v>257</v>
      </c>
      <c r="J45" s="78">
        <v>64.86</v>
      </c>
      <c r="K45" s="78">
        <v>6931</v>
      </c>
      <c r="L45" s="78">
        <v>39284</v>
      </c>
      <c r="M45" s="78" t="s">
        <v>506</v>
      </c>
      <c r="N45" s="78">
        <v>56.73</v>
      </c>
      <c r="O45" s="78">
        <v>5881</v>
      </c>
      <c r="P45" s="78">
        <v>37622</v>
      </c>
      <c r="Q45" s="78" t="s">
        <v>252</v>
      </c>
      <c r="R45" s="78">
        <v>58.01</v>
      </c>
      <c r="S45" s="78">
        <v>5835</v>
      </c>
      <c r="T45" s="78">
        <v>37232</v>
      </c>
      <c r="U45" s="78" t="s">
        <v>335</v>
      </c>
      <c r="V45" s="78">
        <v>56.4</v>
      </c>
      <c r="W45" s="78">
        <v>5705</v>
      </c>
      <c r="X45" s="78">
        <v>36204</v>
      </c>
      <c r="Y45" s="78" t="s">
        <v>335</v>
      </c>
      <c r="Z45" s="78">
        <v>55.2</v>
      </c>
      <c r="AA45" s="78">
        <v>5410</v>
      </c>
      <c r="AB45" s="78">
        <v>36918</v>
      </c>
      <c r="AC45" s="78" t="s">
        <v>253</v>
      </c>
      <c r="AD45" s="78">
        <v>55.97</v>
      </c>
      <c r="AE45" s="78">
        <v>5826</v>
      </c>
      <c r="AF45" s="78">
        <v>37903</v>
      </c>
      <c r="AG45" s="78" t="s">
        <v>257</v>
      </c>
      <c r="AH45" s="78">
        <v>57.02</v>
      </c>
      <c r="AI45" s="78">
        <v>5855</v>
      </c>
      <c r="AJ45" s="78">
        <v>37073</v>
      </c>
      <c r="AK45" s="78" t="s">
        <v>507</v>
      </c>
      <c r="AL45" s="78">
        <v>56.14</v>
      </c>
      <c r="AM45" s="78">
        <v>6104</v>
      </c>
      <c r="AN45" s="78">
        <v>37097</v>
      </c>
      <c r="AO45" s="78" t="s">
        <v>508</v>
      </c>
      <c r="AP45" s="78">
        <v>56.86</v>
      </c>
      <c r="AQ45" s="78">
        <v>6084</v>
      </c>
      <c r="AR45" s="78">
        <v>37037</v>
      </c>
      <c r="AS45" s="78" t="s">
        <v>509</v>
      </c>
      <c r="AT45" s="78">
        <v>56.23</v>
      </c>
      <c r="AU45" s="78">
        <v>6114</v>
      </c>
      <c r="AV45" s="78">
        <v>36519</v>
      </c>
      <c r="AW45" s="78" t="s">
        <v>510</v>
      </c>
    </row>
    <row r="46" spans="1:49">
      <c r="A46" s="78" t="s">
        <v>511</v>
      </c>
      <c r="B46" s="78">
        <v>54.79</v>
      </c>
      <c r="C46" s="78">
        <v>4427</v>
      </c>
      <c r="D46" s="78">
        <v>39885</v>
      </c>
      <c r="E46" s="78" t="s">
        <v>342</v>
      </c>
      <c r="F46" s="78">
        <v>57.11</v>
      </c>
      <c r="G46" s="78">
        <v>4491</v>
      </c>
      <c r="H46" s="78">
        <v>40483</v>
      </c>
      <c r="I46" s="78" t="s">
        <v>276</v>
      </c>
      <c r="J46" s="78">
        <v>53.11</v>
      </c>
      <c r="K46" s="78">
        <v>4197</v>
      </c>
      <c r="L46" s="78">
        <v>40483</v>
      </c>
      <c r="M46" s="78" t="s">
        <v>340</v>
      </c>
      <c r="N46" s="78">
        <v>54.79</v>
      </c>
      <c r="O46" s="78">
        <v>4169</v>
      </c>
      <c r="P46" s="78">
        <v>35810</v>
      </c>
      <c r="Q46" s="78" t="s">
        <v>512</v>
      </c>
      <c r="R46" s="78">
        <v>53.9</v>
      </c>
      <c r="S46" s="78">
        <v>4283</v>
      </c>
      <c r="T46" s="78">
        <v>38109</v>
      </c>
      <c r="U46" s="78" t="s">
        <v>513</v>
      </c>
      <c r="V46" s="78">
        <v>52.34</v>
      </c>
      <c r="W46" s="78">
        <v>4180</v>
      </c>
      <c r="X46" s="78">
        <v>38093</v>
      </c>
      <c r="Y46" s="78" t="s">
        <v>342</v>
      </c>
      <c r="Z46" s="78">
        <v>49.37</v>
      </c>
      <c r="AA46" s="78">
        <v>3909</v>
      </c>
      <c r="AB46" s="78">
        <v>37441</v>
      </c>
      <c r="AC46" s="78" t="s">
        <v>411</v>
      </c>
      <c r="AD46" s="78">
        <v>50.53</v>
      </c>
      <c r="AE46" s="78">
        <v>4058</v>
      </c>
      <c r="AF46" s="78">
        <v>34383</v>
      </c>
      <c r="AG46" s="78" t="s">
        <v>392</v>
      </c>
      <c r="AH46" s="78">
        <v>51.34</v>
      </c>
      <c r="AI46" s="78">
        <v>4033</v>
      </c>
      <c r="AJ46" s="78">
        <v>37603</v>
      </c>
      <c r="AK46" s="78" t="s">
        <v>379</v>
      </c>
      <c r="AL46" s="78">
        <v>53.39</v>
      </c>
      <c r="AM46" s="78">
        <v>4139</v>
      </c>
      <c r="AN46" s="78">
        <v>37609</v>
      </c>
      <c r="AO46" s="78" t="s">
        <v>514</v>
      </c>
      <c r="AP46" s="78">
        <v>52.79</v>
      </c>
      <c r="AQ46" s="78">
        <v>4207</v>
      </c>
      <c r="AR46" s="78">
        <v>37566</v>
      </c>
      <c r="AS46" s="78" t="s">
        <v>479</v>
      </c>
      <c r="AT46" s="78">
        <v>51.79</v>
      </c>
      <c r="AU46" s="78">
        <v>4172</v>
      </c>
      <c r="AV46" s="78">
        <v>37681</v>
      </c>
      <c r="AW46" s="78" t="s">
        <v>342</v>
      </c>
    </row>
    <row r="47" spans="1:49">
      <c r="A47" s="78" t="s">
        <v>515</v>
      </c>
      <c r="B47" s="78">
        <v>55.9</v>
      </c>
      <c r="C47" s="78">
        <v>7574</v>
      </c>
      <c r="D47" s="78">
        <v>43078</v>
      </c>
      <c r="E47" s="78" t="s">
        <v>320</v>
      </c>
      <c r="F47" s="78">
        <v>56.78</v>
      </c>
      <c r="G47" s="78">
        <v>8162</v>
      </c>
      <c r="H47" s="78">
        <v>42579</v>
      </c>
      <c r="I47" s="78" t="s">
        <v>404</v>
      </c>
      <c r="J47" s="78">
        <v>56.68</v>
      </c>
      <c r="K47" s="78">
        <v>7641</v>
      </c>
      <c r="L47" s="78">
        <v>42271</v>
      </c>
      <c r="M47" s="78" t="s">
        <v>343</v>
      </c>
      <c r="N47" s="78">
        <v>56.27</v>
      </c>
      <c r="O47" s="78">
        <v>7251</v>
      </c>
      <c r="P47" s="78">
        <v>41930</v>
      </c>
      <c r="Q47" s="78" t="s">
        <v>343</v>
      </c>
      <c r="R47" s="78">
        <v>53.46</v>
      </c>
      <c r="S47" s="78">
        <v>7271</v>
      </c>
      <c r="T47" s="78">
        <v>41839</v>
      </c>
      <c r="U47" s="78" t="s">
        <v>467</v>
      </c>
      <c r="V47" s="78">
        <v>52.56</v>
      </c>
      <c r="W47" s="78">
        <v>7777</v>
      </c>
      <c r="X47" s="78">
        <v>41593</v>
      </c>
      <c r="Y47" s="78" t="s">
        <v>412</v>
      </c>
      <c r="Z47" s="78">
        <v>52.16</v>
      </c>
      <c r="AA47" s="78">
        <v>7450</v>
      </c>
      <c r="AB47" s="78">
        <v>41658</v>
      </c>
      <c r="AC47" s="78" t="s">
        <v>516</v>
      </c>
      <c r="AD47" s="78">
        <v>52.4</v>
      </c>
      <c r="AE47" s="78">
        <v>7620</v>
      </c>
      <c r="AF47" s="78">
        <v>41479</v>
      </c>
      <c r="AG47" s="78" t="s">
        <v>412</v>
      </c>
      <c r="AH47" s="78">
        <v>54.93</v>
      </c>
      <c r="AI47" s="78">
        <v>7723</v>
      </c>
      <c r="AJ47" s="78">
        <v>41541</v>
      </c>
      <c r="AK47" s="78" t="s">
        <v>406</v>
      </c>
      <c r="AL47" s="78">
        <v>57.5</v>
      </c>
      <c r="AM47" s="78">
        <v>7955</v>
      </c>
      <c r="AN47" s="78">
        <v>41557</v>
      </c>
      <c r="AO47" s="78" t="s">
        <v>434</v>
      </c>
      <c r="AP47" s="78">
        <v>55.74</v>
      </c>
      <c r="AQ47" s="78">
        <v>7945</v>
      </c>
      <c r="AR47" s="78">
        <v>41814</v>
      </c>
      <c r="AS47" s="78" t="s">
        <v>364</v>
      </c>
      <c r="AT47" s="78">
        <v>53.77</v>
      </c>
      <c r="AU47" s="78">
        <v>7153</v>
      </c>
      <c r="AV47" s="78">
        <v>41475</v>
      </c>
      <c r="AW47" s="78" t="s">
        <v>405</v>
      </c>
    </row>
    <row r="48" spans="1:49">
      <c r="A48" s="78" t="s">
        <v>517</v>
      </c>
      <c r="B48" s="78">
        <v>55.95</v>
      </c>
      <c r="C48" s="78">
        <v>3911</v>
      </c>
      <c r="D48" s="78">
        <v>25830</v>
      </c>
      <c r="E48" s="78" t="s">
        <v>518</v>
      </c>
      <c r="F48" s="78">
        <v>56.47</v>
      </c>
      <c r="G48" s="78">
        <v>4170</v>
      </c>
      <c r="H48" s="78">
        <v>25413</v>
      </c>
      <c r="I48" s="78" t="s">
        <v>519</v>
      </c>
      <c r="J48" s="78">
        <v>54.46</v>
      </c>
      <c r="K48" s="78">
        <v>4025</v>
      </c>
      <c r="L48" s="78">
        <v>25556</v>
      </c>
      <c r="M48" s="78" t="s">
        <v>520</v>
      </c>
      <c r="N48" s="78">
        <v>53.33</v>
      </c>
      <c r="O48" s="78">
        <v>4004</v>
      </c>
      <c r="P48" s="78">
        <v>27962</v>
      </c>
      <c r="Q48" s="78" t="s">
        <v>521</v>
      </c>
      <c r="R48" s="78">
        <v>53.2</v>
      </c>
      <c r="S48" s="78">
        <v>4007</v>
      </c>
      <c r="T48" s="78">
        <v>31907</v>
      </c>
      <c r="U48" s="78" t="s">
        <v>522</v>
      </c>
      <c r="V48" s="78">
        <v>53.48</v>
      </c>
      <c r="W48" s="78">
        <v>3976</v>
      </c>
      <c r="X48" s="78">
        <v>31103</v>
      </c>
      <c r="Y48" s="78" t="s">
        <v>523</v>
      </c>
      <c r="Z48" s="78">
        <v>52.31</v>
      </c>
      <c r="AA48" s="78">
        <v>3981</v>
      </c>
      <c r="AB48" s="78">
        <v>31354</v>
      </c>
      <c r="AC48" s="78" t="s">
        <v>522</v>
      </c>
      <c r="AD48" s="78">
        <v>51.88</v>
      </c>
      <c r="AE48" s="78">
        <v>3885</v>
      </c>
      <c r="AF48" s="78">
        <v>31650</v>
      </c>
      <c r="AG48" s="78" t="s">
        <v>524</v>
      </c>
      <c r="AH48" s="78">
        <v>51.85</v>
      </c>
      <c r="AI48" s="78">
        <v>3946</v>
      </c>
      <c r="AJ48" s="78">
        <v>33520</v>
      </c>
      <c r="AK48" s="78" t="s">
        <v>525</v>
      </c>
      <c r="AL48" s="78">
        <v>52.35</v>
      </c>
      <c r="AM48" s="78">
        <v>3990</v>
      </c>
      <c r="AN48" s="78">
        <v>32909</v>
      </c>
      <c r="AO48" s="78" t="s">
        <v>526</v>
      </c>
      <c r="AP48" s="78">
        <v>51.92</v>
      </c>
      <c r="AQ48" s="78">
        <v>3989</v>
      </c>
      <c r="AR48" s="78">
        <v>32909</v>
      </c>
      <c r="AS48" s="78" t="s">
        <v>527</v>
      </c>
      <c r="AT48" s="78">
        <v>51.8</v>
      </c>
      <c r="AU48" s="78">
        <v>3888</v>
      </c>
      <c r="AV48" s="78">
        <v>33390</v>
      </c>
      <c r="AW48" s="78" t="s">
        <v>399</v>
      </c>
    </row>
    <row r="49" spans="1:49">
      <c r="A49" s="78" t="s">
        <v>528</v>
      </c>
      <c r="B49" s="78">
        <v>56.14</v>
      </c>
      <c r="C49" s="78">
        <v>5590</v>
      </c>
      <c r="D49" s="78">
        <v>44626</v>
      </c>
      <c r="E49" s="78" t="s">
        <v>322</v>
      </c>
      <c r="F49" s="78">
        <v>58.06</v>
      </c>
      <c r="G49" s="78">
        <v>5567</v>
      </c>
      <c r="H49" s="78">
        <v>43900</v>
      </c>
      <c r="I49" s="78" t="s">
        <v>406</v>
      </c>
      <c r="J49" s="78">
        <v>55.45</v>
      </c>
      <c r="K49" s="78">
        <v>5414</v>
      </c>
      <c r="L49" s="78">
        <v>43546</v>
      </c>
      <c r="M49" s="78" t="s">
        <v>247</v>
      </c>
      <c r="N49" s="78">
        <v>55.84</v>
      </c>
      <c r="O49" s="78">
        <v>5294</v>
      </c>
      <c r="P49" s="78">
        <v>42582</v>
      </c>
      <c r="Q49" s="78" t="s">
        <v>340</v>
      </c>
      <c r="R49" s="78">
        <v>55.08</v>
      </c>
      <c r="S49" s="78">
        <v>5202</v>
      </c>
      <c r="T49" s="78">
        <v>42509</v>
      </c>
      <c r="U49" s="78" t="s">
        <v>405</v>
      </c>
      <c r="V49" s="78">
        <v>54.21</v>
      </c>
      <c r="W49" s="78">
        <v>5223</v>
      </c>
      <c r="X49" s="78">
        <v>40842</v>
      </c>
      <c r="Y49" s="78" t="s">
        <v>486</v>
      </c>
      <c r="Z49" s="78">
        <v>54.1</v>
      </c>
      <c r="AA49" s="78">
        <v>5217</v>
      </c>
      <c r="AB49" s="78">
        <v>41840</v>
      </c>
      <c r="AC49" s="78" t="s">
        <v>287</v>
      </c>
      <c r="AD49" s="78">
        <v>53.93</v>
      </c>
      <c r="AE49" s="78">
        <v>5185</v>
      </c>
      <c r="AF49" s="78">
        <v>42102</v>
      </c>
      <c r="AG49" s="78" t="s">
        <v>292</v>
      </c>
      <c r="AH49" s="78">
        <v>53.03</v>
      </c>
      <c r="AI49" s="78">
        <v>5200</v>
      </c>
      <c r="AJ49" s="78">
        <v>41576</v>
      </c>
      <c r="AK49" s="78" t="s">
        <v>432</v>
      </c>
      <c r="AL49" s="78">
        <v>54.67</v>
      </c>
      <c r="AM49" s="78">
        <v>5307</v>
      </c>
      <c r="AN49" s="78">
        <v>41833</v>
      </c>
      <c r="AO49" s="78" t="s">
        <v>370</v>
      </c>
      <c r="AP49" s="78">
        <v>54.4</v>
      </c>
      <c r="AQ49" s="78">
        <v>5361</v>
      </c>
      <c r="AR49" s="78">
        <v>42331</v>
      </c>
      <c r="AS49" s="78" t="s">
        <v>378</v>
      </c>
      <c r="AT49" s="78">
        <v>55.41</v>
      </c>
      <c r="AU49" s="78">
        <v>5220</v>
      </c>
      <c r="AV49" s="78">
        <v>41412</v>
      </c>
      <c r="AW49" s="78" t="s">
        <v>529</v>
      </c>
    </row>
    <row r="50" spans="1:49">
      <c r="A50" s="78" t="s">
        <v>530</v>
      </c>
      <c r="B50" s="78">
        <v>56.29</v>
      </c>
      <c r="C50" s="78">
        <v>6130</v>
      </c>
      <c r="D50" s="78">
        <v>39212</v>
      </c>
      <c r="E50" s="78" t="s">
        <v>531</v>
      </c>
      <c r="F50" s="78">
        <v>53.66</v>
      </c>
      <c r="G50" s="78">
        <v>5991</v>
      </c>
      <c r="H50" s="78">
        <v>39300</v>
      </c>
      <c r="I50" s="78" t="s">
        <v>379</v>
      </c>
      <c r="J50" s="78">
        <v>54.03</v>
      </c>
      <c r="K50" s="78">
        <v>6390</v>
      </c>
      <c r="L50" s="78">
        <v>39301</v>
      </c>
      <c r="M50" s="78" t="s">
        <v>342</v>
      </c>
      <c r="N50" s="78">
        <v>50.07</v>
      </c>
      <c r="O50" s="78">
        <v>5212</v>
      </c>
      <c r="P50" s="78">
        <v>39248</v>
      </c>
      <c r="Q50" s="78" t="s">
        <v>369</v>
      </c>
      <c r="R50" s="78">
        <v>49.68</v>
      </c>
      <c r="S50" s="78">
        <v>5187</v>
      </c>
      <c r="T50" s="78">
        <v>37703</v>
      </c>
      <c r="U50" s="78" t="s">
        <v>411</v>
      </c>
      <c r="V50" s="78">
        <v>47.83</v>
      </c>
      <c r="W50" s="78">
        <v>5164</v>
      </c>
      <c r="X50" s="78">
        <v>37920</v>
      </c>
      <c r="Y50" s="78" t="s">
        <v>502</v>
      </c>
      <c r="Z50" s="78">
        <v>47.88</v>
      </c>
      <c r="AA50" s="78">
        <v>4984</v>
      </c>
      <c r="AB50" s="78">
        <v>37845</v>
      </c>
      <c r="AC50" s="78" t="s">
        <v>532</v>
      </c>
      <c r="AD50" s="78">
        <v>48.07</v>
      </c>
      <c r="AE50" s="78">
        <v>5111</v>
      </c>
      <c r="AF50" s="78">
        <v>37930</v>
      </c>
      <c r="AG50" s="78" t="s">
        <v>285</v>
      </c>
      <c r="AH50" s="78">
        <v>48.52</v>
      </c>
      <c r="AI50" s="78">
        <v>5209</v>
      </c>
      <c r="AJ50" s="78">
        <v>37985</v>
      </c>
      <c r="AK50" s="78" t="s">
        <v>467</v>
      </c>
      <c r="AL50" s="78">
        <v>49.24</v>
      </c>
      <c r="AM50" s="78">
        <v>5493</v>
      </c>
      <c r="AN50" s="78">
        <v>39527</v>
      </c>
      <c r="AO50" s="78" t="s">
        <v>289</v>
      </c>
      <c r="AP50" s="78">
        <v>49.99</v>
      </c>
      <c r="AQ50" s="78">
        <v>5508</v>
      </c>
      <c r="AR50" s="78">
        <v>38299</v>
      </c>
      <c r="AS50" s="78" t="s">
        <v>363</v>
      </c>
      <c r="AT50" s="78">
        <v>48.14</v>
      </c>
      <c r="AU50" s="78">
        <v>5457</v>
      </c>
      <c r="AV50" s="78">
        <v>39596</v>
      </c>
      <c r="AW50" s="78" t="s">
        <v>305</v>
      </c>
    </row>
    <row r="51" spans="1:49">
      <c r="A51" s="78" t="s">
        <v>533</v>
      </c>
      <c r="B51" s="78">
        <v>56.34</v>
      </c>
      <c r="C51" s="78">
        <v>4846</v>
      </c>
      <c r="D51" s="78">
        <v>43979</v>
      </c>
      <c r="E51" s="78" t="s">
        <v>292</v>
      </c>
      <c r="F51" s="78">
        <v>48.28</v>
      </c>
      <c r="G51" s="78">
        <v>4281</v>
      </c>
      <c r="H51" s="78">
        <v>44129</v>
      </c>
      <c r="I51" s="78" t="s">
        <v>534</v>
      </c>
      <c r="J51" s="78">
        <v>49.21</v>
      </c>
      <c r="K51" s="78">
        <v>4060</v>
      </c>
      <c r="L51" s="78">
        <v>44163</v>
      </c>
      <c r="M51" s="78" t="s">
        <v>535</v>
      </c>
      <c r="N51" s="78">
        <v>46.87</v>
      </c>
      <c r="O51" s="78">
        <v>3840</v>
      </c>
      <c r="P51" s="78">
        <v>43779</v>
      </c>
      <c r="Q51" s="78" t="s">
        <v>438</v>
      </c>
      <c r="R51" s="78">
        <v>49.77</v>
      </c>
      <c r="S51" s="78">
        <v>4057</v>
      </c>
      <c r="T51" s="78">
        <v>41460</v>
      </c>
      <c r="U51" s="78" t="s">
        <v>298</v>
      </c>
      <c r="V51" s="78">
        <v>50.19</v>
      </c>
      <c r="W51" s="78">
        <v>4151</v>
      </c>
      <c r="X51" s="78">
        <v>41941</v>
      </c>
      <c r="Y51" s="78" t="s">
        <v>244</v>
      </c>
      <c r="Z51" s="78">
        <v>49.08</v>
      </c>
      <c r="AA51" s="78">
        <v>4122</v>
      </c>
      <c r="AB51" s="78">
        <v>40965</v>
      </c>
      <c r="AC51" s="78" t="s">
        <v>313</v>
      </c>
      <c r="AD51" s="78">
        <v>50.38</v>
      </c>
      <c r="AE51" s="78">
        <v>4077</v>
      </c>
      <c r="AF51" s="78">
        <v>39964</v>
      </c>
      <c r="AG51" s="78" t="s">
        <v>474</v>
      </c>
      <c r="AH51" s="78">
        <v>51.7</v>
      </c>
      <c r="AI51" s="78">
        <v>4202</v>
      </c>
      <c r="AJ51" s="78">
        <v>40418</v>
      </c>
      <c r="AK51" s="78" t="s">
        <v>382</v>
      </c>
      <c r="AL51" s="78">
        <v>52.23</v>
      </c>
      <c r="AM51" s="78">
        <v>4249</v>
      </c>
      <c r="AN51" s="78">
        <v>40991</v>
      </c>
      <c r="AO51" s="78" t="s">
        <v>432</v>
      </c>
      <c r="AP51" s="78">
        <v>53.86</v>
      </c>
      <c r="AQ51" s="78">
        <v>4416</v>
      </c>
      <c r="AR51" s="78">
        <v>41940</v>
      </c>
      <c r="AS51" s="78" t="s">
        <v>378</v>
      </c>
      <c r="AT51" s="78">
        <v>54.08</v>
      </c>
      <c r="AU51" s="78">
        <v>4463</v>
      </c>
      <c r="AV51" s="78">
        <v>42084</v>
      </c>
      <c r="AW51" s="78" t="s">
        <v>378</v>
      </c>
    </row>
    <row r="52" spans="1:49">
      <c r="A52" s="78" t="s">
        <v>536</v>
      </c>
      <c r="B52" s="78">
        <v>56.39</v>
      </c>
      <c r="C52" s="78">
        <v>5238</v>
      </c>
      <c r="D52" s="78">
        <v>45610</v>
      </c>
      <c r="E52" s="78" t="s">
        <v>402</v>
      </c>
      <c r="F52" s="78">
        <v>57.24</v>
      </c>
      <c r="G52" s="78">
        <v>4914</v>
      </c>
      <c r="H52" s="78">
        <v>45353</v>
      </c>
      <c r="I52" s="78" t="s">
        <v>502</v>
      </c>
      <c r="J52" s="78">
        <v>53.53</v>
      </c>
      <c r="K52" s="78">
        <v>4383</v>
      </c>
      <c r="L52" s="78">
        <v>45402</v>
      </c>
      <c r="M52" s="78" t="s">
        <v>468</v>
      </c>
      <c r="N52" s="78">
        <v>50.83</v>
      </c>
      <c r="O52" s="78">
        <v>4332</v>
      </c>
      <c r="P52" s="78">
        <v>43852</v>
      </c>
      <c r="Q52" s="78" t="s">
        <v>345</v>
      </c>
      <c r="R52" s="78">
        <v>51.7</v>
      </c>
      <c r="S52" s="78">
        <v>4377</v>
      </c>
      <c r="T52" s="78">
        <v>44362</v>
      </c>
      <c r="U52" s="78" t="s">
        <v>537</v>
      </c>
      <c r="V52" s="78">
        <v>51.54</v>
      </c>
      <c r="W52" s="78">
        <v>4400</v>
      </c>
      <c r="X52" s="78">
        <v>44015</v>
      </c>
      <c r="Y52" s="78" t="s">
        <v>348</v>
      </c>
      <c r="Z52" s="78">
        <v>49.47</v>
      </c>
      <c r="AA52" s="78">
        <v>4240</v>
      </c>
      <c r="AB52" s="78">
        <v>43703</v>
      </c>
      <c r="AC52" s="78" t="s">
        <v>300</v>
      </c>
      <c r="AD52" s="78">
        <v>48.65</v>
      </c>
      <c r="AE52" s="78">
        <v>4196</v>
      </c>
      <c r="AF52" s="78">
        <v>44105</v>
      </c>
      <c r="AG52" s="78" t="s">
        <v>538</v>
      </c>
      <c r="AH52" s="78">
        <v>46.68</v>
      </c>
      <c r="AI52" s="78">
        <v>4207</v>
      </c>
      <c r="AJ52" s="78">
        <v>44566</v>
      </c>
      <c r="AK52" s="78" t="s">
        <v>471</v>
      </c>
      <c r="AL52" s="78">
        <v>50.92</v>
      </c>
      <c r="AM52" s="78">
        <v>4443</v>
      </c>
      <c r="AN52" s="78">
        <v>43136</v>
      </c>
      <c r="AO52" s="78" t="s">
        <v>488</v>
      </c>
      <c r="AP52" s="78">
        <v>51.62</v>
      </c>
      <c r="AQ52" s="78">
        <v>4597</v>
      </c>
      <c r="AR52" s="78">
        <v>42432</v>
      </c>
      <c r="AS52" s="78" t="s">
        <v>305</v>
      </c>
      <c r="AT52" s="78">
        <v>50.09</v>
      </c>
      <c r="AU52" s="78">
        <v>4095</v>
      </c>
      <c r="AV52" s="78">
        <v>41685</v>
      </c>
      <c r="AW52" s="78" t="s">
        <v>501</v>
      </c>
    </row>
    <row r="53" spans="1:49">
      <c r="A53" s="78" t="s">
        <v>539</v>
      </c>
      <c r="B53" s="78">
        <v>56.65</v>
      </c>
      <c r="C53" s="78">
        <v>5929</v>
      </c>
      <c r="D53" s="78">
        <v>37070</v>
      </c>
      <c r="E53" s="78" t="s">
        <v>540</v>
      </c>
      <c r="F53" s="78">
        <v>56.26</v>
      </c>
      <c r="G53" s="78">
        <v>5829</v>
      </c>
      <c r="H53" s="78">
        <v>36978</v>
      </c>
      <c r="I53" s="78" t="s">
        <v>541</v>
      </c>
      <c r="J53" s="78">
        <v>54.69</v>
      </c>
      <c r="K53" s="78">
        <v>5827</v>
      </c>
      <c r="L53" s="78">
        <v>36448</v>
      </c>
      <c r="M53" s="78" t="s">
        <v>497</v>
      </c>
      <c r="N53" s="78">
        <v>49.85</v>
      </c>
      <c r="O53" s="78">
        <v>5257</v>
      </c>
      <c r="P53" s="78">
        <v>35554</v>
      </c>
      <c r="Q53" s="78" t="s">
        <v>542</v>
      </c>
      <c r="R53" s="78">
        <v>49.26</v>
      </c>
      <c r="S53" s="78">
        <v>5173</v>
      </c>
      <c r="T53" s="78">
        <v>35032</v>
      </c>
      <c r="U53" s="78" t="s">
        <v>479</v>
      </c>
      <c r="V53" s="78">
        <v>49.02</v>
      </c>
      <c r="W53" s="78">
        <v>4957</v>
      </c>
      <c r="X53" s="78">
        <v>34968</v>
      </c>
      <c r="Y53" s="78" t="s">
        <v>542</v>
      </c>
      <c r="Z53" s="78">
        <v>47.82</v>
      </c>
      <c r="AA53" s="78">
        <v>4781</v>
      </c>
      <c r="AB53" s="78">
        <v>35696</v>
      </c>
      <c r="AC53" s="78" t="s">
        <v>339</v>
      </c>
      <c r="AD53" s="78">
        <v>49.14</v>
      </c>
      <c r="AE53" s="78">
        <v>4970</v>
      </c>
      <c r="AF53" s="78">
        <v>35998</v>
      </c>
      <c r="AG53" s="78" t="s">
        <v>379</v>
      </c>
      <c r="AH53" s="78">
        <v>50.31</v>
      </c>
      <c r="AI53" s="78">
        <v>5181</v>
      </c>
      <c r="AJ53" s="78">
        <v>35985</v>
      </c>
      <c r="AK53" s="78" t="s">
        <v>480</v>
      </c>
      <c r="AL53" s="78">
        <v>50.89</v>
      </c>
      <c r="AM53" s="78">
        <v>5492</v>
      </c>
      <c r="AN53" s="78">
        <v>35646</v>
      </c>
      <c r="AO53" s="78" t="s">
        <v>230</v>
      </c>
      <c r="AP53" s="78">
        <v>52.07</v>
      </c>
      <c r="AQ53" s="78">
        <v>5559</v>
      </c>
      <c r="AR53" s="78">
        <v>35164</v>
      </c>
      <c r="AS53" s="78" t="s">
        <v>543</v>
      </c>
      <c r="AT53" s="78">
        <v>51.09</v>
      </c>
      <c r="AU53" s="78">
        <v>5589</v>
      </c>
      <c r="AV53" s="78">
        <v>36252</v>
      </c>
      <c r="AW53" s="78" t="s">
        <v>477</v>
      </c>
    </row>
    <row r="54" spans="1:49">
      <c r="A54" s="78" t="s">
        <v>544</v>
      </c>
      <c r="B54" s="78">
        <v>56.72</v>
      </c>
      <c r="C54" s="78">
        <v>23333</v>
      </c>
      <c r="D54" s="78">
        <v>38897</v>
      </c>
      <c r="E54" s="78" t="s">
        <v>255</v>
      </c>
      <c r="F54" s="78">
        <v>57.91</v>
      </c>
      <c r="G54" s="78">
        <v>23574</v>
      </c>
      <c r="H54" s="78">
        <v>39143</v>
      </c>
      <c r="I54" s="78" t="s">
        <v>543</v>
      </c>
      <c r="J54" s="78">
        <v>58.26</v>
      </c>
      <c r="K54" s="78">
        <v>23522</v>
      </c>
      <c r="L54" s="78">
        <v>39534</v>
      </c>
      <c r="M54" s="78" t="s">
        <v>545</v>
      </c>
      <c r="N54" s="78">
        <v>60.11</v>
      </c>
      <c r="O54" s="78">
        <v>24589</v>
      </c>
      <c r="P54" s="78">
        <v>38529</v>
      </c>
      <c r="Q54" s="78" t="s">
        <v>331</v>
      </c>
      <c r="R54" s="78">
        <v>52.59</v>
      </c>
      <c r="S54" s="78">
        <v>21721</v>
      </c>
      <c r="T54" s="78">
        <v>38136</v>
      </c>
      <c r="U54" s="78" t="s">
        <v>227</v>
      </c>
      <c r="V54" s="78">
        <v>48.92</v>
      </c>
      <c r="W54" s="78">
        <v>20486</v>
      </c>
      <c r="X54" s="78">
        <v>37431</v>
      </c>
      <c r="Y54" s="78" t="s">
        <v>370</v>
      </c>
      <c r="Z54" s="78">
        <v>51.18</v>
      </c>
      <c r="AA54" s="78">
        <v>20892</v>
      </c>
      <c r="AB54" s="78">
        <v>37614</v>
      </c>
      <c r="AC54" s="78" t="s">
        <v>358</v>
      </c>
      <c r="AD54" s="78">
        <v>53.04</v>
      </c>
      <c r="AE54" s="78">
        <v>21283</v>
      </c>
      <c r="AF54" s="78">
        <v>37699</v>
      </c>
      <c r="AG54" s="78" t="s">
        <v>546</v>
      </c>
      <c r="AH54" s="78">
        <v>54.4</v>
      </c>
      <c r="AI54" s="78">
        <v>21500</v>
      </c>
      <c r="AJ54" s="78">
        <v>37228</v>
      </c>
      <c r="AK54" s="78" t="s">
        <v>453</v>
      </c>
      <c r="AL54" s="78">
        <v>56.54</v>
      </c>
      <c r="AM54" s="78">
        <v>20890</v>
      </c>
      <c r="AN54" s="78">
        <v>36959</v>
      </c>
      <c r="AO54" s="78" t="s">
        <v>512</v>
      </c>
      <c r="AP54" s="78">
        <v>52.44</v>
      </c>
      <c r="AQ54" s="78">
        <v>19858</v>
      </c>
      <c r="AR54" s="78">
        <v>36267</v>
      </c>
      <c r="AS54" s="78" t="s">
        <v>329</v>
      </c>
      <c r="AT54" s="78">
        <v>51.4</v>
      </c>
      <c r="AU54" s="78">
        <v>19847</v>
      </c>
      <c r="AV54" s="78">
        <v>36075</v>
      </c>
      <c r="AW54" s="78" t="s">
        <v>327</v>
      </c>
    </row>
    <row r="55" spans="1:49">
      <c r="A55" s="78" t="s">
        <v>547</v>
      </c>
      <c r="B55" s="78">
        <v>57.01</v>
      </c>
      <c r="C55" s="78">
        <v>5083</v>
      </c>
      <c r="D55" s="78">
        <v>46052</v>
      </c>
      <c r="E55" s="78" t="s">
        <v>311</v>
      </c>
      <c r="F55" s="78">
        <v>55.43</v>
      </c>
      <c r="G55" s="78">
        <v>4311</v>
      </c>
      <c r="H55" s="78">
        <v>45703</v>
      </c>
      <c r="I55" s="78" t="s">
        <v>284</v>
      </c>
      <c r="J55" s="78">
        <v>56.85</v>
      </c>
      <c r="K55" s="78">
        <v>4333</v>
      </c>
      <c r="L55" s="78">
        <v>45768</v>
      </c>
      <c r="M55" s="78" t="s">
        <v>548</v>
      </c>
      <c r="N55" s="78">
        <v>53.13</v>
      </c>
      <c r="O55" s="78">
        <v>4007</v>
      </c>
      <c r="P55" s="78">
        <v>46014</v>
      </c>
      <c r="Q55" s="78" t="s">
        <v>374</v>
      </c>
      <c r="R55" s="78">
        <v>54.3</v>
      </c>
      <c r="S55" s="78">
        <v>4009</v>
      </c>
      <c r="T55" s="78">
        <v>44167</v>
      </c>
      <c r="U55" s="78" t="s">
        <v>462</v>
      </c>
      <c r="V55" s="78">
        <v>50.29</v>
      </c>
      <c r="W55" s="78">
        <v>3709</v>
      </c>
      <c r="X55" s="78">
        <v>45898</v>
      </c>
      <c r="Y55" s="78" t="s">
        <v>549</v>
      </c>
      <c r="Z55" s="78">
        <v>55.71</v>
      </c>
      <c r="AA55" s="78">
        <v>3937</v>
      </c>
      <c r="AB55" s="78">
        <v>45542</v>
      </c>
      <c r="AC55" s="78" t="s">
        <v>550</v>
      </c>
      <c r="AD55" s="78">
        <v>52.23</v>
      </c>
      <c r="AE55" s="78">
        <v>3865</v>
      </c>
      <c r="AF55" s="78">
        <v>45737</v>
      </c>
      <c r="AG55" s="78" t="s">
        <v>376</v>
      </c>
      <c r="AH55" s="78">
        <v>53.76</v>
      </c>
      <c r="AI55" s="78">
        <v>3621</v>
      </c>
      <c r="AJ55" s="78">
        <v>46643</v>
      </c>
      <c r="AK55" s="78" t="s">
        <v>240</v>
      </c>
      <c r="AL55" s="78">
        <v>51.59</v>
      </c>
      <c r="AM55" s="78">
        <v>3756</v>
      </c>
      <c r="AN55" s="78">
        <v>47600</v>
      </c>
      <c r="AO55" s="78" t="s">
        <v>551</v>
      </c>
      <c r="AP55" s="78">
        <v>54.59</v>
      </c>
      <c r="AQ55" s="78">
        <v>3887</v>
      </c>
      <c r="AR55" s="78">
        <v>47169</v>
      </c>
      <c r="AS55" s="78" t="s">
        <v>552</v>
      </c>
      <c r="AT55" s="78">
        <v>56.2</v>
      </c>
      <c r="AU55" s="78">
        <v>4110</v>
      </c>
      <c r="AV55" s="78">
        <v>46450</v>
      </c>
      <c r="AW55" s="78" t="s">
        <v>407</v>
      </c>
    </row>
    <row r="56" spans="1:49">
      <c r="A56" s="78" t="s">
        <v>553</v>
      </c>
      <c r="B56" s="78">
        <v>57.03</v>
      </c>
      <c r="C56" s="78">
        <v>4800</v>
      </c>
      <c r="D56" s="78">
        <v>45127</v>
      </c>
      <c r="E56" s="78" t="s">
        <v>412</v>
      </c>
      <c r="F56" s="78" t="s">
        <v>228</v>
      </c>
      <c r="G56" s="78" t="s">
        <v>228</v>
      </c>
      <c r="H56" s="78" t="s">
        <v>228</v>
      </c>
      <c r="I56" s="78" t="s">
        <v>228</v>
      </c>
      <c r="J56" s="78" t="s">
        <v>228</v>
      </c>
      <c r="K56" s="78" t="s">
        <v>228</v>
      </c>
      <c r="L56" s="78" t="s">
        <v>228</v>
      </c>
      <c r="M56" s="78" t="s">
        <v>228</v>
      </c>
      <c r="N56" s="78">
        <v>50.49</v>
      </c>
      <c r="O56" s="78">
        <v>4400</v>
      </c>
      <c r="P56" s="78">
        <v>42690</v>
      </c>
      <c r="Q56" s="78" t="s">
        <v>250</v>
      </c>
      <c r="R56" s="78">
        <v>48.92</v>
      </c>
      <c r="S56" s="78">
        <v>4213</v>
      </c>
      <c r="T56" s="78">
        <v>41868</v>
      </c>
      <c r="U56" s="78" t="s">
        <v>554</v>
      </c>
      <c r="V56" s="78">
        <v>46.62</v>
      </c>
      <c r="W56" s="78">
        <v>3995</v>
      </c>
      <c r="X56" s="78">
        <v>41395</v>
      </c>
      <c r="Y56" s="78" t="s">
        <v>455</v>
      </c>
      <c r="Z56" s="78">
        <v>50.59</v>
      </c>
      <c r="AA56" s="78">
        <v>4256</v>
      </c>
      <c r="AB56" s="78">
        <v>41470</v>
      </c>
      <c r="AC56" s="78" t="s">
        <v>408</v>
      </c>
      <c r="AD56" s="78" t="s">
        <v>228</v>
      </c>
      <c r="AE56" s="78" t="s">
        <v>228</v>
      </c>
      <c r="AF56" s="78" t="s">
        <v>228</v>
      </c>
      <c r="AG56" s="78" t="s">
        <v>228</v>
      </c>
      <c r="AH56" s="78" t="s">
        <v>228</v>
      </c>
      <c r="AI56" s="78" t="s">
        <v>228</v>
      </c>
      <c r="AJ56" s="78" t="s">
        <v>228</v>
      </c>
      <c r="AK56" s="78" t="s">
        <v>228</v>
      </c>
      <c r="AL56" s="78">
        <v>49.64</v>
      </c>
      <c r="AM56" s="78">
        <v>4373</v>
      </c>
      <c r="AN56" s="78">
        <v>43126</v>
      </c>
      <c r="AO56" s="78" t="s">
        <v>555</v>
      </c>
      <c r="AP56" s="78">
        <v>52.29</v>
      </c>
      <c r="AQ56" s="78">
        <v>4383</v>
      </c>
      <c r="AR56" s="78">
        <v>42929</v>
      </c>
      <c r="AS56" s="78" t="s">
        <v>288</v>
      </c>
      <c r="AT56" s="78" t="s">
        <v>228</v>
      </c>
      <c r="AU56" s="78" t="s">
        <v>228</v>
      </c>
      <c r="AV56" s="78" t="s">
        <v>228</v>
      </c>
      <c r="AW56" s="78" t="s">
        <v>228</v>
      </c>
    </row>
    <row r="57" spans="1:49">
      <c r="A57" s="78" t="s">
        <v>556</v>
      </c>
      <c r="B57" s="78">
        <v>57.36</v>
      </c>
      <c r="C57" s="78">
        <v>7079</v>
      </c>
      <c r="D57" s="78">
        <v>32629</v>
      </c>
      <c r="E57" s="78" t="s">
        <v>557</v>
      </c>
      <c r="F57" s="78">
        <v>60.36</v>
      </c>
      <c r="G57" s="78">
        <v>5743</v>
      </c>
      <c r="H57" s="78">
        <v>32610</v>
      </c>
      <c r="I57" s="78" t="s">
        <v>558</v>
      </c>
      <c r="J57" s="78">
        <v>62.51</v>
      </c>
      <c r="K57" s="78">
        <v>6320</v>
      </c>
      <c r="L57" s="78">
        <v>32526</v>
      </c>
      <c r="M57" s="78" t="s">
        <v>559</v>
      </c>
      <c r="N57" s="78">
        <v>55.15</v>
      </c>
      <c r="O57" s="78">
        <v>5829</v>
      </c>
      <c r="P57" s="78">
        <v>32050</v>
      </c>
      <c r="Q57" s="78" t="s">
        <v>523</v>
      </c>
      <c r="R57" s="78">
        <v>56.21</v>
      </c>
      <c r="S57" s="78">
        <v>5867</v>
      </c>
      <c r="T57" s="78">
        <v>32273</v>
      </c>
      <c r="U57" s="78" t="s">
        <v>560</v>
      </c>
      <c r="V57" s="78">
        <v>55.35</v>
      </c>
      <c r="W57" s="78">
        <v>5676</v>
      </c>
      <c r="X57" s="78">
        <v>32087</v>
      </c>
      <c r="Y57" s="78" t="s">
        <v>561</v>
      </c>
      <c r="Z57" s="78">
        <v>52.97</v>
      </c>
      <c r="AA57" s="78">
        <v>5724</v>
      </c>
      <c r="AB57" s="78">
        <v>32669</v>
      </c>
      <c r="AC57" s="78" t="s">
        <v>562</v>
      </c>
      <c r="AD57" s="78">
        <v>53.14</v>
      </c>
      <c r="AE57" s="78">
        <v>5920</v>
      </c>
      <c r="AF57" s="78">
        <v>32135</v>
      </c>
      <c r="AG57" s="78" t="s">
        <v>394</v>
      </c>
      <c r="AH57" s="78">
        <v>54.22</v>
      </c>
      <c r="AI57" s="78">
        <v>5806</v>
      </c>
      <c r="AJ57" s="78">
        <v>32415</v>
      </c>
      <c r="AK57" s="78" t="s">
        <v>563</v>
      </c>
      <c r="AL57" s="78">
        <v>55.84</v>
      </c>
      <c r="AM57" s="78">
        <v>5763</v>
      </c>
      <c r="AN57" s="78">
        <v>31921</v>
      </c>
      <c r="AO57" s="78" t="s">
        <v>564</v>
      </c>
      <c r="AP57" s="78">
        <v>55.26</v>
      </c>
      <c r="AQ57" s="78">
        <v>6280</v>
      </c>
      <c r="AR57" s="78">
        <v>31193</v>
      </c>
      <c r="AS57" s="78" t="s">
        <v>565</v>
      </c>
      <c r="AT57" s="78">
        <v>53.97</v>
      </c>
      <c r="AU57" s="78">
        <v>5987</v>
      </c>
      <c r="AV57" s="78">
        <v>31287</v>
      </c>
      <c r="AW57" s="78" t="s">
        <v>561</v>
      </c>
    </row>
    <row r="58" spans="1:49">
      <c r="A58" s="78" t="s">
        <v>566</v>
      </c>
      <c r="B58" s="78">
        <v>57.5</v>
      </c>
      <c r="C58" s="78">
        <v>11350</v>
      </c>
      <c r="D58" s="78">
        <v>45020</v>
      </c>
      <c r="E58" s="78" t="s">
        <v>467</v>
      </c>
      <c r="F58" s="78">
        <v>55.41</v>
      </c>
      <c r="G58" s="78">
        <v>10004</v>
      </c>
      <c r="H58" s="78">
        <v>38579</v>
      </c>
      <c r="I58" s="78" t="s">
        <v>531</v>
      </c>
      <c r="J58" s="78">
        <v>59.54</v>
      </c>
      <c r="K58" s="78">
        <v>10705</v>
      </c>
      <c r="L58" s="78">
        <v>39715</v>
      </c>
      <c r="M58" s="78" t="s">
        <v>424</v>
      </c>
      <c r="N58" s="78">
        <v>57.22</v>
      </c>
      <c r="O58" s="78">
        <v>11131</v>
      </c>
      <c r="P58" s="78">
        <v>36388</v>
      </c>
      <c r="Q58" s="78" t="s">
        <v>385</v>
      </c>
      <c r="R58" s="78">
        <v>48.39</v>
      </c>
      <c r="S58" s="78">
        <v>13165</v>
      </c>
      <c r="T58" s="78">
        <v>36159</v>
      </c>
      <c r="U58" s="78" t="s">
        <v>529</v>
      </c>
      <c r="V58" s="78">
        <v>45.18</v>
      </c>
      <c r="W58" s="78">
        <v>12200</v>
      </c>
      <c r="X58" s="78">
        <v>34923</v>
      </c>
      <c r="Y58" s="78" t="s">
        <v>435</v>
      </c>
      <c r="Z58" s="78">
        <v>43.48</v>
      </c>
      <c r="AA58" s="78">
        <v>10935</v>
      </c>
      <c r="AB58" s="78">
        <v>34577</v>
      </c>
      <c r="AC58" s="78" t="s">
        <v>381</v>
      </c>
      <c r="AD58" s="78">
        <v>45.8</v>
      </c>
      <c r="AE58" s="78">
        <v>11182</v>
      </c>
      <c r="AF58" s="78">
        <v>37534</v>
      </c>
      <c r="AG58" s="78" t="s">
        <v>408</v>
      </c>
      <c r="AH58" s="78">
        <v>46.67</v>
      </c>
      <c r="AI58" s="78">
        <v>11732</v>
      </c>
      <c r="AJ58" s="78">
        <v>37604</v>
      </c>
      <c r="AK58" s="78" t="s">
        <v>548</v>
      </c>
      <c r="AL58" s="78">
        <v>44.24</v>
      </c>
      <c r="AM58" s="78">
        <v>11484</v>
      </c>
      <c r="AN58" s="78">
        <v>57934</v>
      </c>
      <c r="AO58" s="78" t="s">
        <v>567</v>
      </c>
      <c r="AP58" s="78">
        <v>45.4</v>
      </c>
      <c r="AQ58" s="78">
        <v>11407</v>
      </c>
      <c r="AR58" s="78">
        <v>54801</v>
      </c>
      <c r="AS58" s="78" t="s">
        <v>568</v>
      </c>
      <c r="AT58" s="78">
        <v>48.14</v>
      </c>
      <c r="AU58" s="78">
        <v>13019</v>
      </c>
      <c r="AV58" s="78">
        <v>46944</v>
      </c>
      <c r="AW58" s="78" t="s">
        <v>569</v>
      </c>
    </row>
    <row r="59" spans="1:49">
      <c r="A59" s="78" t="s">
        <v>570</v>
      </c>
      <c r="B59" s="78">
        <v>57.6</v>
      </c>
      <c r="C59" s="78">
        <v>6113</v>
      </c>
      <c r="D59" s="78">
        <v>36999</v>
      </c>
      <c r="E59" s="78" t="s">
        <v>571</v>
      </c>
      <c r="F59" s="78" t="s">
        <v>228</v>
      </c>
      <c r="G59" s="78" t="s">
        <v>228</v>
      </c>
      <c r="H59" s="78" t="s">
        <v>228</v>
      </c>
      <c r="I59" s="78" t="s">
        <v>228</v>
      </c>
      <c r="J59" s="78">
        <v>52.6</v>
      </c>
      <c r="K59" s="78">
        <v>5967</v>
      </c>
      <c r="L59" s="78">
        <v>37148</v>
      </c>
      <c r="M59" s="78" t="s">
        <v>426</v>
      </c>
      <c r="N59" s="78">
        <v>49.53</v>
      </c>
      <c r="O59" s="78">
        <v>5132</v>
      </c>
      <c r="P59" s="78">
        <v>37976</v>
      </c>
      <c r="Q59" s="78" t="s">
        <v>363</v>
      </c>
      <c r="R59" s="78">
        <v>47.84</v>
      </c>
      <c r="S59" s="78">
        <v>5132</v>
      </c>
      <c r="T59" s="78">
        <v>36159</v>
      </c>
      <c r="U59" s="78" t="s">
        <v>430</v>
      </c>
      <c r="V59" s="78">
        <v>47.77</v>
      </c>
      <c r="W59" s="78">
        <v>4935</v>
      </c>
      <c r="X59" s="78">
        <v>34794</v>
      </c>
      <c r="Y59" s="78" t="s">
        <v>256</v>
      </c>
      <c r="Z59" s="78">
        <v>47.75</v>
      </c>
      <c r="AA59" s="78">
        <v>5008</v>
      </c>
      <c r="AB59" s="78">
        <v>34997</v>
      </c>
      <c r="AC59" s="78" t="s">
        <v>379</v>
      </c>
      <c r="AD59" s="78">
        <v>47.47</v>
      </c>
      <c r="AE59" s="78">
        <v>5122</v>
      </c>
      <c r="AF59" s="78">
        <v>35463</v>
      </c>
      <c r="AG59" s="78" t="s">
        <v>529</v>
      </c>
      <c r="AH59" s="78">
        <v>48.74</v>
      </c>
      <c r="AI59" s="78">
        <v>5274</v>
      </c>
      <c r="AJ59" s="78">
        <v>34440</v>
      </c>
      <c r="AK59" s="78" t="s">
        <v>426</v>
      </c>
      <c r="AL59" s="78">
        <v>50.15</v>
      </c>
      <c r="AM59" s="78">
        <v>5367</v>
      </c>
      <c r="AN59" s="78">
        <v>35225</v>
      </c>
      <c r="AO59" s="78" t="s">
        <v>478</v>
      </c>
      <c r="AP59" s="78">
        <v>49.93</v>
      </c>
      <c r="AQ59" s="78">
        <v>5336</v>
      </c>
      <c r="AR59" s="78">
        <v>36255</v>
      </c>
      <c r="AS59" s="78" t="s">
        <v>427</v>
      </c>
      <c r="AT59" s="78">
        <v>50.95</v>
      </c>
      <c r="AU59" s="78">
        <v>5337</v>
      </c>
      <c r="AV59" s="78">
        <v>35521</v>
      </c>
      <c r="AW59" s="78" t="s">
        <v>308</v>
      </c>
    </row>
    <row r="60" spans="1:49">
      <c r="A60" s="78" t="s">
        <v>572</v>
      </c>
      <c r="B60" s="78">
        <v>59.1</v>
      </c>
      <c r="C60" s="78">
        <v>6860</v>
      </c>
      <c r="D60" s="78">
        <v>39870</v>
      </c>
      <c r="E60" s="78" t="s">
        <v>235</v>
      </c>
      <c r="F60" s="78">
        <v>55.96</v>
      </c>
      <c r="G60" s="78">
        <v>6430</v>
      </c>
      <c r="H60" s="78">
        <v>39646</v>
      </c>
      <c r="I60" s="78" t="s">
        <v>276</v>
      </c>
      <c r="J60" s="78">
        <v>55.02</v>
      </c>
      <c r="K60" s="78">
        <v>5733</v>
      </c>
      <c r="L60" s="78">
        <v>39618</v>
      </c>
      <c r="M60" s="78" t="s">
        <v>417</v>
      </c>
      <c r="N60" s="78">
        <v>53.07</v>
      </c>
      <c r="O60" s="78">
        <v>5482</v>
      </c>
      <c r="P60" s="78">
        <v>38434</v>
      </c>
      <c r="Q60" s="78" t="s">
        <v>415</v>
      </c>
      <c r="R60" s="78">
        <v>53.68</v>
      </c>
      <c r="S60" s="78">
        <v>5302</v>
      </c>
      <c r="T60" s="78">
        <v>37350</v>
      </c>
      <c r="U60" s="78" t="s">
        <v>573</v>
      </c>
      <c r="V60" s="78">
        <v>51.33</v>
      </c>
      <c r="W60" s="78">
        <v>5346</v>
      </c>
      <c r="X60" s="78">
        <v>37651</v>
      </c>
      <c r="Y60" s="78" t="s">
        <v>425</v>
      </c>
      <c r="Z60" s="78">
        <v>50.73</v>
      </c>
      <c r="AA60" s="78">
        <v>5106</v>
      </c>
      <c r="AB60" s="78">
        <v>36743</v>
      </c>
      <c r="AC60" s="78" t="s">
        <v>415</v>
      </c>
      <c r="AD60" s="78">
        <v>51.63</v>
      </c>
      <c r="AE60" s="78">
        <v>5475</v>
      </c>
      <c r="AF60" s="78">
        <v>36871</v>
      </c>
      <c r="AG60" s="78" t="s">
        <v>237</v>
      </c>
      <c r="AH60" s="78">
        <v>51.61</v>
      </c>
      <c r="AI60" s="78">
        <v>5484</v>
      </c>
      <c r="AJ60" s="78">
        <v>38043</v>
      </c>
      <c r="AK60" s="78" t="s">
        <v>229</v>
      </c>
      <c r="AL60" s="78">
        <v>51.75</v>
      </c>
      <c r="AM60" s="78">
        <v>5556</v>
      </c>
      <c r="AN60" s="78">
        <v>37195</v>
      </c>
      <c r="AO60" s="78" t="s">
        <v>359</v>
      </c>
      <c r="AP60" s="78">
        <v>52.63</v>
      </c>
      <c r="AQ60" s="78">
        <v>5557</v>
      </c>
      <c r="AR60" s="78">
        <v>37722</v>
      </c>
      <c r="AS60" s="78" t="s">
        <v>233</v>
      </c>
      <c r="AT60" s="78">
        <v>52.08</v>
      </c>
      <c r="AU60" s="78">
        <v>5849</v>
      </c>
      <c r="AV60" s="78">
        <v>38283</v>
      </c>
      <c r="AW60" s="78" t="s">
        <v>504</v>
      </c>
    </row>
    <row r="61" spans="1:49">
      <c r="A61" s="78" t="s">
        <v>574</v>
      </c>
      <c r="B61" s="78">
        <v>59.45</v>
      </c>
      <c r="C61" s="78">
        <v>5192</v>
      </c>
      <c r="D61" s="78">
        <v>44397</v>
      </c>
      <c r="E61" s="78" t="s">
        <v>339</v>
      </c>
      <c r="F61" s="78">
        <v>59.84</v>
      </c>
      <c r="G61" s="78">
        <v>5133</v>
      </c>
      <c r="H61" s="78">
        <v>45315</v>
      </c>
      <c r="I61" s="78" t="s">
        <v>279</v>
      </c>
      <c r="J61" s="78">
        <v>54.06</v>
      </c>
      <c r="K61" s="78">
        <v>4789</v>
      </c>
      <c r="L61" s="78">
        <v>45134</v>
      </c>
      <c r="M61" s="78" t="s">
        <v>313</v>
      </c>
      <c r="N61" s="78">
        <v>54.87</v>
      </c>
      <c r="O61" s="78">
        <v>4800</v>
      </c>
      <c r="P61" s="78">
        <v>44720</v>
      </c>
      <c r="Q61" s="78" t="s">
        <v>296</v>
      </c>
      <c r="R61" s="78">
        <v>53.28</v>
      </c>
      <c r="S61" s="78">
        <v>4644</v>
      </c>
      <c r="T61" s="78">
        <v>43319</v>
      </c>
      <c r="U61" s="78" t="s">
        <v>462</v>
      </c>
      <c r="V61" s="78">
        <v>52.34</v>
      </c>
      <c r="W61" s="78">
        <v>5025</v>
      </c>
      <c r="X61" s="78">
        <v>43025</v>
      </c>
      <c r="Y61" s="78" t="s">
        <v>305</v>
      </c>
      <c r="Z61" s="78">
        <v>51.36</v>
      </c>
      <c r="AA61" s="78">
        <v>4615</v>
      </c>
      <c r="AB61" s="78">
        <v>43591</v>
      </c>
      <c r="AC61" s="78" t="s">
        <v>468</v>
      </c>
      <c r="AD61" s="78">
        <v>53.07</v>
      </c>
      <c r="AE61" s="78">
        <v>4984</v>
      </c>
      <c r="AF61" s="78">
        <v>43119</v>
      </c>
      <c r="AG61" s="78" t="s">
        <v>321</v>
      </c>
      <c r="AH61" s="78">
        <v>54.69</v>
      </c>
      <c r="AI61" s="78">
        <v>5302</v>
      </c>
      <c r="AJ61" s="78">
        <v>43311</v>
      </c>
      <c r="AK61" s="78" t="s">
        <v>412</v>
      </c>
      <c r="AL61" s="78">
        <v>57.83</v>
      </c>
      <c r="AM61" s="78">
        <v>5150</v>
      </c>
      <c r="AN61" s="78">
        <v>44033</v>
      </c>
      <c r="AO61" s="78" t="s">
        <v>273</v>
      </c>
      <c r="AP61" s="78">
        <v>56.39</v>
      </c>
      <c r="AQ61" s="78">
        <v>5057</v>
      </c>
      <c r="AR61" s="78">
        <v>43519</v>
      </c>
      <c r="AS61" s="78" t="s">
        <v>405</v>
      </c>
      <c r="AT61" s="78">
        <v>54.81</v>
      </c>
      <c r="AU61" s="78">
        <v>4974</v>
      </c>
      <c r="AV61" s="78">
        <v>42918</v>
      </c>
      <c r="AW61" s="78" t="s">
        <v>369</v>
      </c>
    </row>
    <row r="62" spans="1:49">
      <c r="A62" s="78" t="s">
        <v>575</v>
      </c>
      <c r="B62" s="78">
        <v>59.68</v>
      </c>
      <c r="C62" s="78">
        <v>6833</v>
      </c>
      <c r="D62" s="78">
        <v>41997</v>
      </c>
      <c r="E62" s="78" t="s">
        <v>328</v>
      </c>
      <c r="F62" s="78" t="s">
        <v>228</v>
      </c>
      <c r="G62" s="78" t="s">
        <v>228</v>
      </c>
      <c r="H62" s="78" t="s">
        <v>228</v>
      </c>
      <c r="I62" s="78" t="s">
        <v>228</v>
      </c>
      <c r="J62" s="78">
        <v>64.84</v>
      </c>
      <c r="K62" s="78">
        <v>6311</v>
      </c>
      <c r="L62" s="78">
        <v>41856</v>
      </c>
      <c r="M62" s="78" t="s">
        <v>576</v>
      </c>
      <c r="N62" s="78" t="s">
        <v>228</v>
      </c>
      <c r="O62" s="78" t="s">
        <v>228</v>
      </c>
      <c r="P62" s="78" t="s">
        <v>228</v>
      </c>
      <c r="Q62" s="78" t="s">
        <v>228</v>
      </c>
      <c r="R62" s="78">
        <v>58.97</v>
      </c>
      <c r="S62" s="78">
        <v>6125</v>
      </c>
      <c r="T62" s="78">
        <v>38483</v>
      </c>
      <c r="U62" s="78" t="s">
        <v>334</v>
      </c>
      <c r="V62" s="78" t="s">
        <v>228</v>
      </c>
      <c r="W62" s="78" t="s">
        <v>228</v>
      </c>
      <c r="X62" s="78" t="s">
        <v>228</v>
      </c>
      <c r="Y62" s="78" t="s">
        <v>228</v>
      </c>
      <c r="Z62" s="78" t="s">
        <v>228</v>
      </c>
      <c r="AA62" s="78" t="s">
        <v>228</v>
      </c>
      <c r="AB62" s="78" t="s">
        <v>228</v>
      </c>
      <c r="AC62" s="78" t="s">
        <v>228</v>
      </c>
      <c r="AD62" s="78" t="s">
        <v>228</v>
      </c>
      <c r="AE62" s="78" t="s">
        <v>228</v>
      </c>
      <c r="AF62" s="78" t="s">
        <v>228</v>
      </c>
      <c r="AG62" s="78" t="s">
        <v>228</v>
      </c>
      <c r="AH62" s="78" t="s">
        <v>228</v>
      </c>
      <c r="AI62" s="78" t="s">
        <v>228</v>
      </c>
      <c r="AJ62" s="78" t="s">
        <v>228</v>
      </c>
      <c r="AK62" s="78" t="s">
        <v>228</v>
      </c>
      <c r="AL62" s="78" t="s">
        <v>228</v>
      </c>
      <c r="AM62" s="78" t="s">
        <v>228</v>
      </c>
      <c r="AN62" s="78" t="s">
        <v>228</v>
      </c>
      <c r="AO62" s="78" t="s">
        <v>228</v>
      </c>
      <c r="AP62" s="78">
        <v>51.42</v>
      </c>
      <c r="AQ62" s="78">
        <v>6457</v>
      </c>
      <c r="AR62" s="78">
        <v>35549</v>
      </c>
      <c r="AS62" s="78" t="s">
        <v>329</v>
      </c>
      <c r="AT62" s="78" t="s">
        <v>228</v>
      </c>
      <c r="AU62" s="78" t="s">
        <v>228</v>
      </c>
      <c r="AV62" s="78" t="s">
        <v>228</v>
      </c>
      <c r="AW62" s="78" t="s">
        <v>228</v>
      </c>
    </row>
    <row r="63" spans="1:49">
      <c r="A63" s="78" t="s">
        <v>577</v>
      </c>
      <c r="B63" s="78">
        <v>61.68</v>
      </c>
      <c r="C63" s="78">
        <v>6744</v>
      </c>
      <c r="D63" s="78">
        <v>46563</v>
      </c>
      <c r="E63" s="78" t="s">
        <v>366</v>
      </c>
      <c r="F63" s="78">
        <v>71.02</v>
      </c>
      <c r="G63" s="78">
        <v>7883</v>
      </c>
      <c r="H63" s="78">
        <v>46691</v>
      </c>
      <c r="I63" s="78" t="s">
        <v>541</v>
      </c>
      <c r="J63" s="78">
        <v>64.34</v>
      </c>
      <c r="K63" s="78">
        <v>6900</v>
      </c>
      <c r="L63" s="78">
        <v>46794</v>
      </c>
      <c r="M63" s="78" t="s">
        <v>342</v>
      </c>
      <c r="N63" s="78" t="s">
        <v>228</v>
      </c>
      <c r="O63" s="78" t="s">
        <v>228</v>
      </c>
      <c r="P63" s="78" t="s">
        <v>228</v>
      </c>
      <c r="Q63" s="78" t="s">
        <v>228</v>
      </c>
      <c r="R63" s="78">
        <v>58.54</v>
      </c>
      <c r="S63" s="78">
        <v>6071</v>
      </c>
      <c r="T63" s="78">
        <v>43191</v>
      </c>
      <c r="U63" s="78" t="s">
        <v>229</v>
      </c>
      <c r="V63" s="78">
        <v>54.01</v>
      </c>
      <c r="W63" s="78">
        <v>6150</v>
      </c>
      <c r="X63" s="78">
        <v>42191</v>
      </c>
      <c r="Y63" s="78" t="s">
        <v>382</v>
      </c>
      <c r="Z63" s="78">
        <v>54.44</v>
      </c>
      <c r="AA63" s="78">
        <v>6288</v>
      </c>
      <c r="AB63" s="78">
        <v>42609</v>
      </c>
      <c r="AC63" s="78" t="s">
        <v>467</v>
      </c>
      <c r="AD63" s="78" t="s">
        <v>228</v>
      </c>
      <c r="AE63" s="78" t="s">
        <v>228</v>
      </c>
      <c r="AF63" s="78" t="s">
        <v>228</v>
      </c>
      <c r="AG63" s="78" t="s">
        <v>228</v>
      </c>
      <c r="AH63" s="78">
        <v>57.49</v>
      </c>
      <c r="AI63" s="78">
        <v>6414</v>
      </c>
      <c r="AJ63" s="78">
        <v>42065</v>
      </c>
      <c r="AK63" s="78" t="s">
        <v>277</v>
      </c>
      <c r="AL63" s="78">
        <v>61.34</v>
      </c>
      <c r="AM63" s="78">
        <v>6836</v>
      </c>
      <c r="AN63" s="78">
        <v>44818</v>
      </c>
      <c r="AO63" s="78" t="s">
        <v>389</v>
      </c>
      <c r="AP63" s="78">
        <v>65.48</v>
      </c>
      <c r="AQ63" s="78">
        <v>7727</v>
      </c>
      <c r="AR63" s="78">
        <v>42595</v>
      </c>
      <c r="AS63" s="78" t="s">
        <v>507</v>
      </c>
      <c r="AT63" s="78" t="s">
        <v>228</v>
      </c>
      <c r="AU63" s="78" t="s">
        <v>228</v>
      </c>
      <c r="AV63" s="78" t="s">
        <v>228</v>
      </c>
      <c r="AW63" s="78" t="s">
        <v>228</v>
      </c>
    </row>
    <row r="64" spans="1:49">
      <c r="A64" s="78" t="s">
        <v>578</v>
      </c>
      <c r="B64" s="78">
        <v>61.74</v>
      </c>
      <c r="C64" s="78">
        <v>7450</v>
      </c>
      <c r="D64" s="78">
        <v>39234</v>
      </c>
      <c r="E64" s="78" t="s">
        <v>385</v>
      </c>
      <c r="F64" s="78">
        <v>59.71</v>
      </c>
      <c r="G64" s="78">
        <v>6967</v>
      </c>
      <c r="H64" s="78">
        <v>38766</v>
      </c>
      <c r="I64" s="78" t="s">
        <v>510</v>
      </c>
      <c r="J64" s="78">
        <v>55.84</v>
      </c>
      <c r="K64" s="78">
        <v>6829</v>
      </c>
      <c r="L64" s="78">
        <v>38766</v>
      </c>
      <c r="M64" s="78" t="s">
        <v>390</v>
      </c>
      <c r="N64" s="78">
        <v>54.96</v>
      </c>
      <c r="O64" s="78">
        <v>6780</v>
      </c>
      <c r="P64" s="78">
        <v>38390</v>
      </c>
      <c r="Q64" s="78" t="s">
        <v>579</v>
      </c>
      <c r="R64" s="78">
        <v>54.32</v>
      </c>
      <c r="S64" s="78">
        <v>6544</v>
      </c>
      <c r="T64" s="78">
        <v>37119</v>
      </c>
      <c r="U64" s="78" t="s">
        <v>580</v>
      </c>
      <c r="V64" s="78">
        <v>52.96</v>
      </c>
      <c r="W64" s="78">
        <v>6673</v>
      </c>
      <c r="X64" s="78">
        <v>37397</v>
      </c>
      <c r="Y64" s="78" t="s">
        <v>426</v>
      </c>
      <c r="Z64" s="78">
        <v>52.06</v>
      </c>
      <c r="AA64" s="78">
        <v>6271</v>
      </c>
      <c r="AB64" s="78">
        <v>37216</v>
      </c>
      <c r="AC64" s="78" t="s">
        <v>237</v>
      </c>
      <c r="AD64" s="78">
        <v>52.19</v>
      </c>
      <c r="AE64" s="78">
        <v>6222</v>
      </c>
      <c r="AF64" s="78">
        <v>36449</v>
      </c>
      <c r="AG64" s="78" t="s">
        <v>579</v>
      </c>
      <c r="AH64" s="78">
        <v>57.03</v>
      </c>
      <c r="AI64" s="78">
        <v>6464</v>
      </c>
      <c r="AJ64" s="78">
        <v>36511</v>
      </c>
      <c r="AK64" s="78" t="s">
        <v>331</v>
      </c>
      <c r="AL64" s="78">
        <v>53.25</v>
      </c>
      <c r="AM64" s="78">
        <v>6207</v>
      </c>
      <c r="AN64" s="78">
        <v>38717</v>
      </c>
      <c r="AO64" s="78" t="s">
        <v>342</v>
      </c>
      <c r="AP64" s="78">
        <v>52.31</v>
      </c>
      <c r="AQ64" s="78">
        <v>6252</v>
      </c>
      <c r="AR64" s="78">
        <v>38502</v>
      </c>
      <c r="AS64" s="78" t="s">
        <v>341</v>
      </c>
      <c r="AT64" s="78">
        <v>53.82</v>
      </c>
      <c r="AU64" s="78">
        <v>6279</v>
      </c>
      <c r="AV64" s="78">
        <v>38092</v>
      </c>
      <c r="AW64" s="78" t="s">
        <v>513</v>
      </c>
    </row>
    <row r="65" spans="1:49">
      <c r="A65" s="78" t="s">
        <v>581</v>
      </c>
      <c r="B65" s="78">
        <v>61.9</v>
      </c>
      <c r="C65" s="78">
        <v>6175</v>
      </c>
      <c r="D65" s="78">
        <v>50884</v>
      </c>
      <c r="E65" s="78" t="s">
        <v>305</v>
      </c>
      <c r="F65" s="78">
        <v>60.54</v>
      </c>
      <c r="G65" s="78">
        <v>6520</v>
      </c>
      <c r="H65" s="78">
        <v>55140</v>
      </c>
      <c r="I65" s="78" t="s">
        <v>261</v>
      </c>
      <c r="J65" s="78">
        <v>59.24</v>
      </c>
      <c r="K65" s="78">
        <v>6568</v>
      </c>
      <c r="L65" s="78">
        <v>56905</v>
      </c>
      <c r="M65" s="78" t="s">
        <v>445</v>
      </c>
      <c r="N65" s="78">
        <v>57.54</v>
      </c>
      <c r="O65" s="78">
        <v>7304</v>
      </c>
      <c r="P65" s="78">
        <v>47208</v>
      </c>
      <c r="Q65" s="78" t="s">
        <v>288</v>
      </c>
      <c r="R65" s="78">
        <v>56.58</v>
      </c>
      <c r="S65" s="78">
        <v>7229</v>
      </c>
      <c r="T65" s="78">
        <v>49470</v>
      </c>
      <c r="U65" s="78" t="s">
        <v>582</v>
      </c>
      <c r="V65" s="78">
        <v>54.36</v>
      </c>
      <c r="W65" s="78">
        <v>6139</v>
      </c>
      <c r="X65" s="78">
        <v>46034</v>
      </c>
      <c r="Y65" s="78" t="s">
        <v>583</v>
      </c>
      <c r="Z65" s="78">
        <v>78.37</v>
      </c>
      <c r="AA65" s="78">
        <v>10303</v>
      </c>
      <c r="AB65" s="78">
        <v>45182</v>
      </c>
      <c r="AC65" s="78" t="s">
        <v>584</v>
      </c>
      <c r="AD65" s="78">
        <v>57.01</v>
      </c>
      <c r="AE65" s="78">
        <v>7104</v>
      </c>
      <c r="AF65" s="78">
        <v>48386</v>
      </c>
      <c r="AG65" s="78" t="s">
        <v>468</v>
      </c>
      <c r="AH65" s="78">
        <v>56.26</v>
      </c>
      <c r="AI65" s="78">
        <v>7161</v>
      </c>
      <c r="AJ65" s="78">
        <v>46597</v>
      </c>
      <c r="AK65" s="78" t="s">
        <v>312</v>
      </c>
      <c r="AL65" s="78">
        <v>58.88</v>
      </c>
      <c r="AM65" s="78">
        <v>7579</v>
      </c>
      <c r="AN65" s="78">
        <v>47907</v>
      </c>
      <c r="AO65" s="78" t="s">
        <v>462</v>
      </c>
      <c r="AP65" s="78">
        <v>57.74</v>
      </c>
      <c r="AQ65" s="78">
        <v>6521</v>
      </c>
      <c r="AR65" s="78">
        <v>47233</v>
      </c>
      <c r="AS65" s="78" t="s">
        <v>306</v>
      </c>
      <c r="AT65" s="78">
        <v>56.55</v>
      </c>
      <c r="AU65" s="78">
        <v>6378</v>
      </c>
      <c r="AV65" s="78">
        <v>47672</v>
      </c>
      <c r="AW65" s="78" t="s">
        <v>248</v>
      </c>
    </row>
    <row r="66" spans="1:49">
      <c r="A66" s="78" t="s">
        <v>585</v>
      </c>
      <c r="B66" s="78">
        <v>61.91</v>
      </c>
      <c r="C66" s="78">
        <v>9729</v>
      </c>
      <c r="D66" s="78">
        <v>35237</v>
      </c>
      <c r="E66" s="78" t="s">
        <v>586</v>
      </c>
      <c r="F66" s="78" t="s">
        <v>228</v>
      </c>
      <c r="G66" s="78" t="s">
        <v>228</v>
      </c>
      <c r="H66" s="78" t="s">
        <v>228</v>
      </c>
      <c r="I66" s="78" t="s">
        <v>228</v>
      </c>
      <c r="J66" s="78">
        <v>72.92</v>
      </c>
      <c r="K66" s="78">
        <v>14633</v>
      </c>
      <c r="L66" s="78">
        <v>35827</v>
      </c>
      <c r="M66" s="78" t="s">
        <v>587</v>
      </c>
      <c r="N66" s="78">
        <v>56.5</v>
      </c>
      <c r="O66" s="78">
        <v>9075</v>
      </c>
      <c r="P66" s="78">
        <v>35602</v>
      </c>
      <c r="Q66" s="78" t="s">
        <v>588</v>
      </c>
      <c r="R66" s="78">
        <v>50.84</v>
      </c>
      <c r="S66" s="78">
        <v>10188</v>
      </c>
      <c r="T66" s="78">
        <v>35563</v>
      </c>
      <c r="U66" s="78" t="s">
        <v>391</v>
      </c>
      <c r="V66" s="78">
        <v>52.03</v>
      </c>
      <c r="W66" s="78">
        <v>12833</v>
      </c>
      <c r="X66" s="78">
        <v>35046</v>
      </c>
      <c r="Y66" s="78" t="s">
        <v>589</v>
      </c>
      <c r="Z66" s="78">
        <v>62.8</v>
      </c>
      <c r="AA66" s="78">
        <v>8586</v>
      </c>
      <c r="AB66" s="78">
        <v>34666</v>
      </c>
      <c r="AC66" s="78" t="s">
        <v>590</v>
      </c>
      <c r="AD66" s="78">
        <v>46.08</v>
      </c>
      <c r="AE66" s="78">
        <v>9940</v>
      </c>
      <c r="AF66" s="78">
        <v>34023</v>
      </c>
      <c r="AG66" s="78" t="s">
        <v>591</v>
      </c>
      <c r="AH66" s="78">
        <v>55.96</v>
      </c>
      <c r="AI66" s="78">
        <v>12500</v>
      </c>
      <c r="AJ66" s="78">
        <v>34713</v>
      </c>
      <c r="AK66" s="78" t="s">
        <v>592</v>
      </c>
      <c r="AL66" s="78" t="s">
        <v>228</v>
      </c>
      <c r="AM66" s="78" t="s">
        <v>228</v>
      </c>
      <c r="AN66" s="78" t="s">
        <v>228</v>
      </c>
      <c r="AO66" s="78" t="s">
        <v>228</v>
      </c>
      <c r="AP66" s="78">
        <v>43.2</v>
      </c>
      <c r="AQ66" s="78">
        <v>9331</v>
      </c>
      <c r="AR66" s="78">
        <v>36275</v>
      </c>
      <c r="AS66" s="78" t="s">
        <v>593</v>
      </c>
      <c r="AT66" s="78">
        <v>41.42</v>
      </c>
      <c r="AU66" s="78">
        <v>6489</v>
      </c>
      <c r="AV66" s="78">
        <v>36267</v>
      </c>
      <c r="AW66" s="78" t="s">
        <v>376</v>
      </c>
    </row>
    <row r="67" spans="1:49">
      <c r="A67" s="78" t="s">
        <v>594</v>
      </c>
      <c r="B67" s="78">
        <v>62.33</v>
      </c>
      <c r="C67" s="78">
        <v>7657</v>
      </c>
      <c r="D67" s="78">
        <v>42464</v>
      </c>
      <c r="E67" s="78" t="s">
        <v>332</v>
      </c>
      <c r="F67" s="78">
        <v>62.15</v>
      </c>
      <c r="G67" s="78">
        <v>7209</v>
      </c>
      <c r="H67" s="78">
        <v>42310</v>
      </c>
      <c r="I67" s="78" t="s">
        <v>392</v>
      </c>
      <c r="J67" s="78">
        <v>61.45</v>
      </c>
      <c r="K67" s="78">
        <v>7200</v>
      </c>
      <c r="L67" s="78">
        <v>41819</v>
      </c>
      <c r="M67" s="78" t="s">
        <v>392</v>
      </c>
      <c r="N67" s="78" t="s">
        <v>228</v>
      </c>
      <c r="O67" s="78" t="s">
        <v>228</v>
      </c>
      <c r="P67" s="78" t="s">
        <v>228</v>
      </c>
      <c r="Q67" s="78" t="s">
        <v>228</v>
      </c>
      <c r="R67" s="78" t="s">
        <v>228</v>
      </c>
      <c r="S67" s="78" t="s">
        <v>228</v>
      </c>
      <c r="T67" s="78" t="s">
        <v>228</v>
      </c>
      <c r="U67" s="78" t="s">
        <v>228</v>
      </c>
      <c r="V67" s="78" t="s">
        <v>228</v>
      </c>
      <c r="W67" s="78" t="s">
        <v>228</v>
      </c>
      <c r="X67" s="78" t="s">
        <v>228</v>
      </c>
      <c r="Y67" s="78" t="s">
        <v>228</v>
      </c>
      <c r="Z67" s="78">
        <v>47.6</v>
      </c>
      <c r="AA67" s="78">
        <v>5185</v>
      </c>
      <c r="AB67" s="78">
        <v>37763</v>
      </c>
      <c r="AC67" s="78" t="s">
        <v>474</v>
      </c>
      <c r="AD67" s="78">
        <v>53.96</v>
      </c>
      <c r="AE67" s="78">
        <v>6300</v>
      </c>
      <c r="AF67" s="78">
        <v>39503</v>
      </c>
      <c r="AG67" s="78" t="s">
        <v>379</v>
      </c>
      <c r="AH67" s="78">
        <v>46.59</v>
      </c>
      <c r="AI67" s="78">
        <v>5375</v>
      </c>
      <c r="AJ67" s="78">
        <v>40669</v>
      </c>
      <c r="AK67" s="78" t="s">
        <v>383</v>
      </c>
      <c r="AL67" s="78">
        <v>57.01</v>
      </c>
      <c r="AM67" s="78">
        <v>6322</v>
      </c>
      <c r="AN67" s="78">
        <v>42204</v>
      </c>
      <c r="AO67" s="78" t="s">
        <v>386</v>
      </c>
      <c r="AP67" s="78">
        <v>61.74</v>
      </c>
      <c r="AQ67" s="78">
        <v>7033</v>
      </c>
      <c r="AR67" s="78">
        <v>41135</v>
      </c>
      <c r="AS67" s="78" t="s">
        <v>497</v>
      </c>
      <c r="AT67" s="78">
        <v>56.51</v>
      </c>
      <c r="AU67" s="78">
        <v>6725</v>
      </c>
      <c r="AV67" s="78">
        <v>40845</v>
      </c>
      <c r="AW67" s="78" t="s">
        <v>434</v>
      </c>
    </row>
    <row r="68" spans="1:49">
      <c r="A68" s="78" t="s">
        <v>595</v>
      </c>
      <c r="B68" s="78">
        <v>63.6</v>
      </c>
      <c r="C68" s="78">
        <v>7152</v>
      </c>
      <c r="D68" s="78">
        <v>46658</v>
      </c>
      <c r="E68" s="78" t="s">
        <v>425</v>
      </c>
      <c r="F68" s="78">
        <v>65.959999999999994</v>
      </c>
      <c r="G68" s="78">
        <v>6671</v>
      </c>
      <c r="H68" s="78">
        <v>46261</v>
      </c>
      <c r="I68" s="78" t="s">
        <v>327</v>
      </c>
      <c r="J68" s="78">
        <v>64.069999999999993</v>
      </c>
      <c r="K68" s="78">
        <v>7414</v>
      </c>
      <c r="L68" s="78">
        <v>46333</v>
      </c>
      <c r="M68" s="78" t="s">
        <v>249</v>
      </c>
      <c r="N68" s="78" t="s">
        <v>228</v>
      </c>
      <c r="O68" s="78" t="s">
        <v>228</v>
      </c>
      <c r="P68" s="78" t="s">
        <v>228</v>
      </c>
      <c r="Q68" s="78" t="s">
        <v>228</v>
      </c>
      <c r="R68" s="78">
        <v>57</v>
      </c>
      <c r="S68" s="78">
        <v>6140</v>
      </c>
      <c r="T68" s="78">
        <v>44448</v>
      </c>
      <c r="U68" s="78" t="s">
        <v>403</v>
      </c>
      <c r="V68" s="78">
        <v>55.65</v>
      </c>
      <c r="W68" s="78">
        <v>6613</v>
      </c>
      <c r="X68" s="78">
        <v>43709</v>
      </c>
      <c r="Y68" s="78" t="s">
        <v>247</v>
      </c>
      <c r="Z68" s="78">
        <v>58.56</v>
      </c>
      <c r="AA68" s="78">
        <v>6500</v>
      </c>
      <c r="AB68" s="78">
        <v>43538</v>
      </c>
      <c r="AC68" s="78" t="s">
        <v>596</v>
      </c>
      <c r="AD68" s="78">
        <v>59.3</v>
      </c>
      <c r="AE68" s="78">
        <v>5975</v>
      </c>
      <c r="AF68" s="78">
        <v>43493</v>
      </c>
      <c r="AG68" s="78" t="s">
        <v>425</v>
      </c>
      <c r="AH68" s="78">
        <v>55.48</v>
      </c>
      <c r="AI68" s="78">
        <v>6073</v>
      </c>
      <c r="AJ68" s="78">
        <v>50056</v>
      </c>
      <c r="AK68" s="78" t="s">
        <v>323</v>
      </c>
      <c r="AL68" s="78">
        <v>58.96</v>
      </c>
      <c r="AM68" s="78">
        <v>6087</v>
      </c>
      <c r="AN68" s="78">
        <v>50216</v>
      </c>
      <c r="AO68" s="78" t="s">
        <v>346</v>
      </c>
      <c r="AP68" s="78">
        <v>64.25</v>
      </c>
      <c r="AQ68" s="78">
        <v>6815</v>
      </c>
      <c r="AR68" s="78">
        <v>46796</v>
      </c>
      <c r="AS68" s="78" t="s">
        <v>256</v>
      </c>
      <c r="AT68" s="78">
        <v>62.77</v>
      </c>
      <c r="AU68" s="78">
        <v>6637</v>
      </c>
      <c r="AV68" s="78">
        <v>46176</v>
      </c>
      <c r="AW68" s="78" t="s">
        <v>504</v>
      </c>
    </row>
    <row r="69" spans="1:49">
      <c r="A69" s="78" t="s">
        <v>597</v>
      </c>
      <c r="B69" s="78">
        <v>64.099999999999994</v>
      </c>
      <c r="C69" s="78">
        <v>3940</v>
      </c>
      <c r="D69" s="78" t="s">
        <v>228</v>
      </c>
      <c r="E69" s="78" t="s">
        <v>228</v>
      </c>
      <c r="F69" s="78">
        <v>71.64</v>
      </c>
      <c r="G69" s="78">
        <v>4265</v>
      </c>
      <c r="H69" s="78" t="s">
        <v>228</v>
      </c>
      <c r="I69" s="78" t="s">
        <v>228</v>
      </c>
      <c r="J69" s="78">
        <v>60.98</v>
      </c>
      <c r="K69" s="78">
        <v>3335</v>
      </c>
      <c r="L69" s="78" t="s">
        <v>228</v>
      </c>
      <c r="M69" s="78" t="s">
        <v>228</v>
      </c>
      <c r="N69" s="78">
        <v>66.23</v>
      </c>
      <c r="O69" s="78">
        <v>3904</v>
      </c>
      <c r="P69" s="78" t="s">
        <v>228</v>
      </c>
      <c r="Q69" s="78" t="s">
        <v>228</v>
      </c>
      <c r="R69" s="78">
        <v>73.2</v>
      </c>
      <c r="S69" s="78">
        <v>4388</v>
      </c>
      <c r="T69" s="78" t="s">
        <v>228</v>
      </c>
      <c r="U69" s="78" t="s">
        <v>228</v>
      </c>
      <c r="V69" s="78">
        <v>69.849999999999994</v>
      </c>
      <c r="W69" s="78">
        <v>4133</v>
      </c>
      <c r="X69" s="78" t="s">
        <v>228</v>
      </c>
      <c r="Y69" s="78" t="s">
        <v>228</v>
      </c>
      <c r="Z69" s="78">
        <v>66.75</v>
      </c>
      <c r="AA69" s="78">
        <v>3666</v>
      </c>
      <c r="AB69" s="78" t="s">
        <v>228</v>
      </c>
      <c r="AC69" s="78" t="s">
        <v>228</v>
      </c>
      <c r="AD69" s="78">
        <v>75.150000000000006</v>
      </c>
      <c r="AE69" s="78">
        <v>4193</v>
      </c>
      <c r="AF69" s="78" t="s">
        <v>228</v>
      </c>
      <c r="AG69" s="78" t="s">
        <v>228</v>
      </c>
      <c r="AH69" s="78">
        <v>77.739999999999995</v>
      </c>
      <c r="AI69" s="78">
        <v>4392</v>
      </c>
      <c r="AJ69" s="78" t="s">
        <v>228</v>
      </c>
      <c r="AK69" s="78" t="s">
        <v>228</v>
      </c>
      <c r="AL69" s="78">
        <v>70.510000000000005</v>
      </c>
      <c r="AM69" s="78">
        <v>4277</v>
      </c>
      <c r="AN69" s="78" t="s">
        <v>228</v>
      </c>
      <c r="AO69" s="78" t="s">
        <v>228</v>
      </c>
      <c r="AP69" s="78">
        <v>69.44</v>
      </c>
      <c r="AQ69" s="78">
        <v>3990</v>
      </c>
      <c r="AR69" s="78" t="s">
        <v>228</v>
      </c>
      <c r="AS69" s="78" t="s">
        <v>228</v>
      </c>
      <c r="AT69" s="78">
        <v>73.39</v>
      </c>
      <c r="AU69" s="78">
        <v>4063</v>
      </c>
      <c r="AV69" s="78" t="s">
        <v>228</v>
      </c>
      <c r="AW69" s="78" t="s">
        <v>228</v>
      </c>
    </row>
    <row r="70" spans="1:49">
      <c r="A70" s="78" t="s">
        <v>598</v>
      </c>
      <c r="B70" s="78">
        <v>64.34</v>
      </c>
      <c r="C70" s="78">
        <v>19483</v>
      </c>
      <c r="D70" s="78">
        <v>43177</v>
      </c>
      <c r="E70" s="78" t="s">
        <v>599</v>
      </c>
      <c r="F70" s="78">
        <v>60.46</v>
      </c>
      <c r="G70" s="78">
        <v>20845</v>
      </c>
      <c r="H70" s="78">
        <v>43393</v>
      </c>
      <c r="I70" s="78" t="s">
        <v>416</v>
      </c>
      <c r="J70" s="78">
        <v>62.15</v>
      </c>
      <c r="K70" s="78">
        <v>21611</v>
      </c>
      <c r="L70" s="78">
        <v>43430</v>
      </c>
      <c r="M70" s="78" t="s">
        <v>579</v>
      </c>
      <c r="N70" s="78">
        <v>61.03</v>
      </c>
      <c r="O70" s="78">
        <v>21148</v>
      </c>
      <c r="P70" s="78">
        <v>42025</v>
      </c>
      <c r="Q70" s="78" t="s">
        <v>498</v>
      </c>
      <c r="R70" s="78">
        <v>58.5</v>
      </c>
      <c r="S70" s="78">
        <v>19827</v>
      </c>
      <c r="T70" s="78">
        <v>43065</v>
      </c>
      <c r="U70" s="78" t="s">
        <v>341</v>
      </c>
      <c r="V70" s="78">
        <v>54.29</v>
      </c>
      <c r="W70" s="78">
        <v>19618</v>
      </c>
      <c r="X70" s="78">
        <v>42242</v>
      </c>
      <c r="Y70" s="78" t="s">
        <v>378</v>
      </c>
      <c r="Z70" s="78">
        <v>56.25</v>
      </c>
      <c r="AA70" s="78">
        <v>19733</v>
      </c>
      <c r="AB70" s="78">
        <v>41242</v>
      </c>
      <c r="AC70" s="78" t="s">
        <v>425</v>
      </c>
      <c r="AD70" s="78">
        <v>56.54</v>
      </c>
      <c r="AE70" s="78">
        <v>19692</v>
      </c>
      <c r="AF70" s="78">
        <v>40526</v>
      </c>
      <c r="AG70" s="78" t="s">
        <v>233</v>
      </c>
      <c r="AH70" s="78">
        <v>53.8</v>
      </c>
      <c r="AI70" s="78">
        <v>18163</v>
      </c>
      <c r="AJ70" s="78">
        <v>40890</v>
      </c>
      <c r="AK70" s="78" t="s">
        <v>232</v>
      </c>
      <c r="AL70" s="78">
        <v>59.03</v>
      </c>
      <c r="AM70" s="78">
        <v>19013</v>
      </c>
      <c r="AN70" s="78">
        <v>39149</v>
      </c>
      <c r="AO70" s="78" t="s">
        <v>252</v>
      </c>
      <c r="AP70" s="78">
        <v>59.32</v>
      </c>
      <c r="AQ70" s="78">
        <v>19347</v>
      </c>
      <c r="AR70" s="78">
        <v>39244</v>
      </c>
      <c r="AS70" s="78" t="s">
        <v>281</v>
      </c>
      <c r="AT70" s="78">
        <v>57.46</v>
      </c>
      <c r="AU70" s="78">
        <v>19741</v>
      </c>
      <c r="AV70" s="78">
        <v>39207</v>
      </c>
      <c r="AW70" s="78" t="s">
        <v>356</v>
      </c>
    </row>
    <row r="71" spans="1:49">
      <c r="A71" s="78" t="s">
        <v>600</v>
      </c>
      <c r="B71" s="78">
        <v>65.69</v>
      </c>
      <c r="C71" s="78">
        <v>7563</v>
      </c>
      <c r="D71" s="78">
        <v>39854</v>
      </c>
      <c r="E71" s="78" t="s">
        <v>601</v>
      </c>
      <c r="F71" s="78" t="s">
        <v>228</v>
      </c>
      <c r="G71" s="78" t="s">
        <v>228</v>
      </c>
      <c r="H71" s="78" t="s">
        <v>228</v>
      </c>
      <c r="I71" s="78" t="s">
        <v>228</v>
      </c>
      <c r="J71" s="78">
        <v>55.93</v>
      </c>
      <c r="K71" s="78">
        <v>6376</v>
      </c>
      <c r="L71" s="78">
        <v>39654</v>
      </c>
      <c r="M71" s="78" t="s">
        <v>276</v>
      </c>
      <c r="N71" s="78">
        <v>55.96</v>
      </c>
      <c r="O71" s="78">
        <v>6389</v>
      </c>
      <c r="P71" s="78">
        <v>39074</v>
      </c>
      <c r="Q71" s="78" t="s">
        <v>579</v>
      </c>
      <c r="R71" s="78">
        <v>54.84</v>
      </c>
      <c r="S71" s="78">
        <v>6435</v>
      </c>
      <c r="T71" s="78">
        <v>38210</v>
      </c>
      <c r="U71" s="78" t="s">
        <v>531</v>
      </c>
      <c r="V71" s="78">
        <v>52.49</v>
      </c>
      <c r="W71" s="78">
        <v>6149</v>
      </c>
      <c r="X71" s="78">
        <v>36718</v>
      </c>
      <c r="Y71" s="78" t="s">
        <v>391</v>
      </c>
      <c r="Z71" s="78">
        <v>52.46</v>
      </c>
      <c r="AA71" s="78">
        <v>6002</v>
      </c>
      <c r="AB71" s="78">
        <v>37022</v>
      </c>
      <c r="AC71" s="78" t="s">
        <v>388</v>
      </c>
      <c r="AD71" s="78">
        <v>53.09</v>
      </c>
      <c r="AE71" s="78">
        <v>6268</v>
      </c>
      <c r="AF71" s="78">
        <v>37127</v>
      </c>
      <c r="AG71" s="78" t="s">
        <v>391</v>
      </c>
      <c r="AH71" s="78">
        <v>53.59</v>
      </c>
      <c r="AI71" s="78">
        <v>6299</v>
      </c>
      <c r="AJ71" s="78">
        <v>36766</v>
      </c>
      <c r="AK71" s="78" t="s">
        <v>602</v>
      </c>
      <c r="AL71" s="78">
        <v>53.62</v>
      </c>
      <c r="AM71" s="78">
        <v>6230</v>
      </c>
      <c r="AN71" s="78">
        <v>36684</v>
      </c>
      <c r="AO71" s="78" t="s">
        <v>453</v>
      </c>
      <c r="AP71" s="78">
        <v>52.8</v>
      </c>
      <c r="AQ71" s="78">
        <v>6109</v>
      </c>
      <c r="AR71" s="78">
        <v>36967</v>
      </c>
      <c r="AS71" s="78" t="s">
        <v>230</v>
      </c>
      <c r="AT71" s="78">
        <v>54.4</v>
      </c>
      <c r="AU71" s="78">
        <v>6052</v>
      </c>
      <c r="AV71" s="78">
        <v>38334</v>
      </c>
      <c r="AW71" s="78" t="s">
        <v>514</v>
      </c>
    </row>
    <row r="72" spans="1:49">
      <c r="A72" s="78" t="s">
        <v>603</v>
      </c>
      <c r="B72" s="78">
        <v>65.7</v>
      </c>
      <c r="C72" s="78">
        <v>3884</v>
      </c>
      <c r="D72" s="78">
        <v>43955</v>
      </c>
      <c r="E72" s="78" t="s">
        <v>326</v>
      </c>
      <c r="F72" s="78">
        <v>60.2</v>
      </c>
      <c r="G72" s="78">
        <v>3431</v>
      </c>
      <c r="H72" s="78">
        <v>43580</v>
      </c>
      <c r="I72" s="78" t="s">
        <v>249</v>
      </c>
      <c r="J72" s="78">
        <v>62.91</v>
      </c>
      <c r="K72" s="78">
        <v>3392</v>
      </c>
      <c r="L72" s="78">
        <v>44191</v>
      </c>
      <c r="M72" s="78" t="s">
        <v>478</v>
      </c>
      <c r="N72" s="78">
        <v>52.43</v>
      </c>
      <c r="O72" s="78">
        <v>3722</v>
      </c>
      <c r="P72" s="78">
        <v>43813</v>
      </c>
      <c r="Q72" s="78" t="s">
        <v>244</v>
      </c>
      <c r="R72" s="78">
        <v>53.21</v>
      </c>
      <c r="S72" s="78">
        <v>3527</v>
      </c>
      <c r="T72" s="78">
        <v>43441</v>
      </c>
      <c r="U72" s="78" t="s">
        <v>309</v>
      </c>
      <c r="V72" s="78">
        <v>50.83</v>
      </c>
      <c r="W72" s="78">
        <v>3509</v>
      </c>
      <c r="X72" s="78">
        <v>41906</v>
      </c>
      <c r="Y72" s="78" t="s">
        <v>284</v>
      </c>
      <c r="Z72" s="78">
        <v>50.64</v>
      </c>
      <c r="AA72" s="78">
        <v>3157</v>
      </c>
      <c r="AB72" s="78">
        <v>42015</v>
      </c>
      <c r="AC72" s="78" t="s">
        <v>604</v>
      </c>
      <c r="AD72" s="78">
        <v>51.06</v>
      </c>
      <c r="AE72" s="78">
        <v>3331</v>
      </c>
      <c r="AF72" s="78">
        <v>40676</v>
      </c>
      <c r="AG72" s="78" t="s">
        <v>469</v>
      </c>
      <c r="AH72" s="78">
        <v>53.8</v>
      </c>
      <c r="AI72" s="78">
        <v>3873</v>
      </c>
      <c r="AJ72" s="78">
        <v>40675</v>
      </c>
      <c r="AK72" s="78" t="s">
        <v>406</v>
      </c>
      <c r="AL72" s="78">
        <v>49.2</v>
      </c>
      <c r="AM72" s="78">
        <v>3987</v>
      </c>
      <c r="AN72" s="78">
        <v>40661</v>
      </c>
      <c r="AO72" s="78" t="s">
        <v>407</v>
      </c>
      <c r="AP72" s="78">
        <v>51.34</v>
      </c>
      <c r="AQ72" s="78">
        <v>3763</v>
      </c>
      <c r="AR72" s="78">
        <v>40825</v>
      </c>
      <c r="AS72" s="78" t="s">
        <v>381</v>
      </c>
      <c r="AT72" s="78">
        <v>49.93</v>
      </c>
      <c r="AU72" s="78">
        <v>4056</v>
      </c>
      <c r="AV72" s="78">
        <v>41206</v>
      </c>
      <c r="AW72" s="78" t="s">
        <v>304</v>
      </c>
    </row>
    <row r="73" spans="1:49">
      <c r="A73" s="78" t="s">
        <v>605</v>
      </c>
      <c r="B73" s="78">
        <v>65.8</v>
      </c>
      <c r="C73" s="78">
        <v>7888</v>
      </c>
      <c r="D73" s="78">
        <v>43091</v>
      </c>
      <c r="E73" s="78" t="s">
        <v>540</v>
      </c>
      <c r="F73" s="78">
        <v>61.74</v>
      </c>
      <c r="G73" s="78">
        <v>7138</v>
      </c>
      <c r="H73" s="78">
        <v>42808</v>
      </c>
      <c r="I73" s="78" t="s">
        <v>606</v>
      </c>
      <c r="J73" s="78" t="s">
        <v>228</v>
      </c>
      <c r="K73" s="78" t="s">
        <v>228</v>
      </c>
      <c r="L73" s="78" t="s">
        <v>228</v>
      </c>
      <c r="M73" s="78" t="s">
        <v>228</v>
      </c>
      <c r="N73" s="78">
        <v>61.32</v>
      </c>
      <c r="O73" s="78">
        <v>6500</v>
      </c>
      <c r="P73" s="78">
        <v>42879</v>
      </c>
      <c r="Q73" s="78" t="s">
        <v>391</v>
      </c>
      <c r="R73" s="78">
        <v>58.09</v>
      </c>
      <c r="S73" s="78">
        <v>6073</v>
      </c>
      <c r="T73" s="78">
        <v>41685</v>
      </c>
      <c r="U73" s="78" t="s">
        <v>416</v>
      </c>
      <c r="V73" s="78">
        <v>58.65</v>
      </c>
      <c r="W73" s="78">
        <v>6873</v>
      </c>
      <c r="X73" s="78">
        <v>40794</v>
      </c>
      <c r="Y73" s="78" t="s">
        <v>573</v>
      </c>
      <c r="Z73" s="78">
        <v>52.69</v>
      </c>
      <c r="AA73" s="78">
        <v>5576</v>
      </c>
      <c r="AB73" s="78">
        <v>41134</v>
      </c>
      <c r="AC73" s="78" t="s">
        <v>292</v>
      </c>
      <c r="AD73" s="78">
        <v>58.14</v>
      </c>
      <c r="AE73" s="78">
        <v>6322</v>
      </c>
      <c r="AF73" s="78">
        <v>41181</v>
      </c>
      <c r="AG73" s="78" t="s">
        <v>276</v>
      </c>
      <c r="AH73" s="78">
        <v>57.01</v>
      </c>
      <c r="AI73" s="78">
        <v>6655</v>
      </c>
      <c r="AJ73" s="78">
        <v>42149</v>
      </c>
      <c r="AK73" s="78" t="s">
        <v>500</v>
      </c>
      <c r="AL73" s="78">
        <v>56.98</v>
      </c>
      <c r="AM73" s="78">
        <v>6423</v>
      </c>
      <c r="AN73" s="78">
        <v>42560</v>
      </c>
      <c r="AO73" s="78" t="s">
        <v>339</v>
      </c>
      <c r="AP73" s="78">
        <v>59.64</v>
      </c>
      <c r="AQ73" s="78">
        <v>6839</v>
      </c>
      <c r="AR73" s="78">
        <v>41592</v>
      </c>
      <c r="AS73" s="78" t="s">
        <v>308</v>
      </c>
      <c r="AT73" s="78">
        <v>61.95</v>
      </c>
      <c r="AU73" s="78">
        <v>6710</v>
      </c>
      <c r="AV73" s="78">
        <v>42033</v>
      </c>
      <c r="AW73" s="78" t="s">
        <v>545</v>
      </c>
    </row>
    <row r="74" spans="1:49">
      <c r="A74" s="78" t="s">
        <v>607</v>
      </c>
      <c r="B74" s="78">
        <v>66.930000000000007</v>
      </c>
      <c r="C74" s="78">
        <v>6850</v>
      </c>
      <c r="D74" s="78">
        <v>43452</v>
      </c>
      <c r="E74" s="78" t="s">
        <v>510</v>
      </c>
      <c r="F74" s="78">
        <v>68.34</v>
      </c>
      <c r="G74" s="78">
        <v>7392</v>
      </c>
      <c r="H74" s="78">
        <v>43350</v>
      </c>
      <c r="I74" s="78" t="s">
        <v>608</v>
      </c>
      <c r="J74" s="78">
        <v>70.41</v>
      </c>
      <c r="K74" s="78">
        <v>7217</v>
      </c>
      <c r="L74" s="78">
        <v>43266</v>
      </c>
      <c r="M74" s="78" t="s">
        <v>397</v>
      </c>
      <c r="N74" s="78">
        <v>61.8</v>
      </c>
      <c r="O74" s="78">
        <v>6633</v>
      </c>
      <c r="P74" s="78">
        <v>44844</v>
      </c>
      <c r="Q74" s="78" t="s">
        <v>227</v>
      </c>
      <c r="R74" s="78">
        <v>60.65</v>
      </c>
      <c r="S74" s="78">
        <v>6762</v>
      </c>
      <c r="T74" s="78">
        <v>40186</v>
      </c>
      <c r="U74" s="78" t="s">
        <v>452</v>
      </c>
      <c r="V74" s="78">
        <v>54.89</v>
      </c>
      <c r="W74" s="78">
        <v>6387</v>
      </c>
      <c r="X74" s="78">
        <v>39815</v>
      </c>
      <c r="Y74" s="78" t="s">
        <v>227</v>
      </c>
      <c r="Z74" s="78">
        <v>53.54</v>
      </c>
      <c r="AA74" s="78">
        <v>6281</v>
      </c>
      <c r="AB74" s="78">
        <v>40347</v>
      </c>
      <c r="AC74" s="78" t="s">
        <v>486</v>
      </c>
      <c r="AD74" s="78" t="s">
        <v>228</v>
      </c>
      <c r="AE74" s="78" t="s">
        <v>228</v>
      </c>
      <c r="AF74" s="78" t="s">
        <v>228</v>
      </c>
      <c r="AG74" s="78" t="s">
        <v>228</v>
      </c>
      <c r="AH74" s="78">
        <v>52.8</v>
      </c>
      <c r="AI74" s="78">
        <v>6250</v>
      </c>
      <c r="AJ74" s="78">
        <v>41661</v>
      </c>
      <c r="AK74" s="78" t="s">
        <v>285</v>
      </c>
      <c r="AL74" s="78">
        <v>57.13</v>
      </c>
      <c r="AM74" s="78">
        <v>6550</v>
      </c>
      <c r="AN74" s="78">
        <v>41367</v>
      </c>
      <c r="AO74" s="78" t="s">
        <v>415</v>
      </c>
      <c r="AP74" s="78">
        <v>61.12</v>
      </c>
      <c r="AQ74" s="78">
        <v>6319</v>
      </c>
      <c r="AR74" s="78">
        <v>42442</v>
      </c>
      <c r="AS74" s="78" t="s">
        <v>390</v>
      </c>
      <c r="AT74" s="78">
        <v>60.41</v>
      </c>
      <c r="AU74" s="78">
        <v>7193</v>
      </c>
      <c r="AV74" s="78">
        <v>42186</v>
      </c>
      <c r="AW74" s="78" t="s">
        <v>579</v>
      </c>
    </row>
    <row r="75" spans="1:49">
      <c r="A75" s="78" t="s">
        <v>609</v>
      </c>
      <c r="B75" s="78">
        <v>66.930000000000007</v>
      </c>
      <c r="C75" s="78">
        <v>6071</v>
      </c>
      <c r="D75" s="78">
        <v>40695</v>
      </c>
      <c r="E75" s="78" t="s">
        <v>610</v>
      </c>
      <c r="F75" s="78" t="s">
        <v>228</v>
      </c>
      <c r="G75" s="78" t="s">
        <v>228</v>
      </c>
      <c r="H75" s="78" t="s">
        <v>228</v>
      </c>
      <c r="I75" s="78" t="s">
        <v>228</v>
      </c>
      <c r="J75" s="78">
        <v>63.12</v>
      </c>
      <c r="K75" s="78">
        <v>6170</v>
      </c>
      <c r="L75" s="78">
        <v>36924</v>
      </c>
      <c r="M75" s="78" t="s">
        <v>611</v>
      </c>
      <c r="N75" s="78">
        <v>64.55</v>
      </c>
      <c r="O75" s="78">
        <v>5497</v>
      </c>
      <c r="P75" s="78">
        <v>41351</v>
      </c>
      <c r="Q75" s="78" t="s">
        <v>331</v>
      </c>
      <c r="R75" s="78">
        <v>64.91</v>
      </c>
      <c r="S75" s="78">
        <v>5486</v>
      </c>
      <c r="T75" s="78">
        <v>42739</v>
      </c>
      <c r="U75" s="78" t="s">
        <v>454</v>
      </c>
      <c r="V75" s="78">
        <v>65.78</v>
      </c>
      <c r="W75" s="78">
        <v>5632</v>
      </c>
      <c r="X75" s="78">
        <v>39636</v>
      </c>
      <c r="Y75" s="78" t="s">
        <v>612</v>
      </c>
      <c r="Z75" s="78">
        <v>60.71</v>
      </c>
      <c r="AA75" s="78">
        <v>5441</v>
      </c>
      <c r="AB75" s="78">
        <v>40880</v>
      </c>
      <c r="AC75" s="78" t="s">
        <v>589</v>
      </c>
      <c r="AD75" s="78">
        <v>64.06</v>
      </c>
      <c r="AE75" s="78">
        <v>5827</v>
      </c>
      <c r="AF75" s="78">
        <v>42588</v>
      </c>
      <c r="AG75" s="78" t="s">
        <v>613</v>
      </c>
      <c r="AH75" s="78">
        <v>65.319999999999993</v>
      </c>
      <c r="AI75" s="78">
        <v>5576</v>
      </c>
      <c r="AJ75" s="78">
        <v>43577</v>
      </c>
      <c r="AK75" s="78" t="s">
        <v>424</v>
      </c>
      <c r="AL75" s="78">
        <v>62.84</v>
      </c>
      <c r="AM75" s="78">
        <v>5638</v>
      </c>
      <c r="AN75" s="78">
        <v>44215</v>
      </c>
      <c r="AO75" s="78" t="s">
        <v>328</v>
      </c>
      <c r="AP75" s="78">
        <v>65.709999999999994</v>
      </c>
      <c r="AQ75" s="78">
        <v>5863</v>
      </c>
      <c r="AR75" s="78">
        <v>43412</v>
      </c>
      <c r="AS75" s="78" t="s">
        <v>508</v>
      </c>
      <c r="AT75" s="78">
        <v>64.23</v>
      </c>
      <c r="AU75" s="78">
        <v>6011</v>
      </c>
      <c r="AV75" s="78">
        <v>42448</v>
      </c>
      <c r="AW75" s="78" t="s">
        <v>508</v>
      </c>
    </row>
    <row r="76" spans="1:49">
      <c r="A76" s="78" t="s">
        <v>614</v>
      </c>
      <c r="B76" s="78">
        <v>67.47</v>
      </c>
      <c r="C76" s="78">
        <v>6223</v>
      </c>
      <c r="D76" s="78">
        <v>28550</v>
      </c>
      <c r="E76" s="78" t="s">
        <v>615</v>
      </c>
      <c r="F76" s="78">
        <v>68.459999999999994</v>
      </c>
      <c r="G76" s="78">
        <v>6541</v>
      </c>
      <c r="H76" s="78">
        <v>28372</v>
      </c>
      <c r="I76" s="78" t="s">
        <v>616</v>
      </c>
      <c r="J76" s="78">
        <v>64.59</v>
      </c>
      <c r="K76" s="78">
        <v>5695</v>
      </c>
      <c r="L76" s="78">
        <v>28290</v>
      </c>
      <c r="M76" s="78" t="s">
        <v>617</v>
      </c>
      <c r="N76" s="78">
        <v>63.89</v>
      </c>
      <c r="O76" s="78">
        <v>5546</v>
      </c>
      <c r="P76" s="78">
        <v>27980</v>
      </c>
      <c r="Q76" s="78" t="s">
        <v>617</v>
      </c>
      <c r="R76" s="78">
        <v>61.98</v>
      </c>
      <c r="S76" s="78">
        <v>5287</v>
      </c>
      <c r="T76" s="78">
        <v>27703</v>
      </c>
      <c r="U76" s="78" t="s">
        <v>491</v>
      </c>
      <c r="V76" s="78">
        <v>61.74</v>
      </c>
      <c r="W76" s="78">
        <v>5138</v>
      </c>
      <c r="X76" s="78">
        <v>27429</v>
      </c>
      <c r="Y76" s="78" t="s">
        <v>490</v>
      </c>
      <c r="Z76" s="78">
        <v>58.37</v>
      </c>
      <c r="AA76" s="78">
        <v>5099</v>
      </c>
      <c r="AB76" s="78">
        <v>29116</v>
      </c>
      <c r="AC76" s="78" t="s">
        <v>618</v>
      </c>
      <c r="AD76" s="78">
        <v>61.11</v>
      </c>
      <c r="AE76" s="78">
        <v>5191</v>
      </c>
      <c r="AF76" s="78">
        <v>28828</v>
      </c>
      <c r="AG76" s="78" t="s">
        <v>619</v>
      </c>
      <c r="AH76" s="78">
        <v>61.07</v>
      </c>
      <c r="AI76" s="78">
        <v>5193</v>
      </c>
      <c r="AJ76" s="78">
        <v>28543</v>
      </c>
      <c r="AK76" s="78" t="s">
        <v>620</v>
      </c>
      <c r="AL76" s="78">
        <v>60.72</v>
      </c>
      <c r="AM76" s="78">
        <v>5278</v>
      </c>
      <c r="AN76" s="78">
        <v>40933</v>
      </c>
      <c r="AO76" s="78" t="s">
        <v>235</v>
      </c>
      <c r="AP76" s="78">
        <v>62.5</v>
      </c>
      <c r="AQ76" s="78">
        <v>5248</v>
      </c>
      <c r="AR76" s="78">
        <v>39955</v>
      </c>
      <c r="AS76" s="78" t="s">
        <v>333</v>
      </c>
      <c r="AT76" s="78">
        <v>61.39</v>
      </c>
      <c r="AU76" s="78">
        <v>5204</v>
      </c>
      <c r="AV76" s="78">
        <v>47890</v>
      </c>
      <c r="AW76" s="78" t="s">
        <v>292</v>
      </c>
    </row>
    <row r="77" spans="1:49">
      <c r="A77" s="78" t="s">
        <v>621</v>
      </c>
      <c r="B77" s="78">
        <v>69.260000000000005</v>
      </c>
      <c r="C77" s="78">
        <v>10739</v>
      </c>
      <c r="D77" s="78">
        <v>43426</v>
      </c>
      <c r="E77" s="78" t="s">
        <v>622</v>
      </c>
      <c r="F77" s="78">
        <v>73.19</v>
      </c>
      <c r="G77" s="78">
        <v>7989</v>
      </c>
      <c r="H77" s="78">
        <v>43277</v>
      </c>
      <c r="I77" s="78" t="s">
        <v>623</v>
      </c>
      <c r="J77" s="78">
        <v>70.290000000000006</v>
      </c>
      <c r="K77" s="78">
        <v>7608</v>
      </c>
      <c r="L77" s="78">
        <v>42043</v>
      </c>
      <c r="M77" s="78" t="s">
        <v>624</v>
      </c>
      <c r="N77" s="78">
        <v>64.47</v>
      </c>
      <c r="O77" s="78">
        <v>6844</v>
      </c>
      <c r="P77" s="78">
        <v>41654</v>
      </c>
      <c r="Q77" s="78" t="s">
        <v>525</v>
      </c>
      <c r="R77" s="78">
        <v>65.27</v>
      </c>
      <c r="S77" s="78">
        <v>6686</v>
      </c>
      <c r="T77" s="78">
        <v>40348</v>
      </c>
      <c r="U77" s="78" t="s">
        <v>625</v>
      </c>
      <c r="V77" s="78">
        <v>64.11</v>
      </c>
      <c r="W77" s="78">
        <v>7647</v>
      </c>
      <c r="X77" s="78">
        <v>40022</v>
      </c>
      <c r="Y77" s="78" t="s">
        <v>626</v>
      </c>
      <c r="Z77" s="78">
        <v>59.27</v>
      </c>
      <c r="AA77" s="78">
        <v>6229</v>
      </c>
      <c r="AB77" s="78">
        <v>39998</v>
      </c>
      <c r="AC77" s="78" t="s">
        <v>235</v>
      </c>
      <c r="AD77" s="78">
        <v>63.54</v>
      </c>
      <c r="AE77" s="78">
        <v>6045</v>
      </c>
      <c r="AF77" s="78">
        <v>40005</v>
      </c>
      <c r="AG77" s="78" t="s">
        <v>395</v>
      </c>
      <c r="AH77" s="78">
        <v>63.88</v>
      </c>
      <c r="AI77" s="78">
        <v>5993</v>
      </c>
      <c r="AJ77" s="78">
        <v>40329</v>
      </c>
      <c r="AK77" s="78" t="s">
        <v>236</v>
      </c>
      <c r="AL77" s="78">
        <v>56.89</v>
      </c>
      <c r="AM77" s="78">
        <v>6394</v>
      </c>
      <c r="AN77" s="78">
        <v>42267</v>
      </c>
      <c r="AO77" s="78" t="s">
        <v>420</v>
      </c>
      <c r="AP77" s="78">
        <v>55.39</v>
      </c>
      <c r="AQ77" s="78">
        <v>7114</v>
      </c>
      <c r="AR77" s="78">
        <v>41777</v>
      </c>
      <c r="AS77" s="78" t="s">
        <v>366</v>
      </c>
      <c r="AT77" s="78">
        <v>54.2</v>
      </c>
      <c r="AU77" s="78">
        <v>6484</v>
      </c>
      <c r="AV77" s="78">
        <v>41162</v>
      </c>
      <c r="AW77" s="78" t="s">
        <v>234</v>
      </c>
    </row>
    <row r="78" spans="1:49">
      <c r="A78" s="78" t="s">
        <v>627</v>
      </c>
      <c r="B78" s="78">
        <v>69.67</v>
      </c>
      <c r="C78" s="78">
        <v>6967</v>
      </c>
      <c r="D78" s="78">
        <v>34644</v>
      </c>
      <c r="E78" s="78" t="s">
        <v>496</v>
      </c>
      <c r="F78" s="78">
        <v>62.92</v>
      </c>
      <c r="G78" s="78">
        <v>6477</v>
      </c>
      <c r="H78" s="78">
        <v>34317</v>
      </c>
      <c r="I78" s="78" t="s">
        <v>628</v>
      </c>
      <c r="J78" s="78">
        <v>61.95</v>
      </c>
      <c r="K78" s="78">
        <v>5954</v>
      </c>
      <c r="L78" s="78">
        <v>33779</v>
      </c>
      <c r="M78" s="78" t="s">
        <v>628</v>
      </c>
      <c r="N78" s="78">
        <v>60.63</v>
      </c>
      <c r="O78" s="78">
        <v>5783</v>
      </c>
      <c r="P78" s="78">
        <v>34311</v>
      </c>
      <c r="Q78" s="78" t="s">
        <v>629</v>
      </c>
      <c r="R78" s="78">
        <v>59.66</v>
      </c>
      <c r="S78" s="78">
        <v>5836</v>
      </c>
      <c r="T78" s="78">
        <v>34199</v>
      </c>
      <c r="U78" s="78" t="s">
        <v>630</v>
      </c>
      <c r="V78" s="78">
        <v>57.93</v>
      </c>
      <c r="W78" s="78">
        <v>5533</v>
      </c>
      <c r="X78" s="78">
        <v>34379</v>
      </c>
      <c r="Y78" s="78" t="s">
        <v>631</v>
      </c>
      <c r="Z78" s="78">
        <v>58.4</v>
      </c>
      <c r="AA78" s="78">
        <v>5353</v>
      </c>
      <c r="AB78" s="78">
        <v>34387</v>
      </c>
      <c r="AC78" s="78" t="s">
        <v>632</v>
      </c>
      <c r="AD78" s="78">
        <v>59.6</v>
      </c>
      <c r="AE78" s="78">
        <v>5781</v>
      </c>
      <c r="AF78" s="78">
        <v>34609</v>
      </c>
      <c r="AG78" s="78" t="s">
        <v>633</v>
      </c>
      <c r="AH78" s="78">
        <v>59.18</v>
      </c>
      <c r="AI78" s="78">
        <v>5829</v>
      </c>
      <c r="AJ78" s="78">
        <v>33952</v>
      </c>
      <c r="AK78" s="78" t="s">
        <v>630</v>
      </c>
      <c r="AL78" s="78">
        <v>59.85</v>
      </c>
      <c r="AM78" s="78">
        <v>5944</v>
      </c>
      <c r="AN78" s="78">
        <v>34723</v>
      </c>
      <c r="AO78" s="78" t="s">
        <v>633</v>
      </c>
      <c r="AP78" s="78">
        <v>61.31</v>
      </c>
      <c r="AQ78" s="78">
        <v>6151</v>
      </c>
      <c r="AR78" s="78">
        <v>34154</v>
      </c>
      <c r="AS78" s="78" t="s">
        <v>634</v>
      </c>
      <c r="AT78" s="78">
        <v>60.3</v>
      </c>
      <c r="AU78" s="78">
        <v>5812</v>
      </c>
      <c r="AV78" s="78">
        <v>32860</v>
      </c>
      <c r="AW78" s="78" t="s">
        <v>635</v>
      </c>
    </row>
    <row r="79" spans="1:49">
      <c r="A79" s="78" t="s">
        <v>636</v>
      </c>
      <c r="B79" s="78">
        <v>70.180000000000007</v>
      </c>
      <c r="C79" s="78">
        <v>5178</v>
      </c>
      <c r="D79" s="78">
        <v>47018</v>
      </c>
      <c r="E79" s="78" t="s">
        <v>326</v>
      </c>
      <c r="F79" s="78">
        <v>77.14</v>
      </c>
      <c r="G79" s="78">
        <v>5350</v>
      </c>
      <c r="H79" s="78">
        <v>46770</v>
      </c>
      <c r="I79" s="78" t="s">
        <v>601</v>
      </c>
      <c r="J79" s="78">
        <v>64.12</v>
      </c>
      <c r="K79" s="78">
        <v>4851</v>
      </c>
      <c r="L79" s="78">
        <v>46360</v>
      </c>
      <c r="M79" s="78" t="s">
        <v>249</v>
      </c>
      <c r="N79" s="78">
        <v>60.18</v>
      </c>
      <c r="O79" s="78">
        <v>4487</v>
      </c>
      <c r="P79" s="78">
        <v>45764</v>
      </c>
      <c r="Q79" s="78" t="s">
        <v>232</v>
      </c>
      <c r="R79" s="78">
        <v>60.57</v>
      </c>
      <c r="S79" s="78">
        <v>4611</v>
      </c>
      <c r="T79" s="78">
        <v>46080</v>
      </c>
      <c r="U79" s="78" t="s">
        <v>232</v>
      </c>
      <c r="V79" s="78">
        <v>67.709999999999994</v>
      </c>
      <c r="W79" s="78">
        <v>4958</v>
      </c>
      <c r="X79" s="78">
        <v>48046</v>
      </c>
      <c r="Y79" s="78" t="s">
        <v>477</v>
      </c>
      <c r="Z79" s="78">
        <v>63.1</v>
      </c>
      <c r="AA79" s="78">
        <v>4652</v>
      </c>
      <c r="AB79" s="78">
        <v>47864</v>
      </c>
      <c r="AC79" s="78" t="s">
        <v>411</v>
      </c>
      <c r="AD79" s="78">
        <v>60.03</v>
      </c>
      <c r="AE79" s="78">
        <v>4460</v>
      </c>
      <c r="AF79" s="78">
        <v>52103</v>
      </c>
      <c r="AG79" s="78" t="s">
        <v>240</v>
      </c>
      <c r="AH79" s="78">
        <v>64.17</v>
      </c>
      <c r="AI79" s="78">
        <v>4832</v>
      </c>
      <c r="AJ79" s="78">
        <v>52281</v>
      </c>
      <c r="AK79" s="78" t="s">
        <v>290</v>
      </c>
      <c r="AL79" s="78">
        <v>59.93</v>
      </c>
      <c r="AM79" s="78">
        <v>4513</v>
      </c>
      <c r="AN79" s="78">
        <v>58468</v>
      </c>
      <c r="AO79" s="78" t="s">
        <v>569</v>
      </c>
      <c r="AP79" s="78">
        <v>61.47</v>
      </c>
      <c r="AQ79" s="78">
        <v>4635</v>
      </c>
      <c r="AR79" s="78">
        <v>51406</v>
      </c>
      <c r="AS79" s="78" t="s">
        <v>295</v>
      </c>
      <c r="AT79" s="78">
        <v>62.35</v>
      </c>
      <c r="AU79" s="78">
        <v>4596</v>
      </c>
      <c r="AV79" s="78">
        <v>51697</v>
      </c>
      <c r="AW79" s="78" t="s">
        <v>604</v>
      </c>
    </row>
    <row r="80" spans="1:49">
      <c r="A80" s="78" t="s">
        <v>637</v>
      </c>
      <c r="B80" s="78">
        <v>70.45</v>
      </c>
      <c r="C80" s="78">
        <v>5220</v>
      </c>
      <c r="D80" s="78">
        <v>52566</v>
      </c>
      <c r="E80" s="78" t="s">
        <v>339</v>
      </c>
      <c r="F80" s="78" t="s">
        <v>228</v>
      </c>
      <c r="G80" s="78" t="s">
        <v>228</v>
      </c>
      <c r="H80" s="78" t="s">
        <v>228</v>
      </c>
      <c r="I80" s="78" t="s">
        <v>228</v>
      </c>
      <c r="J80" s="78">
        <v>63.42</v>
      </c>
      <c r="K80" s="78">
        <v>4865</v>
      </c>
      <c r="L80" s="78">
        <v>51807</v>
      </c>
      <c r="M80" s="78" t="s">
        <v>309</v>
      </c>
      <c r="N80" s="78">
        <v>61.78</v>
      </c>
      <c r="O80" s="78">
        <v>4689</v>
      </c>
      <c r="P80" s="78">
        <v>45656</v>
      </c>
      <c r="Q80" s="78" t="s">
        <v>500</v>
      </c>
      <c r="R80" s="78">
        <v>60.24</v>
      </c>
      <c r="S80" s="78">
        <v>4871</v>
      </c>
      <c r="T80" s="78">
        <v>46574</v>
      </c>
      <c r="U80" s="78" t="s">
        <v>287</v>
      </c>
      <c r="V80" s="78">
        <v>55.67</v>
      </c>
      <c r="W80" s="78">
        <v>4672</v>
      </c>
      <c r="X80" s="78">
        <v>46113</v>
      </c>
      <c r="Y80" s="78" t="s">
        <v>312</v>
      </c>
      <c r="Z80" s="78">
        <v>54.74</v>
      </c>
      <c r="AA80" s="78">
        <v>4456</v>
      </c>
      <c r="AB80" s="78">
        <v>45656</v>
      </c>
      <c r="AC80" s="78" t="s">
        <v>313</v>
      </c>
      <c r="AD80" s="78">
        <v>60.96</v>
      </c>
      <c r="AE80" s="78">
        <v>4504</v>
      </c>
      <c r="AF80" s="78">
        <v>36403</v>
      </c>
      <c r="AG80" s="78" t="s">
        <v>563</v>
      </c>
      <c r="AH80" s="78">
        <v>57.08</v>
      </c>
      <c r="AI80" s="78">
        <v>4277</v>
      </c>
      <c r="AJ80" s="78">
        <v>39338</v>
      </c>
      <c r="AK80" s="78" t="s">
        <v>638</v>
      </c>
      <c r="AL80" s="78">
        <v>63.3</v>
      </c>
      <c r="AM80" s="78">
        <v>4741</v>
      </c>
      <c r="AN80" s="78">
        <v>43888</v>
      </c>
      <c r="AO80" s="78" t="s">
        <v>606</v>
      </c>
      <c r="AP80" s="78">
        <v>64.78</v>
      </c>
      <c r="AQ80" s="78">
        <v>4821</v>
      </c>
      <c r="AR80" s="78">
        <v>46150</v>
      </c>
      <c r="AS80" s="78" t="s">
        <v>275</v>
      </c>
      <c r="AT80" s="78">
        <v>63.84</v>
      </c>
      <c r="AU80" s="78">
        <v>4290</v>
      </c>
      <c r="AV80" s="78">
        <v>45693</v>
      </c>
      <c r="AW80" s="78" t="s">
        <v>480</v>
      </c>
    </row>
    <row r="81" spans="1:49">
      <c r="A81" s="78" t="s">
        <v>639</v>
      </c>
      <c r="B81" s="78">
        <v>70.790000000000006</v>
      </c>
      <c r="C81" s="78">
        <v>8335</v>
      </c>
      <c r="D81" s="78">
        <v>53397</v>
      </c>
      <c r="E81" s="78" t="s">
        <v>366</v>
      </c>
      <c r="F81" s="78">
        <v>73.510000000000005</v>
      </c>
      <c r="G81" s="78">
        <v>9216</v>
      </c>
      <c r="H81" s="78">
        <v>51935</v>
      </c>
      <c r="I81" s="78" t="s">
        <v>426</v>
      </c>
      <c r="J81" s="78">
        <v>66.56</v>
      </c>
      <c r="K81" s="78">
        <v>9200</v>
      </c>
      <c r="L81" s="78">
        <v>51505</v>
      </c>
      <c r="M81" s="78" t="s">
        <v>287</v>
      </c>
      <c r="N81" s="78">
        <v>60.71</v>
      </c>
      <c r="O81" s="78">
        <v>8298</v>
      </c>
      <c r="P81" s="78">
        <v>50966</v>
      </c>
      <c r="Q81" s="78" t="s">
        <v>593</v>
      </c>
      <c r="R81" s="78">
        <v>68.42</v>
      </c>
      <c r="S81" s="78">
        <v>9164</v>
      </c>
      <c r="T81" s="78">
        <v>48701</v>
      </c>
      <c r="U81" s="78" t="s">
        <v>479</v>
      </c>
      <c r="V81" s="78">
        <v>55.82</v>
      </c>
      <c r="W81" s="78">
        <v>6951</v>
      </c>
      <c r="X81" s="78">
        <v>47805</v>
      </c>
      <c r="Y81" s="78" t="s">
        <v>640</v>
      </c>
      <c r="Z81" s="78">
        <v>57.61</v>
      </c>
      <c r="AA81" s="78">
        <v>7354</v>
      </c>
      <c r="AB81" s="78">
        <v>45277</v>
      </c>
      <c r="AC81" s="78" t="s">
        <v>247</v>
      </c>
      <c r="AD81" s="78">
        <v>57.7</v>
      </c>
      <c r="AE81" s="78">
        <v>7664</v>
      </c>
      <c r="AF81" s="78">
        <v>48156</v>
      </c>
      <c r="AG81" s="78" t="s">
        <v>313</v>
      </c>
      <c r="AH81" s="78">
        <v>62.69</v>
      </c>
      <c r="AI81" s="78">
        <v>8200</v>
      </c>
      <c r="AJ81" s="78">
        <v>48881</v>
      </c>
      <c r="AK81" s="78" t="s">
        <v>403</v>
      </c>
      <c r="AL81" s="78">
        <v>61.5</v>
      </c>
      <c r="AM81" s="78">
        <v>8352</v>
      </c>
      <c r="AN81" s="78">
        <v>47104</v>
      </c>
      <c r="AO81" s="78" t="s">
        <v>370</v>
      </c>
      <c r="AP81" s="78">
        <v>58.79</v>
      </c>
      <c r="AQ81" s="78">
        <v>8036</v>
      </c>
      <c r="AR81" s="78">
        <v>48020</v>
      </c>
      <c r="AS81" s="78" t="s">
        <v>309</v>
      </c>
      <c r="AT81" s="78">
        <v>56.66</v>
      </c>
      <c r="AU81" s="78">
        <v>7920</v>
      </c>
      <c r="AV81" s="78">
        <v>49342</v>
      </c>
      <c r="AW81" s="78" t="s">
        <v>269</v>
      </c>
    </row>
    <row r="82" spans="1:49">
      <c r="A82" s="78" t="s">
        <v>641</v>
      </c>
      <c r="B82" s="78">
        <v>70.83</v>
      </c>
      <c r="C82" s="78">
        <v>8713</v>
      </c>
      <c r="D82" s="78">
        <v>38730</v>
      </c>
      <c r="E82" s="78" t="s">
        <v>642</v>
      </c>
      <c r="F82" s="78">
        <v>63.6</v>
      </c>
      <c r="G82" s="78">
        <v>7270</v>
      </c>
      <c r="H82" s="78">
        <v>38807</v>
      </c>
      <c r="I82" s="78" t="s">
        <v>524</v>
      </c>
      <c r="J82" s="78">
        <v>59.58</v>
      </c>
      <c r="K82" s="78">
        <v>7329</v>
      </c>
      <c r="L82" s="78">
        <v>38802</v>
      </c>
      <c r="M82" s="78" t="s">
        <v>509</v>
      </c>
      <c r="N82" s="78">
        <v>54.68</v>
      </c>
      <c r="O82" s="78">
        <v>6582</v>
      </c>
      <c r="P82" s="78">
        <v>39828</v>
      </c>
      <c r="Q82" s="78" t="s">
        <v>256</v>
      </c>
      <c r="R82" s="78">
        <v>59.24</v>
      </c>
      <c r="S82" s="78">
        <v>6767</v>
      </c>
      <c r="T82" s="78">
        <v>39464</v>
      </c>
      <c r="U82" s="78" t="s">
        <v>497</v>
      </c>
      <c r="V82" s="78">
        <v>55.28</v>
      </c>
      <c r="W82" s="78">
        <v>6230</v>
      </c>
      <c r="X82" s="78">
        <v>38466</v>
      </c>
      <c r="Y82" s="78" t="s">
        <v>573</v>
      </c>
      <c r="Z82" s="78">
        <v>57.65</v>
      </c>
      <c r="AA82" s="78">
        <v>6511</v>
      </c>
      <c r="AB82" s="78">
        <v>38998</v>
      </c>
      <c r="AC82" s="78" t="s">
        <v>418</v>
      </c>
      <c r="AD82" s="78">
        <v>55.88</v>
      </c>
      <c r="AE82" s="78">
        <v>6155</v>
      </c>
      <c r="AF82" s="78">
        <v>38552</v>
      </c>
      <c r="AG82" s="78" t="s">
        <v>638</v>
      </c>
      <c r="AH82" s="78">
        <v>57.44</v>
      </c>
      <c r="AI82" s="78">
        <v>6565</v>
      </c>
      <c r="AJ82" s="78">
        <v>39227</v>
      </c>
      <c r="AK82" s="78" t="s">
        <v>356</v>
      </c>
      <c r="AL82" s="78">
        <v>58.42</v>
      </c>
      <c r="AM82" s="78">
        <v>6521</v>
      </c>
      <c r="AN82" s="78">
        <v>38983</v>
      </c>
      <c r="AO82" s="78" t="s">
        <v>424</v>
      </c>
      <c r="AP82" s="78">
        <v>60.39</v>
      </c>
      <c r="AQ82" s="78">
        <v>6789</v>
      </c>
      <c r="AR82" s="78">
        <v>39703</v>
      </c>
      <c r="AS82" s="78" t="s">
        <v>541</v>
      </c>
      <c r="AT82" s="78">
        <v>63.42</v>
      </c>
      <c r="AU82" s="78">
        <v>7068</v>
      </c>
      <c r="AV82" s="78">
        <v>39816</v>
      </c>
      <c r="AW82" s="78" t="s">
        <v>643</v>
      </c>
    </row>
    <row r="83" spans="1:49">
      <c r="A83" s="78" t="s">
        <v>644</v>
      </c>
      <c r="B83" s="78">
        <v>72.48</v>
      </c>
      <c r="C83" s="78">
        <v>5877</v>
      </c>
      <c r="D83" s="78">
        <v>51618</v>
      </c>
      <c r="E83" s="78" t="s">
        <v>275</v>
      </c>
      <c r="F83" s="78">
        <v>74.38</v>
      </c>
      <c r="G83" s="78">
        <v>5746</v>
      </c>
      <c r="H83" s="78">
        <v>51836</v>
      </c>
      <c r="I83" s="78" t="s">
        <v>531</v>
      </c>
      <c r="J83" s="78">
        <v>61.85</v>
      </c>
      <c r="K83" s="78">
        <v>4444</v>
      </c>
      <c r="L83" s="78">
        <v>50860</v>
      </c>
      <c r="M83" s="78" t="s">
        <v>305</v>
      </c>
      <c r="N83" s="78">
        <v>61.61</v>
      </c>
      <c r="O83" s="78">
        <v>4574</v>
      </c>
      <c r="P83" s="78">
        <v>47839</v>
      </c>
      <c r="Q83" s="78" t="s">
        <v>367</v>
      </c>
      <c r="R83" s="78">
        <v>61.41</v>
      </c>
      <c r="S83" s="78">
        <v>4656</v>
      </c>
      <c r="T83" s="78">
        <v>49020</v>
      </c>
      <c r="U83" s="78" t="s">
        <v>516</v>
      </c>
      <c r="V83" s="78">
        <v>63.41</v>
      </c>
      <c r="W83" s="78">
        <v>5137</v>
      </c>
      <c r="X83" s="78">
        <v>48440</v>
      </c>
      <c r="Y83" s="78" t="s">
        <v>380</v>
      </c>
      <c r="Z83" s="78">
        <v>61.97</v>
      </c>
      <c r="AA83" s="78">
        <v>4673</v>
      </c>
      <c r="AB83" s="78">
        <v>47997</v>
      </c>
      <c r="AC83" s="78" t="s">
        <v>429</v>
      </c>
      <c r="AD83" s="78">
        <v>62.95</v>
      </c>
      <c r="AE83" s="78">
        <v>4710</v>
      </c>
      <c r="AF83" s="78">
        <v>47877</v>
      </c>
      <c r="AG83" s="78" t="s">
        <v>232</v>
      </c>
      <c r="AH83" s="78">
        <v>64.17</v>
      </c>
      <c r="AI83" s="78">
        <v>4907</v>
      </c>
      <c r="AJ83" s="78">
        <v>48695</v>
      </c>
      <c r="AK83" s="78" t="s">
        <v>411</v>
      </c>
      <c r="AL83" s="78">
        <v>63.12</v>
      </c>
      <c r="AM83" s="78">
        <v>5035</v>
      </c>
      <c r="AN83" s="78">
        <v>47544</v>
      </c>
      <c r="AO83" s="78" t="s">
        <v>486</v>
      </c>
      <c r="AP83" s="78">
        <v>63.52</v>
      </c>
      <c r="AQ83" s="78">
        <v>5035</v>
      </c>
      <c r="AR83" s="78">
        <v>47954</v>
      </c>
      <c r="AS83" s="78" t="s">
        <v>366</v>
      </c>
      <c r="AT83" s="78">
        <v>66.19</v>
      </c>
      <c r="AU83" s="78">
        <v>4955</v>
      </c>
      <c r="AV83" s="78">
        <v>48205</v>
      </c>
      <c r="AW83" s="78" t="s">
        <v>256</v>
      </c>
    </row>
    <row r="84" spans="1:49">
      <c r="A84" s="78" t="s">
        <v>645</v>
      </c>
      <c r="B84" s="78">
        <v>72.569999999999993</v>
      </c>
      <c r="C84" s="78">
        <v>8046</v>
      </c>
      <c r="D84" s="78">
        <v>41713</v>
      </c>
      <c r="E84" s="78" t="s">
        <v>560</v>
      </c>
      <c r="F84" s="78">
        <v>62.42</v>
      </c>
      <c r="G84" s="78">
        <v>7038</v>
      </c>
      <c r="H84" s="78">
        <v>41435</v>
      </c>
      <c r="I84" s="78" t="s">
        <v>252</v>
      </c>
      <c r="J84" s="78">
        <v>58.42</v>
      </c>
      <c r="K84" s="78">
        <v>6313</v>
      </c>
      <c r="L84" s="78">
        <v>41387</v>
      </c>
      <c r="M84" s="78" t="s">
        <v>276</v>
      </c>
      <c r="N84" s="78">
        <v>57.66</v>
      </c>
      <c r="O84" s="78">
        <v>6229</v>
      </c>
      <c r="P84" s="78">
        <v>39779</v>
      </c>
      <c r="Q84" s="78" t="s">
        <v>638</v>
      </c>
      <c r="R84" s="78">
        <v>55.73</v>
      </c>
      <c r="S84" s="78">
        <v>6082</v>
      </c>
      <c r="T84" s="78">
        <v>38489</v>
      </c>
      <c r="U84" s="78" t="s">
        <v>396</v>
      </c>
      <c r="V84" s="78">
        <v>55.78</v>
      </c>
      <c r="W84" s="78">
        <v>6164</v>
      </c>
      <c r="X84" s="78">
        <v>37769</v>
      </c>
      <c r="Y84" s="78" t="s">
        <v>257</v>
      </c>
      <c r="Z84" s="78">
        <v>54</v>
      </c>
      <c r="AA84" s="78">
        <v>6009</v>
      </c>
      <c r="AB84" s="78">
        <v>37784</v>
      </c>
      <c r="AC84" s="78" t="s">
        <v>391</v>
      </c>
      <c r="AD84" s="78">
        <v>53.38</v>
      </c>
      <c r="AE84" s="78">
        <v>5930</v>
      </c>
      <c r="AF84" s="78">
        <v>37862</v>
      </c>
      <c r="AG84" s="78" t="s">
        <v>477</v>
      </c>
      <c r="AH84" s="78">
        <v>52.39</v>
      </c>
      <c r="AI84" s="78">
        <v>5829</v>
      </c>
      <c r="AJ84" s="78">
        <v>37878</v>
      </c>
      <c r="AK84" s="78" t="s">
        <v>249</v>
      </c>
      <c r="AL84" s="78">
        <v>52.71</v>
      </c>
      <c r="AM84" s="78">
        <v>5933</v>
      </c>
      <c r="AN84" s="78">
        <v>39397</v>
      </c>
      <c r="AO84" s="78" t="s">
        <v>529</v>
      </c>
      <c r="AP84" s="78">
        <v>52.79</v>
      </c>
      <c r="AQ84" s="78">
        <v>6043</v>
      </c>
      <c r="AR84" s="78">
        <v>38483</v>
      </c>
      <c r="AS84" s="78" t="s">
        <v>256</v>
      </c>
      <c r="AT84" s="78">
        <v>52.39</v>
      </c>
      <c r="AU84" s="78">
        <v>5859</v>
      </c>
      <c r="AV84" s="78">
        <v>39253</v>
      </c>
      <c r="AW84" s="78" t="s">
        <v>404</v>
      </c>
    </row>
    <row r="85" spans="1:49">
      <c r="A85" s="78" t="s">
        <v>646</v>
      </c>
      <c r="B85" s="78">
        <v>72.83</v>
      </c>
      <c r="C85" s="78">
        <v>6773</v>
      </c>
      <c r="D85" s="78">
        <v>52595</v>
      </c>
      <c r="E85" s="78" t="s">
        <v>434</v>
      </c>
      <c r="F85" s="78">
        <v>67.69</v>
      </c>
      <c r="G85" s="78">
        <v>6408</v>
      </c>
      <c r="H85" s="78">
        <v>51987</v>
      </c>
      <c r="I85" s="78" t="s">
        <v>337</v>
      </c>
      <c r="J85" s="78">
        <v>60.49</v>
      </c>
      <c r="K85" s="78">
        <v>5015</v>
      </c>
      <c r="L85" s="78">
        <v>52042</v>
      </c>
      <c r="M85" s="78" t="s">
        <v>241</v>
      </c>
      <c r="N85" s="78">
        <v>59.53</v>
      </c>
      <c r="O85" s="78">
        <v>4940</v>
      </c>
      <c r="P85" s="78">
        <v>55188</v>
      </c>
      <c r="Q85" s="78" t="s">
        <v>647</v>
      </c>
      <c r="R85" s="78">
        <v>60.75</v>
      </c>
      <c r="S85" s="78">
        <v>5128</v>
      </c>
      <c r="T85" s="78">
        <v>52513</v>
      </c>
      <c r="U85" s="78" t="s">
        <v>552</v>
      </c>
      <c r="V85" s="78">
        <v>60.61</v>
      </c>
      <c r="W85" s="78">
        <v>5310</v>
      </c>
      <c r="X85" s="78">
        <v>51305</v>
      </c>
      <c r="Y85" s="78" t="s">
        <v>583</v>
      </c>
      <c r="Z85" s="78">
        <v>58.38</v>
      </c>
      <c r="AA85" s="78">
        <v>5219</v>
      </c>
      <c r="AB85" s="78">
        <v>51359</v>
      </c>
      <c r="AC85" s="78" t="s">
        <v>648</v>
      </c>
      <c r="AD85" s="78">
        <v>60.56</v>
      </c>
      <c r="AE85" s="78">
        <v>5202</v>
      </c>
      <c r="AF85" s="78">
        <v>51819</v>
      </c>
      <c r="AG85" s="78" t="s">
        <v>554</v>
      </c>
      <c r="AH85" s="78">
        <v>58.85</v>
      </c>
      <c r="AI85" s="78">
        <v>5012</v>
      </c>
      <c r="AJ85" s="78">
        <v>54123</v>
      </c>
      <c r="AK85" s="78" t="s">
        <v>649</v>
      </c>
      <c r="AL85" s="78">
        <v>59</v>
      </c>
      <c r="AM85" s="78">
        <v>5168</v>
      </c>
      <c r="AN85" s="78">
        <v>55513</v>
      </c>
      <c r="AO85" s="78" t="s">
        <v>650</v>
      </c>
      <c r="AP85" s="78">
        <v>58.1</v>
      </c>
      <c r="AQ85" s="78">
        <v>5202</v>
      </c>
      <c r="AR85" s="78">
        <v>54535</v>
      </c>
      <c r="AS85" s="78" t="s">
        <v>651</v>
      </c>
      <c r="AT85" s="78">
        <v>59.36</v>
      </c>
      <c r="AU85" s="78">
        <v>5337</v>
      </c>
      <c r="AV85" s="78">
        <v>52887</v>
      </c>
      <c r="AW85" s="78" t="s">
        <v>652</v>
      </c>
    </row>
    <row r="86" spans="1:49">
      <c r="A86" s="78" t="s">
        <v>653</v>
      </c>
      <c r="B86" s="78">
        <v>74.88</v>
      </c>
      <c r="C86" s="78">
        <v>8050</v>
      </c>
      <c r="D86" s="78">
        <v>50216</v>
      </c>
      <c r="E86" s="78" t="s">
        <v>654</v>
      </c>
      <c r="F86" s="78">
        <v>73.02</v>
      </c>
      <c r="G86" s="78">
        <v>7713</v>
      </c>
      <c r="H86" s="78">
        <v>50040</v>
      </c>
      <c r="I86" s="78" t="s">
        <v>255</v>
      </c>
      <c r="J86" s="78">
        <v>59.04</v>
      </c>
      <c r="K86" s="78">
        <v>5444</v>
      </c>
      <c r="L86" s="78">
        <v>49772</v>
      </c>
      <c r="M86" s="78" t="s">
        <v>248</v>
      </c>
      <c r="N86" s="78">
        <v>59.45</v>
      </c>
      <c r="O86" s="78">
        <v>5474</v>
      </c>
      <c r="P86" s="78">
        <v>46444</v>
      </c>
      <c r="Q86" s="78" t="s">
        <v>382</v>
      </c>
      <c r="R86" s="78">
        <v>59.74</v>
      </c>
      <c r="S86" s="78">
        <v>5920</v>
      </c>
      <c r="T86" s="78">
        <v>41551</v>
      </c>
      <c r="U86" s="78" t="s">
        <v>573</v>
      </c>
      <c r="V86" s="78">
        <v>61.49</v>
      </c>
      <c r="W86" s="78">
        <v>6337</v>
      </c>
      <c r="X86" s="78">
        <v>41140</v>
      </c>
      <c r="Y86" s="78" t="s">
        <v>326</v>
      </c>
      <c r="Z86" s="78">
        <v>60.01</v>
      </c>
      <c r="AA86" s="78">
        <v>6210</v>
      </c>
      <c r="AB86" s="78">
        <v>40733</v>
      </c>
      <c r="AC86" s="78" t="s">
        <v>545</v>
      </c>
      <c r="AD86" s="78">
        <v>60.66</v>
      </c>
      <c r="AE86" s="78">
        <v>6121</v>
      </c>
      <c r="AF86" s="78">
        <v>44485</v>
      </c>
      <c r="AG86" s="78" t="s">
        <v>425</v>
      </c>
      <c r="AH86" s="78">
        <v>57.61</v>
      </c>
      <c r="AI86" s="78">
        <v>6042</v>
      </c>
      <c r="AJ86" s="78">
        <v>44045</v>
      </c>
      <c r="AK86" s="78" t="s">
        <v>409</v>
      </c>
      <c r="AL86" s="78">
        <v>57.2</v>
      </c>
      <c r="AM86" s="78">
        <v>6158</v>
      </c>
      <c r="AN86" s="78">
        <v>53527</v>
      </c>
      <c r="AO86" s="78" t="s">
        <v>655</v>
      </c>
      <c r="AP86" s="78">
        <v>56.68</v>
      </c>
      <c r="AQ86" s="78">
        <v>5738</v>
      </c>
      <c r="AR86" s="78">
        <v>49674</v>
      </c>
      <c r="AS86" s="78" t="s">
        <v>268</v>
      </c>
      <c r="AT86" s="78">
        <v>62.4</v>
      </c>
      <c r="AU86" s="78">
        <v>6252</v>
      </c>
      <c r="AV86" s="78">
        <v>55172</v>
      </c>
      <c r="AW86" s="78" t="s">
        <v>656</v>
      </c>
    </row>
    <row r="87" spans="1:49">
      <c r="A87" s="78" t="s">
        <v>657</v>
      </c>
      <c r="B87" s="78">
        <v>77.19</v>
      </c>
      <c r="C87" s="78">
        <v>7050</v>
      </c>
      <c r="D87" s="78">
        <v>70067</v>
      </c>
      <c r="E87" s="78" t="s">
        <v>316</v>
      </c>
      <c r="F87" s="78">
        <v>80.61</v>
      </c>
      <c r="G87" s="78">
        <v>7186</v>
      </c>
      <c r="H87" s="78">
        <v>66487</v>
      </c>
      <c r="I87" s="78" t="s">
        <v>284</v>
      </c>
      <c r="J87" s="78">
        <v>71.59</v>
      </c>
      <c r="K87" s="78">
        <v>5459</v>
      </c>
      <c r="L87" s="78">
        <v>65046</v>
      </c>
      <c r="M87" s="78" t="s">
        <v>658</v>
      </c>
      <c r="N87" s="78">
        <v>70.650000000000006</v>
      </c>
      <c r="O87" s="78">
        <v>5313</v>
      </c>
      <c r="P87" s="78">
        <v>62824</v>
      </c>
      <c r="Q87" s="78" t="s">
        <v>319</v>
      </c>
      <c r="R87" s="78">
        <v>73.83</v>
      </c>
      <c r="S87" s="78">
        <v>5559</v>
      </c>
      <c r="T87" s="78">
        <v>58402</v>
      </c>
      <c r="U87" s="78" t="s">
        <v>412</v>
      </c>
      <c r="V87" s="78">
        <v>75.2</v>
      </c>
      <c r="W87" s="78">
        <v>6833</v>
      </c>
      <c r="X87" s="78">
        <v>56720</v>
      </c>
      <c r="Y87" s="78" t="s">
        <v>366</v>
      </c>
      <c r="Z87" s="78">
        <v>74.73</v>
      </c>
      <c r="AA87" s="78">
        <v>5869</v>
      </c>
      <c r="AB87" s="78">
        <v>58500</v>
      </c>
      <c r="AC87" s="78" t="s">
        <v>467</v>
      </c>
      <c r="AD87" s="78">
        <v>73.42</v>
      </c>
      <c r="AE87" s="78">
        <v>5842</v>
      </c>
      <c r="AF87" s="78">
        <v>55872</v>
      </c>
      <c r="AG87" s="78" t="s">
        <v>232</v>
      </c>
      <c r="AH87" s="78">
        <v>72.3</v>
      </c>
      <c r="AI87" s="78">
        <v>5878</v>
      </c>
      <c r="AJ87" s="78">
        <v>55475</v>
      </c>
      <c r="AK87" s="78" t="s">
        <v>466</v>
      </c>
      <c r="AL87" s="78">
        <v>70.459999999999994</v>
      </c>
      <c r="AM87" s="78">
        <v>5859</v>
      </c>
      <c r="AN87" s="78">
        <v>57547</v>
      </c>
      <c r="AO87" s="78" t="s">
        <v>309</v>
      </c>
      <c r="AP87" s="78">
        <v>67.959999999999994</v>
      </c>
      <c r="AQ87" s="78">
        <v>5657</v>
      </c>
      <c r="AR87" s="78">
        <v>57447</v>
      </c>
      <c r="AS87" s="78" t="s">
        <v>250</v>
      </c>
      <c r="AT87" s="78">
        <v>71.98</v>
      </c>
      <c r="AU87" s="78">
        <v>6050</v>
      </c>
      <c r="AV87" s="78">
        <v>56932</v>
      </c>
      <c r="AW87" s="78" t="s">
        <v>532</v>
      </c>
    </row>
    <row r="88" spans="1:49">
      <c r="A88" s="78" t="s">
        <v>659</v>
      </c>
      <c r="B88" s="78">
        <v>77.19</v>
      </c>
      <c r="C88" s="78">
        <v>8658</v>
      </c>
      <c r="D88" s="78">
        <v>54777</v>
      </c>
      <c r="E88" s="78" t="s">
        <v>477</v>
      </c>
      <c r="F88" s="78">
        <v>71.260000000000005</v>
      </c>
      <c r="G88" s="78">
        <v>8539</v>
      </c>
      <c r="H88" s="78">
        <v>54314</v>
      </c>
      <c r="I88" s="78" t="s">
        <v>340</v>
      </c>
      <c r="J88" s="78">
        <v>67.59</v>
      </c>
      <c r="K88" s="78">
        <v>4631</v>
      </c>
      <c r="L88" s="78">
        <v>54131</v>
      </c>
      <c r="M88" s="78" t="s">
        <v>355</v>
      </c>
      <c r="N88" s="78">
        <v>64.75</v>
      </c>
      <c r="O88" s="78">
        <v>4727</v>
      </c>
      <c r="P88" s="78">
        <v>53451</v>
      </c>
      <c r="Q88" s="78" t="s">
        <v>304</v>
      </c>
      <c r="R88" s="78">
        <v>69.52</v>
      </c>
      <c r="S88" s="78">
        <v>7835</v>
      </c>
      <c r="T88" s="78">
        <v>52177</v>
      </c>
      <c r="U88" s="78" t="s">
        <v>364</v>
      </c>
      <c r="V88" s="78">
        <v>61.77</v>
      </c>
      <c r="W88" s="78">
        <v>6971</v>
      </c>
      <c r="X88" s="78">
        <v>51240</v>
      </c>
      <c r="Y88" s="78" t="s">
        <v>604</v>
      </c>
      <c r="Z88" s="78">
        <v>55.07</v>
      </c>
      <c r="AA88" s="78">
        <v>5601</v>
      </c>
      <c r="AB88" s="78">
        <v>50480</v>
      </c>
      <c r="AC88" s="78" t="s">
        <v>347</v>
      </c>
      <c r="AD88" s="78">
        <v>63.64</v>
      </c>
      <c r="AE88" s="78">
        <v>7300</v>
      </c>
      <c r="AF88" s="78">
        <v>51045</v>
      </c>
      <c r="AG88" s="78" t="s">
        <v>289</v>
      </c>
      <c r="AH88" s="78">
        <v>61.37</v>
      </c>
      <c r="AI88" s="78">
        <v>7167</v>
      </c>
      <c r="AJ88" s="78">
        <v>51104</v>
      </c>
      <c r="AK88" s="78" t="s">
        <v>501</v>
      </c>
      <c r="AL88" s="78">
        <v>64.489999999999995</v>
      </c>
      <c r="AM88" s="78">
        <v>7054</v>
      </c>
      <c r="AN88" s="78">
        <v>52451</v>
      </c>
      <c r="AO88" s="78" t="s">
        <v>462</v>
      </c>
      <c r="AP88" s="78">
        <v>67.95</v>
      </c>
      <c r="AQ88" s="78">
        <v>6788</v>
      </c>
      <c r="AR88" s="78">
        <v>49881</v>
      </c>
      <c r="AS88" s="78" t="s">
        <v>358</v>
      </c>
      <c r="AT88" s="78" t="s">
        <v>228</v>
      </c>
      <c r="AU88" s="78" t="s">
        <v>228</v>
      </c>
      <c r="AV88" s="78" t="s">
        <v>228</v>
      </c>
      <c r="AW88" s="78" t="s">
        <v>228</v>
      </c>
    </row>
    <row r="89" spans="1:49">
      <c r="A89" s="78" t="s">
        <v>660</v>
      </c>
      <c r="B89" s="78">
        <v>78.319999999999993</v>
      </c>
      <c r="C89" s="78">
        <v>6692</v>
      </c>
      <c r="D89" s="78">
        <v>48801</v>
      </c>
      <c r="E89" s="78" t="s">
        <v>661</v>
      </c>
      <c r="F89" s="78">
        <v>71.540000000000006</v>
      </c>
      <c r="G89" s="78">
        <v>5663</v>
      </c>
      <c r="H89" s="78">
        <v>48235</v>
      </c>
      <c r="I89" s="78" t="s">
        <v>235</v>
      </c>
      <c r="J89" s="78">
        <v>67.52</v>
      </c>
      <c r="K89" s="78">
        <v>4985</v>
      </c>
      <c r="L89" s="78">
        <v>48303</v>
      </c>
      <c r="M89" s="78" t="s">
        <v>480</v>
      </c>
      <c r="N89" s="78">
        <v>67.64</v>
      </c>
      <c r="O89" s="78">
        <v>5023</v>
      </c>
      <c r="P89" s="78">
        <v>47129</v>
      </c>
      <c r="Q89" s="78" t="s">
        <v>531</v>
      </c>
      <c r="R89" s="78">
        <v>67.17</v>
      </c>
      <c r="S89" s="78">
        <v>5125</v>
      </c>
      <c r="T89" s="78">
        <v>45638</v>
      </c>
      <c r="U89" s="78" t="s">
        <v>325</v>
      </c>
      <c r="V89" s="78">
        <v>69.94</v>
      </c>
      <c r="W89" s="78">
        <v>5695</v>
      </c>
      <c r="X89" s="78">
        <v>45169</v>
      </c>
      <c r="Y89" s="78" t="s">
        <v>576</v>
      </c>
      <c r="Z89" s="78">
        <v>68.650000000000006</v>
      </c>
      <c r="AA89" s="78">
        <v>5396</v>
      </c>
      <c r="AB89" s="78">
        <v>44836</v>
      </c>
      <c r="AC89" s="78" t="s">
        <v>512</v>
      </c>
      <c r="AD89" s="78">
        <v>67.099999999999994</v>
      </c>
      <c r="AE89" s="78">
        <v>5262</v>
      </c>
      <c r="AF89" s="78">
        <v>45798</v>
      </c>
      <c r="AG89" s="78" t="s">
        <v>356</v>
      </c>
      <c r="AH89" s="78">
        <v>68.84</v>
      </c>
      <c r="AI89" s="78">
        <v>5322</v>
      </c>
      <c r="AJ89" s="78">
        <v>45562</v>
      </c>
      <c r="AK89" s="78" t="s">
        <v>281</v>
      </c>
      <c r="AL89" s="78">
        <v>67.7</v>
      </c>
      <c r="AM89" s="78">
        <v>5412</v>
      </c>
      <c r="AN89" s="78">
        <v>45430</v>
      </c>
      <c r="AO89" s="78" t="s">
        <v>599</v>
      </c>
      <c r="AP89" s="78">
        <v>67.53</v>
      </c>
      <c r="AQ89" s="78">
        <v>5574</v>
      </c>
      <c r="AR89" s="78">
        <v>44838</v>
      </c>
      <c r="AS89" s="78" t="s">
        <v>252</v>
      </c>
      <c r="AT89" s="78">
        <v>68.7</v>
      </c>
      <c r="AU89" s="78">
        <v>5732</v>
      </c>
      <c r="AV89" s="78">
        <v>44966</v>
      </c>
      <c r="AW89" s="78" t="s">
        <v>540</v>
      </c>
    </row>
    <row r="90" spans="1:49">
      <c r="A90" s="78" t="s">
        <v>662</v>
      </c>
      <c r="B90" s="78">
        <v>79.209999999999994</v>
      </c>
      <c r="C90" s="78">
        <v>6469</v>
      </c>
      <c r="D90" s="78">
        <v>61836</v>
      </c>
      <c r="E90" s="78" t="s">
        <v>292</v>
      </c>
      <c r="F90" s="78">
        <v>77.92</v>
      </c>
      <c r="G90" s="78">
        <v>7456</v>
      </c>
      <c r="H90" s="78">
        <v>62247</v>
      </c>
      <c r="I90" s="78" t="s">
        <v>516</v>
      </c>
      <c r="J90" s="78">
        <v>71.680000000000007</v>
      </c>
      <c r="K90" s="78">
        <v>6238</v>
      </c>
      <c r="L90" s="78">
        <v>60655</v>
      </c>
      <c r="M90" s="78" t="s">
        <v>583</v>
      </c>
      <c r="N90" s="78">
        <v>70.41</v>
      </c>
      <c r="O90" s="78">
        <v>6229</v>
      </c>
      <c r="P90" s="78">
        <v>57346</v>
      </c>
      <c r="Q90" s="78" t="s">
        <v>290</v>
      </c>
      <c r="R90" s="78">
        <v>67.73</v>
      </c>
      <c r="S90" s="78">
        <v>6090</v>
      </c>
      <c r="T90" s="78">
        <v>56110</v>
      </c>
      <c r="U90" s="78" t="s">
        <v>312</v>
      </c>
      <c r="V90" s="78">
        <v>69.55</v>
      </c>
      <c r="W90" s="78">
        <v>6227</v>
      </c>
      <c r="X90" s="78">
        <v>53177</v>
      </c>
      <c r="Y90" s="78" t="s">
        <v>409</v>
      </c>
      <c r="Z90" s="78">
        <v>66.3</v>
      </c>
      <c r="AA90" s="78">
        <v>5926</v>
      </c>
      <c r="AB90" s="78">
        <v>54137</v>
      </c>
      <c r="AC90" s="78" t="s">
        <v>309</v>
      </c>
      <c r="AD90" s="78">
        <v>68.680000000000007</v>
      </c>
      <c r="AE90" s="78">
        <v>6159</v>
      </c>
      <c r="AF90" s="78">
        <v>52590</v>
      </c>
      <c r="AG90" s="78" t="s">
        <v>370</v>
      </c>
      <c r="AH90" s="78">
        <v>66.040000000000006</v>
      </c>
      <c r="AI90" s="78">
        <v>6163</v>
      </c>
      <c r="AJ90" s="78">
        <v>54431</v>
      </c>
      <c r="AK90" s="78" t="s">
        <v>284</v>
      </c>
      <c r="AL90" s="78">
        <v>65.72</v>
      </c>
      <c r="AM90" s="78">
        <v>6062</v>
      </c>
      <c r="AN90" s="78">
        <v>54274</v>
      </c>
      <c r="AO90" s="78" t="s">
        <v>304</v>
      </c>
      <c r="AP90" s="78">
        <v>68.27</v>
      </c>
      <c r="AQ90" s="78">
        <v>6240</v>
      </c>
      <c r="AR90" s="78">
        <v>54504</v>
      </c>
      <c r="AS90" s="78" t="s">
        <v>516</v>
      </c>
      <c r="AT90" s="78">
        <v>67.95</v>
      </c>
      <c r="AU90" s="78">
        <v>5945</v>
      </c>
      <c r="AV90" s="78">
        <v>54277</v>
      </c>
      <c r="AW90" s="78" t="s">
        <v>516</v>
      </c>
    </row>
    <row r="91" spans="1:49">
      <c r="A91" s="78" t="s">
        <v>663</v>
      </c>
      <c r="B91" s="78">
        <v>81.11</v>
      </c>
      <c r="C91" s="78">
        <v>6504</v>
      </c>
      <c r="D91" s="78">
        <v>62874</v>
      </c>
      <c r="E91" s="78" t="s">
        <v>664</v>
      </c>
      <c r="F91" s="78">
        <v>79.23</v>
      </c>
      <c r="G91" s="78">
        <v>5933</v>
      </c>
      <c r="H91" s="78">
        <v>59332</v>
      </c>
      <c r="I91" s="78" t="s">
        <v>368</v>
      </c>
      <c r="J91" s="78">
        <v>72.38</v>
      </c>
      <c r="K91" s="78">
        <v>4596</v>
      </c>
      <c r="L91" s="78">
        <v>57327</v>
      </c>
      <c r="M91" s="78" t="s">
        <v>502</v>
      </c>
      <c r="N91" s="78">
        <v>69.91</v>
      </c>
      <c r="O91" s="78">
        <v>5086</v>
      </c>
      <c r="P91" s="78">
        <v>56684</v>
      </c>
      <c r="Q91" s="78" t="s">
        <v>387</v>
      </c>
      <c r="R91" s="78">
        <v>69.959999999999994</v>
      </c>
      <c r="S91" s="78">
        <v>5278</v>
      </c>
      <c r="T91" s="78">
        <v>51198</v>
      </c>
      <c r="U91" s="78" t="s">
        <v>277</v>
      </c>
      <c r="V91" s="78">
        <v>70.930000000000007</v>
      </c>
      <c r="W91" s="78">
        <v>5328</v>
      </c>
      <c r="X91" s="78">
        <v>56684</v>
      </c>
      <c r="Y91" s="78" t="s">
        <v>286</v>
      </c>
      <c r="Z91" s="78">
        <v>68.61</v>
      </c>
      <c r="AA91" s="78">
        <v>5419</v>
      </c>
      <c r="AB91" s="78">
        <v>56684</v>
      </c>
      <c r="AC91" s="78" t="s">
        <v>407</v>
      </c>
      <c r="AD91" s="78">
        <v>68.819999999999993</v>
      </c>
      <c r="AE91" s="78">
        <v>5514</v>
      </c>
      <c r="AF91" s="78">
        <v>54125</v>
      </c>
      <c r="AG91" s="78" t="s">
        <v>231</v>
      </c>
      <c r="AH91" s="78">
        <v>69.97</v>
      </c>
      <c r="AI91" s="78">
        <v>5400</v>
      </c>
      <c r="AJ91" s="78">
        <v>56585</v>
      </c>
      <c r="AK91" s="78" t="s">
        <v>402</v>
      </c>
      <c r="AL91" s="78">
        <v>70.209999999999994</v>
      </c>
      <c r="AM91" s="78">
        <v>5375</v>
      </c>
      <c r="AN91" s="78">
        <v>55320</v>
      </c>
      <c r="AO91" s="78" t="s">
        <v>372</v>
      </c>
      <c r="AP91" s="78">
        <v>75.28</v>
      </c>
      <c r="AQ91" s="78">
        <v>4732</v>
      </c>
      <c r="AR91" s="78">
        <v>52733</v>
      </c>
      <c r="AS91" s="78" t="s">
        <v>230</v>
      </c>
      <c r="AT91" s="78">
        <v>74.67</v>
      </c>
      <c r="AU91" s="78">
        <v>4854</v>
      </c>
      <c r="AV91" s="78">
        <v>57809</v>
      </c>
      <c r="AW91" s="78" t="s">
        <v>429</v>
      </c>
    </row>
    <row r="92" spans="1:49">
      <c r="A92" s="78" t="s">
        <v>665</v>
      </c>
      <c r="B92" s="78">
        <v>82.34</v>
      </c>
      <c r="C92" s="78">
        <v>8275</v>
      </c>
      <c r="D92" s="78">
        <v>46774</v>
      </c>
      <c r="E92" s="78" t="s">
        <v>557</v>
      </c>
      <c r="F92" s="78" t="s">
        <v>228</v>
      </c>
      <c r="G92" s="78" t="s">
        <v>228</v>
      </c>
      <c r="H92" s="78" t="s">
        <v>228</v>
      </c>
      <c r="I92" s="78" t="s">
        <v>228</v>
      </c>
      <c r="J92" s="78">
        <v>72.58</v>
      </c>
      <c r="K92" s="78">
        <v>4993</v>
      </c>
      <c r="L92" s="78">
        <v>46052</v>
      </c>
      <c r="M92" s="78" t="s">
        <v>608</v>
      </c>
      <c r="N92" s="78">
        <v>70.150000000000006</v>
      </c>
      <c r="O92" s="78">
        <v>5084</v>
      </c>
      <c r="P92" s="78">
        <v>47211</v>
      </c>
      <c r="Q92" s="78" t="s">
        <v>589</v>
      </c>
      <c r="R92" s="78">
        <v>68.8</v>
      </c>
      <c r="S92" s="78">
        <v>4814</v>
      </c>
      <c r="T92" s="78">
        <v>43438</v>
      </c>
      <c r="U92" s="78" t="s">
        <v>236</v>
      </c>
      <c r="V92" s="78">
        <v>68.349999999999994</v>
      </c>
      <c r="W92" s="78">
        <v>5559</v>
      </c>
      <c r="X92" s="78">
        <v>40998</v>
      </c>
      <c r="Y92" s="78" t="s">
        <v>522</v>
      </c>
      <c r="Z92" s="78">
        <v>65.180000000000007</v>
      </c>
      <c r="AA92" s="78">
        <v>5243</v>
      </c>
      <c r="AB92" s="78">
        <v>41703</v>
      </c>
      <c r="AC92" s="78" t="s">
        <v>333</v>
      </c>
      <c r="AD92" s="78">
        <v>66.959999999999994</v>
      </c>
      <c r="AE92" s="78">
        <v>5337</v>
      </c>
      <c r="AF92" s="78">
        <v>46261</v>
      </c>
      <c r="AG92" s="78" t="s">
        <v>396</v>
      </c>
      <c r="AH92" s="78">
        <v>64.849999999999994</v>
      </c>
      <c r="AI92" s="78">
        <v>5807</v>
      </c>
      <c r="AJ92" s="78">
        <v>46810</v>
      </c>
      <c r="AK92" s="78" t="s">
        <v>280</v>
      </c>
      <c r="AL92" s="78">
        <v>70.12</v>
      </c>
      <c r="AM92" s="78">
        <v>6004</v>
      </c>
      <c r="AN92" s="78">
        <v>47882</v>
      </c>
      <c r="AO92" s="78" t="s">
        <v>356</v>
      </c>
      <c r="AP92" s="78">
        <v>68.52</v>
      </c>
      <c r="AQ92" s="78">
        <v>5790</v>
      </c>
      <c r="AR92" s="78">
        <v>46547</v>
      </c>
      <c r="AS92" s="78" t="s">
        <v>325</v>
      </c>
      <c r="AT92" s="78">
        <v>68.02</v>
      </c>
      <c r="AU92" s="78">
        <v>5483</v>
      </c>
      <c r="AV92" s="78">
        <v>47416</v>
      </c>
      <c r="AW92" s="78" t="s">
        <v>308</v>
      </c>
    </row>
    <row r="93" spans="1:49">
      <c r="A93" s="78" t="s">
        <v>666</v>
      </c>
      <c r="B93" s="78">
        <v>82.58</v>
      </c>
      <c r="C93" s="78">
        <v>8413</v>
      </c>
      <c r="D93" s="78">
        <v>57022</v>
      </c>
      <c r="E93" s="78" t="s">
        <v>396</v>
      </c>
      <c r="F93" s="78">
        <v>78.900000000000006</v>
      </c>
      <c r="G93" s="78">
        <v>8185</v>
      </c>
      <c r="H93" s="78">
        <v>56707</v>
      </c>
      <c r="I93" s="78" t="s">
        <v>359</v>
      </c>
      <c r="J93" s="78">
        <v>73.459999999999994</v>
      </c>
      <c r="K93" s="78">
        <v>5005</v>
      </c>
      <c r="L93" s="78">
        <v>56714</v>
      </c>
      <c r="M93" s="78" t="s">
        <v>435</v>
      </c>
      <c r="N93" s="78">
        <v>72.06</v>
      </c>
      <c r="O93" s="78">
        <v>5220</v>
      </c>
      <c r="P93" s="78">
        <v>55150</v>
      </c>
      <c r="Q93" s="78" t="s">
        <v>370</v>
      </c>
      <c r="R93" s="78">
        <v>72.180000000000007</v>
      </c>
      <c r="S93" s="78">
        <v>5253</v>
      </c>
      <c r="T93" s="78">
        <v>54232</v>
      </c>
      <c r="U93" s="78" t="s">
        <v>422</v>
      </c>
      <c r="V93" s="78">
        <v>71.56</v>
      </c>
      <c r="W93" s="78">
        <v>5451</v>
      </c>
      <c r="X93" s="78">
        <v>52585</v>
      </c>
      <c r="Y93" s="78" t="s">
        <v>358</v>
      </c>
      <c r="Z93" s="78">
        <v>67.72</v>
      </c>
      <c r="AA93" s="78">
        <v>5344</v>
      </c>
      <c r="AB93" s="78">
        <v>52527</v>
      </c>
      <c r="AC93" s="78" t="s">
        <v>664</v>
      </c>
      <c r="AD93" s="78">
        <v>69.959999999999994</v>
      </c>
      <c r="AE93" s="78">
        <v>5354</v>
      </c>
      <c r="AF93" s="78">
        <v>52936</v>
      </c>
      <c r="AG93" s="78" t="s">
        <v>406</v>
      </c>
      <c r="AH93" s="78">
        <v>70.25</v>
      </c>
      <c r="AI93" s="78">
        <v>5769</v>
      </c>
      <c r="AJ93" s="78">
        <v>52171</v>
      </c>
      <c r="AK93" s="78" t="s">
        <v>420</v>
      </c>
      <c r="AL93" s="78">
        <v>71.81</v>
      </c>
      <c r="AM93" s="78">
        <v>5606</v>
      </c>
      <c r="AN93" s="78">
        <v>52623</v>
      </c>
      <c r="AO93" s="78" t="s">
        <v>379</v>
      </c>
      <c r="AP93" s="78">
        <v>72.05</v>
      </c>
      <c r="AQ93" s="78">
        <v>5774</v>
      </c>
      <c r="AR93" s="78">
        <v>52629</v>
      </c>
      <c r="AS93" s="78" t="s">
        <v>389</v>
      </c>
      <c r="AT93" s="78">
        <v>71.900000000000006</v>
      </c>
      <c r="AU93" s="78">
        <v>5698</v>
      </c>
      <c r="AV93" s="78">
        <v>52796</v>
      </c>
      <c r="AW93" s="78" t="s">
        <v>358</v>
      </c>
    </row>
    <row r="94" spans="1:49">
      <c r="A94" s="78" t="s">
        <v>667</v>
      </c>
      <c r="B94" s="78">
        <v>82.61</v>
      </c>
      <c r="C94" s="78">
        <v>5622</v>
      </c>
      <c r="D94" s="78">
        <v>44969</v>
      </c>
      <c r="E94" s="78" t="s">
        <v>635</v>
      </c>
      <c r="F94" s="78">
        <v>80.73</v>
      </c>
      <c r="G94" s="78">
        <v>5544</v>
      </c>
      <c r="H94" s="78">
        <v>44969</v>
      </c>
      <c r="I94" s="78" t="s">
        <v>634</v>
      </c>
      <c r="J94" s="78">
        <v>78.73</v>
      </c>
      <c r="K94" s="78">
        <v>5693</v>
      </c>
      <c r="L94" s="78">
        <v>44969</v>
      </c>
      <c r="M94" s="78" t="s">
        <v>564</v>
      </c>
      <c r="N94" s="78">
        <v>76.47</v>
      </c>
      <c r="O94" s="78">
        <v>5081</v>
      </c>
      <c r="P94" s="78">
        <v>44895</v>
      </c>
      <c r="Q94" s="78" t="s">
        <v>668</v>
      </c>
      <c r="R94" s="78">
        <v>72.44</v>
      </c>
      <c r="S94" s="78">
        <v>5264</v>
      </c>
      <c r="T94" s="78">
        <v>43281</v>
      </c>
      <c r="U94" s="78" t="s">
        <v>563</v>
      </c>
      <c r="V94" s="78">
        <v>72.56</v>
      </c>
      <c r="W94" s="78">
        <v>5154</v>
      </c>
      <c r="X94" s="78">
        <v>42856</v>
      </c>
      <c r="Y94" s="78" t="s">
        <v>669</v>
      </c>
      <c r="Z94" s="78">
        <v>68.95</v>
      </c>
      <c r="AA94" s="78">
        <v>5189</v>
      </c>
      <c r="AB94" s="78">
        <v>44287</v>
      </c>
      <c r="AC94" s="78" t="s">
        <v>571</v>
      </c>
      <c r="AD94" s="78">
        <v>70.73</v>
      </c>
      <c r="AE94" s="78">
        <v>5185</v>
      </c>
      <c r="AF94" s="78">
        <v>44569</v>
      </c>
      <c r="AG94" s="78" t="s">
        <v>588</v>
      </c>
      <c r="AH94" s="78">
        <v>71.489999999999995</v>
      </c>
      <c r="AI94" s="78">
        <v>5279</v>
      </c>
      <c r="AJ94" s="78">
        <v>43271</v>
      </c>
      <c r="AK94" s="78" t="s">
        <v>506</v>
      </c>
      <c r="AL94" s="78">
        <v>71.69</v>
      </c>
      <c r="AM94" s="78">
        <v>5079</v>
      </c>
      <c r="AN94" s="78">
        <v>46809</v>
      </c>
      <c r="AO94" s="78" t="s">
        <v>334</v>
      </c>
      <c r="AP94" s="78">
        <v>70.64</v>
      </c>
      <c r="AQ94" s="78">
        <v>5366</v>
      </c>
      <c r="AR94" s="78">
        <v>49328</v>
      </c>
      <c r="AS94" s="78" t="s">
        <v>579</v>
      </c>
      <c r="AT94" s="78">
        <v>72.33</v>
      </c>
      <c r="AU94" s="78">
        <v>5170</v>
      </c>
      <c r="AV94" s="78">
        <v>49416</v>
      </c>
      <c r="AW94" s="78" t="s">
        <v>580</v>
      </c>
    </row>
    <row r="95" spans="1:49">
      <c r="A95" s="78" t="s">
        <v>670</v>
      </c>
      <c r="B95" s="78">
        <v>86</v>
      </c>
      <c r="C95" s="78">
        <v>31333</v>
      </c>
      <c r="D95" s="78">
        <v>47940</v>
      </c>
      <c r="E95" s="78" t="s">
        <v>634</v>
      </c>
      <c r="F95" s="78" t="s">
        <v>228</v>
      </c>
      <c r="G95" s="78" t="s">
        <v>228</v>
      </c>
      <c r="H95" s="78" t="s">
        <v>228</v>
      </c>
      <c r="I95" s="78" t="s">
        <v>228</v>
      </c>
      <c r="J95" s="78">
        <v>70.02</v>
      </c>
      <c r="K95" s="78">
        <v>30118</v>
      </c>
      <c r="L95" s="78">
        <v>45181</v>
      </c>
      <c r="M95" s="78" t="s">
        <v>576</v>
      </c>
      <c r="N95" s="78">
        <v>68.91</v>
      </c>
      <c r="O95" s="78">
        <v>30199</v>
      </c>
      <c r="P95" s="78">
        <v>42816</v>
      </c>
      <c r="Q95" s="78" t="s">
        <v>671</v>
      </c>
      <c r="R95" s="78">
        <v>61.03</v>
      </c>
      <c r="S95" s="78">
        <v>27952</v>
      </c>
      <c r="T95" s="78">
        <v>46853</v>
      </c>
      <c r="U95" s="78" t="s">
        <v>466</v>
      </c>
      <c r="V95" s="78">
        <v>61.28</v>
      </c>
      <c r="W95" s="78">
        <v>28453</v>
      </c>
      <c r="X95" s="78">
        <v>40816</v>
      </c>
      <c r="Y95" s="78" t="s">
        <v>497</v>
      </c>
      <c r="Z95" s="78">
        <v>63.7</v>
      </c>
      <c r="AA95" s="78">
        <v>29399</v>
      </c>
      <c r="AB95" s="78">
        <v>40610</v>
      </c>
      <c r="AC95" s="78" t="s">
        <v>672</v>
      </c>
      <c r="AD95" s="78">
        <v>64.77</v>
      </c>
      <c r="AE95" s="78">
        <v>29624</v>
      </c>
      <c r="AF95" s="78">
        <v>40618</v>
      </c>
      <c r="AG95" s="78" t="s">
        <v>643</v>
      </c>
      <c r="AH95" s="78">
        <v>66.8</v>
      </c>
      <c r="AI95" s="78">
        <v>30577</v>
      </c>
      <c r="AJ95" s="78">
        <v>40058</v>
      </c>
      <c r="AK95" s="78" t="s">
        <v>522</v>
      </c>
      <c r="AL95" s="78">
        <v>66.13</v>
      </c>
      <c r="AM95" s="78">
        <v>30012</v>
      </c>
      <c r="AN95" s="78">
        <v>39503</v>
      </c>
      <c r="AO95" s="78" t="s">
        <v>563</v>
      </c>
      <c r="AP95" s="78">
        <v>58.14</v>
      </c>
      <c r="AQ95" s="78">
        <v>27103</v>
      </c>
      <c r="AR95" s="78">
        <v>40064</v>
      </c>
      <c r="AS95" s="78" t="s">
        <v>638</v>
      </c>
      <c r="AT95" s="78">
        <v>63.18</v>
      </c>
      <c r="AU95" s="78">
        <v>29430</v>
      </c>
      <c r="AV95" s="78">
        <v>39317</v>
      </c>
      <c r="AW95" s="78" t="s">
        <v>673</v>
      </c>
    </row>
    <row r="96" spans="1:49">
      <c r="A96" s="78" t="s">
        <v>674</v>
      </c>
      <c r="B96" s="78">
        <v>86.91</v>
      </c>
      <c r="C96" s="78">
        <v>6797</v>
      </c>
      <c r="D96" s="78">
        <v>53809</v>
      </c>
      <c r="E96" s="78" t="s">
        <v>675</v>
      </c>
      <c r="F96" s="78">
        <v>85.64</v>
      </c>
      <c r="G96" s="78">
        <v>6104</v>
      </c>
      <c r="H96" s="78">
        <v>53865</v>
      </c>
      <c r="I96" s="78" t="s">
        <v>526</v>
      </c>
      <c r="J96" s="78">
        <v>79.37</v>
      </c>
      <c r="K96" s="78">
        <v>4654</v>
      </c>
      <c r="L96" s="78">
        <v>53865</v>
      </c>
      <c r="M96" s="78" t="s">
        <v>545</v>
      </c>
      <c r="N96" s="78">
        <v>72.94</v>
      </c>
      <c r="O96" s="78">
        <v>5305</v>
      </c>
      <c r="P96" s="78">
        <v>45377</v>
      </c>
      <c r="Q96" s="78" t="s">
        <v>673</v>
      </c>
      <c r="R96" s="78">
        <v>71.56</v>
      </c>
      <c r="S96" s="78">
        <v>5226</v>
      </c>
      <c r="T96" s="78">
        <v>46305</v>
      </c>
      <c r="U96" s="78" t="s">
        <v>676</v>
      </c>
      <c r="V96" s="78">
        <v>71.400000000000006</v>
      </c>
      <c r="W96" s="78">
        <v>5066</v>
      </c>
      <c r="X96" s="78">
        <v>47469</v>
      </c>
      <c r="Y96" s="78" t="s">
        <v>613</v>
      </c>
      <c r="Z96" s="78">
        <v>70.56</v>
      </c>
      <c r="AA96" s="78">
        <v>4984</v>
      </c>
      <c r="AB96" s="78">
        <v>45723</v>
      </c>
      <c r="AC96" s="78" t="s">
        <v>677</v>
      </c>
      <c r="AD96" s="78">
        <v>70.680000000000007</v>
      </c>
      <c r="AE96" s="78">
        <v>5119</v>
      </c>
      <c r="AF96" s="78">
        <v>39712</v>
      </c>
      <c r="AG96" s="78" t="s">
        <v>678</v>
      </c>
      <c r="AH96" s="78">
        <v>72.099999999999994</v>
      </c>
      <c r="AI96" s="78">
        <v>5175</v>
      </c>
      <c r="AJ96" s="78">
        <v>50491</v>
      </c>
      <c r="AK96" s="78" t="s">
        <v>230</v>
      </c>
      <c r="AL96" s="78">
        <v>72.209999999999994</v>
      </c>
      <c r="AM96" s="78">
        <v>5515</v>
      </c>
      <c r="AN96" s="78">
        <v>49402</v>
      </c>
      <c r="AO96" s="78" t="s">
        <v>453</v>
      </c>
      <c r="AP96" s="78">
        <v>74.75</v>
      </c>
      <c r="AQ96" s="78">
        <v>5435</v>
      </c>
      <c r="AR96" s="78">
        <v>46617</v>
      </c>
      <c r="AS96" s="78" t="s">
        <v>661</v>
      </c>
      <c r="AT96" s="78">
        <v>74.400000000000006</v>
      </c>
      <c r="AU96" s="78">
        <v>5722</v>
      </c>
      <c r="AV96" s="78">
        <v>47207</v>
      </c>
      <c r="AW96" s="78" t="s">
        <v>608</v>
      </c>
    </row>
    <row r="97" spans="1:49">
      <c r="A97" s="78" t="s">
        <v>679</v>
      </c>
      <c r="B97" s="78">
        <v>88.19</v>
      </c>
      <c r="C97" s="78">
        <v>7103</v>
      </c>
      <c r="D97" s="78">
        <v>69380</v>
      </c>
      <c r="E97" s="78" t="s">
        <v>231</v>
      </c>
      <c r="F97" s="78">
        <v>91.47</v>
      </c>
      <c r="G97" s="78">
        <v>7352</v>
      </c>
      <c r="H97" s="78">
        <v>68126</v>
      </c>
      <c r="I97" s="78" t="s">
        <v>413</v>
      </c>
      <c r="J97" s="78">
        <v>79.510000000000005</v>
      </c>
      <c r="K97" s="78">
        <v>5795</v>
      </c>
      <c r="L97" s="78">
        <v>66403</v>
      </c>
      <c r="M97" s="78" t="s">
        <v>244</v>
      </c>
      <c r="N97" s="78">
        <v>77.569999999999993</v>
      </c>
      <c r="O97" s="78">
        <v>5805</v>
      </c>
      <c r="P97" s="78">
        <v>67355</v>
      </c>
      <c r="Q97" s="78" t="s">
        <v>555</v>
      </c>
      <c r="R97" s="78">
        <v>75.510000000000005</v>
      </c>
      <c r="S97" s="78">
        <v>6000</v>
      </c>
      <c r="T97" s="78">
        <v>64230</v>
      </c>
      <c r="U97" s="78" t="s">
        <v>680</v>
      </c>
      <c r="V97" s="78">
        <v>76.5</v>
      </c>
      <c r="W97" s="78">
        <v>6280</v>
      </c>
      <c r="X97" s="78">
        <v>60095</v>
      </c>
      <c r="Y97" s="78" t="s">
        <v>247</v>
      </c>
      <c r="Z97" s="78">
        <v>73.62</v>
      </c>
      <c r="AA97" s="78">
        <v>5832</v>
      </c>
      <c r="AB97" s="78">
        <v>60015</v>
      </c>
      <c r="AC97" s="78" t="s">
        <v>296</v>
      </c>
      <c r="AD97" s="78">
        <v>74.44</v>
      </c>
      <c r="AE97" s="78">
        <v>5881</v>
      </c>
      <c r="AF97" s="78">
        <v>59085</v>
      </c>
      <c r="AG97" s="78" t="s">
        <v>474</v>
      </c>
      <c r="AH97" s="78">
        <v>74.290000000000006</v>
      </c>
      <c r="AI97" s="78">
        <v>5726</v>
      </c>
      <c r="AJ97" s="78">
        <v>58851</v>
      </c>
      <c r="AK97" s="78" t="s">
        <v>502</v>
      </c>
      <c r="AL97" s="78">
        <v>72.55</v>
      </c>
      <c r="AM97" s="78">
        <v>5749</v>
      </c>
      <c r="AN97" s="78">
        <v>58887</v>
      </c>
      <c r="AO97" s="78" t="s">
        <v>349</v>
      </c>
      <c r="AP97" s="78">
        <v>72.56</v>
      </c>
      <c r="AQ97" s="78">
        <v>5940</v>
      </c>
      <c r="AR97" s="78">
        <v>58802</v>
      </c>
      <c r="AS97" s="78" t="s">
        <v>387</v>
      </c>
      <c r="AT97" s="78">
        <v>75.14</v>
      </c>
      <c r="AU97" s="78">
        <v>6031</v>
      </c>
      <c r="AV97" s="78">
        <v>58370</v>
      </c>
      <c r="AW97" s="78" t="s">
        <v>367</v>
      </c>
    </row>
    <row r="98" spans="1:49">
      <c r="A98" s="78" t="s">
        <v>681</v>
      </c>
      <c r="B98" s="78">
        <v>88.43</v>
      </c>
      <c r="C98" s="78">
        <v>8308</v>
      </c>
      <c r="D98" s="78">
        <v>61165</v>
      </c>
      <c r="E98" s="78" t="s">
        <v>329</v>
      </c>
      <c r="F98" s="78">
        <v>85.09</v>
      </c>
      <c r="G98" s="78">
        <v>8205</v>
      </c>
      <c r="H98" s="78">
        <v>59974</v>
      </c>
      <c r="I98" s="78" t="s">
        <v>514</v>
      </c>
      <c r="J98" s="78">
        <v>81.23</v>
      </c>
      <c r="K98" s="78">
        <v>7207</v>
      </c>
      <c r="L98" s="78">
        <v>58791</v>
      </c>
      <c r="M98" s="78" t="s">
        <v>249</v>
      </c>
      <c r="N98" s="78">
        <v>72.58</v>
      </c>
      <c r="O98" s="78">
        <v>6388</v>
      </c>
      <c r="P98" s="78">
        <v>56574</v>
      </c>
      <c r="Q98" s="78" t="s">
        <v>403</v>
      </c>
      <c r="R98" s="78">
        <v>72.569999999999993</v>
      </c>
      <c r="S98" s="78">
        <v>6318</v>
      </c>
      <c r="T98" s="78">
        <v>54878</v>
      </c>
      <c r="U98" s="78" t="s">
        <v>406</v>
      </c>
      <c r="V98" s="78">
        <v>70.19</v>
      </c>
      <c r="W98" s="78">
        <v>6257</v>
      </c>
      <c r="X98" s="78">
        <v>53752</v>
      </c>
      <c r="Y98" s="78" t="s">
        <v>370</v>
      </c>
      <c r="Z98" s="78">
        <v>70.08</v>
      </c>
      <c r="AA98" s="78">
        <v>6208</v>
      </c>
      <c r="AB98" s="78">
        <v>52971</v>
      </c>
      <c r="AC98" s="78" t="s">
        <v>430</v>
      </c>
      <c r="AD98" s="78">
        <v>72.040000000000006</v>
      </c>
      <c r="AE98" s="78">
        <v>6316</v>
      </c>
      <c r="AF98" s="78">
        <v>52112</v>
      </c>
      <c r="AG98" s="78" t="s">
        <v>249</v>
      </c>
      <c r="AH98" s="78">
        <v>72.459999999999994</v>
      </c>
      <c r="AI98" s="78">
        <v>6284</v>
      </c>
      <c r="AJ98" s="78">
        <v>51401</v>
      </c>
      <c r="AK98" s="78" t="s">
        <v>477</v>
      </c>
      <c r="AL98" s="78">
        <v>71.09</v>
      </c>
      <c r="AM98" s="78">
        <v>6396</v>
      </c>
      <c r="AN98" s="78">
        <v>53144</v>
      </c>
      <c r="AO98" s="78" t="s">
        <v>529</v>
      </c>
      <c r="AP98" s="78">
        <v>70.959999999999994</v>
      </c>
      <c r="AQ98" s="78">
        <v>6358</v>
      </c>
      <c r="AR98" s="78">
        <v>52517</v>
      </c>
      <c r="AS98" s="78" t="s">
        <v>386</v>
      </c>
      <c r="AT98" s="78">
        <v>70.989999999999995</v>
      </c>
      <c r="AU98" s="78">
        <v>6301</v>
      </c>
      <c r="AV98" s="78">
        <v>51899</v>
      </c>
      <c r="AW98" s="78" t="s">
        <v>277</v>
      </c>
    </row>
    <row r="99" spans="1:49">
      <c r="A99" s="78" t="s">
        <v>682</v>
      </c>
      <c r="B99" s="78">
        <v>88.94</v>
      </c>
      <c r="C99" s="78">
        <v>5078</v>
      </c>
      <c r="D99" s="78">
        <v>51590</v>
      </c>
      <c r="E99" s="78" t="s">
        <v>633</v>
      </c>
      <c r="F99" s="78">
        <v>79.17</v>
      </c>
      <c r="G99" s="78">
        <v>5225</v>
      </c>
      <c r="H99" s="78">
        <v>50801</v>
      </c>
      <c r="I99" s="78" t="s">
        <v>335</v>
      </c>
      <c r="J99" s="78" t="s">
        <v>228</v>
      </c>
      <c r="K99" s="78" t="s">
        <v>228</v>
      </c>
      <c r="L99" s="78" t="s">
        <v>228</v>
      </c>
      <c r="M99" s="78" t="s">
        <v>228</v>
      </c>
      <c r="N99" s="78">
        <v>76.16</v>
      </c>
      <c r="O99" s="78">
        <v>4486</v>
      </c>
      <c r="P99" s="78">
        <v>42042</v>
      </c>
      <c r="Q99" s="78" t="s">
        <v>590</v>
      </c>
      <c r="R99" s="78">
        <v>73.849999999999994</v>
      </c>
      <c r="S99" s="78">
        <v>4921</v>
      </c>
      <c r="T99" s="78">
        <v>38882</v>
      </c>
      <c r="U99" s="78" t="s">
        <v>683</v>
      </c>
      <c r="V99" s="78" t="s">
        <v>228</v>
      </c>
      <c r="W99" s="78" t="s">
        <v>228</v>
      </c>
      <c r="X99" s="78" t="s">
        <v>228</v>
      </c>
      <c r="Y99" s="78" t="s">
        <v>228</v>
      </c>
      <c r="Z99" s="78" t="s">
        <v>228</v>
      </c>
      <c r="AA99" s="78" t="s">
        <v>228</v>
      </c>
      <c r="AB99" s="78" t="s">
        <v>228</v>
      </c>
      <c r="AC99" s="78" t="s">
        <v>228</v>
      </c>
      <c r="AD99" s="78" t="s">
        <v>228</v>
      </c>
      <c r="AE99" s="78" t="s">
        <v>228</v>
      </c>
      <c r="AF99" s="78" t="s">
        <v>228</v>
      </c>
      <c r="AG99" s="78" t="s">
        <v>228</v>
      </c>
      <c r="AH99" s="78" t="s">
        <v>228</v>
      </c>
      <c r="AI99" s="78" t="s">
        <v>228</v>
      </c>
      <c r="AJ99" s="78" t="s">
        <v>228</v>
      </c>
      <c r="AK99" s="78" t="s">
        <v>228</v>
      </c>
      <c r="AL99" s="78" t="s">
        <v>228</v>
      </c>
      <c r="AM99" s="78" t="s">
        <v>228</v>
      </c>
      <c r="AN99" s="78" t="s">
        <v>228</v>
      </c>
      <c r="AO99" s="78" t="s">
        <v>228</v>
      </c>
      <c r="AP99" s="78" t="s">
        <v>228</v>
      </c>
      <c r="AQ99" s="78" t="s">
        <v>228</v>
      </c>
      <c r="AR99" s="78" t="s">
        <v>228</v>
      </c>
      <c r="AS99" s="78" t="s">
        <v>228</v>
      </c>
      <c r="AT99" s="78" t="s">
        <v>228</v>
      </c>
      <c r="AU99" s="78" t="s">
        <v>228</v>
      </c>
      <c r="AV99" s="78" t="s">
        <v>228</v>
      </c>
      <c r="AW99" s="78" t="s">
        <v>228</v>
      </c>
    </row>
    <row r="100" spans="1:49">
      <c r="A100" s="78" t="s">
        <v>684</v>
      </c>
      <c r="B100" s="78">
        <v>96.09</v>
      </c>
      <c r="C100" s="78">
        <v>5328</v>
      </c>
      <c r="D100" s="78">
        <v>34373</v>
      </c>
      <c r="E100" s="78" t="s">
        <v>685</v>
      </c>
      <c r="F100" s="78">
        <v>95.94</v>
      </c>
      <c r="G100" s="78">
        <v>5743</v>
      </c>
      <c r="H100" s="78">
        <v>32812</v>
      </c>
      <c r="I100" s="78" t="s">
        <v>686</v>
      </c>
      <c r="J100" s="78">
        <v>80.069999999999993</v>
      </c>
      <c r="K100" s="78">
        <v>4244</v>
      </c>
      <c r="L100" s="78">
        <v>32793</v>
      </c>
      <c r="M100" s="78" t="s">
        <v>687</v>
      </c>
      <c r="N100" s="78">
        <v>76.64</v>
      </c>
      <c r="O100" s="78">
        <v>4137</v>
      </c>
      <c r="P100" s="78">
        <v>32459</v>
      </c>
      <c r="Q100" s="78" t="s">
        <v>615</v>
      </c>
      <c r="R100" s="78">
        <v>80.03</v>
      </c>
      <c r="S100" s="78">
        <v>4416</v>
      </c>
      <c r="T100" s="78">
        <v>32069</v>
      </c>
      <c r="U100" s="78" t="s">
        <v>688</v>
      </c>
      <c r="V100" s="78">
        <v>76.099999999999994</v>
      </c>
      <c r="W100" s="78">
        <v>4463</v>
      </c>
      <c r="X100" s="78">
        <v>31909</v>
      </c>
      <c r="Y100" s="78" t="s">
        <v>689</v>
      </c>
      <c r="Z100" s="78">
        <v>76.900000000000006</v>
      </c>
      <c r="AA100" s="78">
        <v>4203</v>
      </c>
      <c r="AB100" s="78">
        <v>31832</v>
      </c>
      <c r="AC100" s="78" t="s">
        <v>690</v>
      </c>
      <c r="AD100" s="78">
        <v>77.02</v>
      </c>
      <c r="AE100" s="78">
        <v>4521</v>
      </c>
      <c r="AF100" s="78">
        <v>31919</v>
      </c>
      <c r="AG100" s="78" t="s">
        <v>616</v>
      </c>
      <c r="AH100" s="78">
        <v>81.650000000000006</v>
      </c>
      <c r="AI100" s="78">
        <v>4743</v>
      </c>
      <c r="AJ100" s="78">
        <v>32511</v>
      </c>
      <c r="AK100" s="78" t="s">
        <v>691</v>
      </c>
      <c r="AL100" s="78">
        <v>81.06</v>
      </c>
      <c r="AM100" s="78">
        <v>4625</v>
      </c>
      <c r="AN100" s="78">
        <v>33560</v>
      </c>
      <c r="AO100" s="78" t="s">
        <v>616</v>
      </c>
      <c r="AP100" s="78">
        <v>80.930000000000007</v>
      </c>
      <c r="AQ100" s="78">
        <v>4513</v>
      </c>
      <c r="AR100" s="78">
        <v>33844</v>
      </c>
      <c r="AS100" s="78" t="s">
        <v>692</v>
      </c>
      <c r="AT100" s="78">
        <v>80.069999999999993</v>
      </c>
      <c r="AU100" s="78">
        <v>4607</v>
      </c>
      <c r="AV100" s="78">
        <v>33777</v>
      </c>
      <c r="AW100" s="78" t="s">
        <v>693</v>
      </c>
    </row>
    <row r="101" spans="1:49">
      <c r="A101" s="78" t="s">
        <v>694</v>
      </c>
      <c r="B101" s="78">
        <v>99.78</v>
      </c>
      <c r="C101" s="78">
        <v>6414</v>
      </c>
      <c r="D101" s="78">
        <v>42849</v>
      </c>
      <c r="E101" s="78" t="s">
        <v>695</v>
      </c>
      <c r="F101" s="78">
        <v>98.03</v>
      </c>
      <c r="G101" s="78">
        <v>6483</v>
      </c>
      <c r="H101" s="78">
        <v>42699</v>
      </c>
      <c r="I101" s="78" t="s">
        <v>696</v>
      </c>
      <c r="J101" s="78">
        <v>79.87</v>
      </c>
      <c r="K101" s="78">
        <v>4540</v>
      </c>
      <c r="L101" s="78">
        <v>42470</v>
      </c>
      <c r="M101" s="78" t="s">
        <v>697</v>
      </c>
      <c r="N101" s="78">
        <v>79.680000000000007</v>
      </c>
      <c r="O101" s="78">
        <v>4671</v>
      </c>
      <c r="P101" s="78">
        <v>42051</v>
      </c>
      <c r="Q101" s="78" t="s">
        <v>698</v>
      </c>
      <c r="R101" s="78">
        <v>77.77</v>
      </c>
      <c r="S101" s="78">
        <v>4749</v>
      </c>
      <c r="T101" s="78">
        <v>40975</v>
      </c>
      <c r="U101" s="78" t="s">
        <v>683</v>
      </c>
      <c r="V101" s="78">
        <v>78.790000000000006</v>
      </c>
      <c r="W101" s="78">
        <v>4881</v>
      </c>
      <c r="X101" s="78">
        <v>40569</v>
      </c>
      <c r="Y101" s="78" t="s">
        <v>699</v>
      </c>
      <c r="Z101" s="78">
        <v>76.55</v>
      </c>
      <c r="AA101" s="78">
        <v>5125</v>
      </c>
      <c r="AB101" s="78">
        <v>42472</v>
      </c>
      <c r="AC101" s="78" t="s">
        <v>700</v>
      </c>
      <c r="AD101" s="78">
        <v>77.55</v>
      </c>
      <c r="AE101" s="78">
        <v>5187</v>
      </c>
      <c r="AF101" s="78">
        <v>42051</v>
      </c>
      <c r="AG101" s="78" t="s">
        <v>701</v>
      </c>
      <c r="AH101" s="78">
        <v>81.87</v>
      </c>
      <c r="AI101" s="78">
        <v>5267</v>
      </c>
      <c r="AJ101" s="78">
        <v>40027</v>
      </c>
      <c r="AK101" s="78" t="s">
        <v>702</v>
      </c>
      <c r="AL101" s="78">
        <v>79.11</v>
      </c>
      <c r="AM101" s="78">
        <v>5689</v>
      </c>
      <c r="AN101" s="78">
        <v>57001</v>
      </c>
      <c r="AO101" s="78" t="s">
        <v>417</v>
      </c>
      <c r="AP101" s="78">
        <v>82.14</v>
      </c>
      <c r="AQ101" s="78">
        <v>5263</v>
      </c>
      <c r="AR101" s="78">
        <v>55462</v>
      </c>
      <c r="AS101" s="78" t="s">
        <v>543</v>
      </c>
      <c r="AT101" s="78">
        <v>81.459999999999994</v>
      </c>
      <c r="AU101" s="78">
        <v>4972</v>
      </c>
      <c r="AV101" s="78">
        <v>57470</v>
      </c>
      <c r="AW101" s="78" t="s">
        <v>388</v>
      </c>
    </row>
    <row r="102" spans="1:49">
      <c r="A102" s="78" t="s">
        <v>703</v>
      </c>
      <c r="B102" s="78">
        <v>101.85</v>
      </c>
      <c r="C102" s="78">
        <v>9597</v>
      </c>
      <c r="D102" s="78">
        <v>75281</v>
      </c>
      <c r="E102" s="78" t="s">
        <v>500</v>
      </c>
      <c r="F102" s="78">
        <v>96.69</v>
      </c>
      <c r="G102" s="78">
        <v>8520</v>
      </c>
      <c r="H102" s="78">
        <v>72996</v>
      </c>
      <c r="I102" s="78" t="s">
        <v>366</v>
      </c>
      <c r="J102" s="78">
        <v>94.22</v>
      </c>
      <c r="K102" s="78">
        <v>8076</v>
      </c>
      <c r="L102" s="78">
        <v>74079</v>
      </c>
      <c r="M102" s="78" t="s">
        <v>231</v>
      </c>
      <c r="N102" s="78">
        <v>88.88</v>
      </c>
      <c r="O102" s="78">
        <v>8204</v>
      </c>
      <c r="P102" s="78">
        <v>72231</v>
      </c>
      <c r="Q102" s="78" t="s">
        <v>321</v>
      </c>
      <c r="R102" s="78">
        <v>92.69</v>
      </c>
      <c r="S102" s="78">
        <v>8329</v>
      </c>
      <c r="T102" s="78">
        <v>67284</v>
      </c>
      <c r="U102" s="78" t="s">
        <v>227</v>
      </c>
      <c r="V102" s="78">
        <v>90.36</v>
      </c>
      <c r="W102" s="78">
        <v>8122</v>
      </c>
      <c r="X102" s="78">
        <v>65231</v>
      </c>
      <c r="Y102" s="78" t="s">
        <v>280</v>
      </c>
      <c r="Z102" s="78">
        <v>69.78</v>
      </c>
      <c r="AA102" s="78">
        <v>6579</v>
      </c>
      <c r="AB102" s="78">
        <v>65489</v>
      </c>
      <c r="AC102" s="78" t="s">
        <v>651</v>
      </c>
      <c r="AD102" s="78">
        <v>88.93</v>
      </c>
      <c r="AE102" s="78">
        <v>7831</v>
      </c>
      <c r="AF102" s="78">
        <v>64817</v>
      </c>
      <c r="AG102" s="78" t="s">
        <v>256</v>
      </c>
      <c r="AH102" s="78">
        <v>80.099999999999994</v>
      </c>
      <c r="AI102" s="78">
        <v>7014</v>
      </c>
      <c r="AJ102" s="78">
        <v>64329</v>
      </c>
      <c r="AK102" s="78" t="s">
        <v>704</v>
      </c>
      <c r="AL102" s="78">
        <v>81.67</v>
      </c>
      <c r="AM102" s="78">
        <v>7622</v>
      </c>
      <c r="AN102" s="78">
        <v>65567</v>
      </c>
      <c r="AO102" s="78" t="s">
        <v>289</v>
      </c>
      <c r="AP102" s="78">
        <v>88.49</v>
      </c>
      <c r="AQ102" s="78">
        <v>7961</v>
      </c>
      <c r="AR102" s="78">
        <v>65531</v>
      </c>
      <c r="AS102" s="78" t="s">
        <v>386</v>
      </c>
      <c r="AT102" s="78">
        <v>86.4</v>
      </c>
      <c r="AU102" s="78">
        <v>7917</v>
      </c>
      <c r="AV102" s="78">
        <v>67534</v>
      </c>
      <c r="AW102" s="78" t="s">
        <v>382</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sheetPr>
  <dimension ref="A1:J315"/>
  <sheetViews>
    <sheetView topLeftCell="A52" workbookViewId="0">
      <selection activeCell="C35" sqref="C35"/>
    </sheetView>
  </sheetViews>
  <sheetFormatPr defaultColWidth="9" defaultRowHeight="14.25"/>
  <cols>
    <col min="1" max="1" width="9" style="5"/>
    <col min="2" max="2" width="14.875" style="5" customWidth="1"/>
    <col min="3" max="3" width="9" style="5"/>
    <col min="4" max="4" width="9" style="47"/>
    <col min="5" max="8" width="9" style="5"/>
    <col min="9" max="9" width="17.125" style="5" customWidth="1"/>
    <col min="10" max="10" width="9.875" style="5" customWidth="1"/>
    <col min="11" max="16384" width="9" style="5"/>
  </cols>
  <sheetData>
    <row r="1" spans="1:10">
      <c r="A1" s="5" t="s">
        <v>87</v>
      </c>
      <c r="B1" s="5" t="s">
        <v>91</v>
      </c>
      <c r="C1" s="5" t="s">
        <v>94</v>
      </c>
      <c r="D1" s="47" t="s">
        <v>92</v>
      </c>
      <c r="E1" s="5" t="s">
        <v>93</v>
      </c>
      <c r="I1" s="48" t="s">
        <v>151</v>
      </c>
      <c r="J1" s="48" t="s">
        <v>152</v>
      </c>
    </row>
    <row r="2" spans="1:10">
      <c r="A2" s="5" t="s">
        <v>88</v>
      </c>
      <c r="B2" s="5" t="s">
        <v>126</v>
      </c>
      <c r="C2" s="5">
        <v>90.187249974879705</v>
      </c>
      <c r="D2" s="47">
        <v>2020</v>
      </c>
      <c r="E2" s="5" t="s">
        <v>101</v>
      </c>
      <c r="F2" s="5">
        <f>AVERAGE(C2:C14)</f>
        <v>77.486628421159693</v>
      </c>
      <c r="I2" s="49" t="str">
        <f>B2</f>
        <v>建材城东二里</v>
      </c>
      <c r="J2" s="50">
        <f>F2</f>
        <v>77.486628421159693</v>
      </c>
    </row>
    <row r="3" spans="1:10">
      <c r="A3" s="5" t="s">
        <v>88</v>
      </c>
      <c r="B3" s="5" t="s">
        <v>126</v>
      </c>
      <c r="C3" s="5">
        <v>68.657085858160301</v>
      </c>
      <c r="D3" s="47">
        <v>2020</v>
      </c>
      <c r="E3" s="5" t="s">
        <v>102</v>
      </c>
      <c r="I3" s="49" t="str">
        <f>B15</f>
        <v>建材城东一里</v>
      </c>
      <c r="J3" s="50">
        <f>F15</f>
        <v>82.848205762815937</v>
      </c>
    </row>
    <row r="4" spans="1:10">
      <c r="A4" s="5" t="s">
        <v>88</v>
      </c>
      <c r="B4" s="5" t="s">
        <v>126</v>
      </c>
      <c r="C4" s="5">
        <v>80.342700458519204</v>
      </c>
      <c r="D4" s="47">
        <v>2020</v>
      </c>
      <c r="E4" s="5" t="s">
        <v>103</v>
      </c>
      <c r="I4" s="49" t="str">
        <f>B28</f>
        <v>润生园</v>
      </c>
      <c r="J4" s="50">
        <f>F28</f>
        <v>72.746440885651452</v>
      </c>
    </row>
    <row r="5" spans="1:10">
      <c r="A5" s="5" t="s">
        <v>88</v>
      </c>
      <c r="B5" s="5" t="s">
        <v>126</v>
      </c>
      <c r="C5" s="5">
        <v>79.188708116492805</v>
      </c>
      <c r="D5" s="47">
        <v>2020</v>
      </c>
      <c r="E5" s="5" t="s">
        <v>104</v>
      </c>
      <c r="I5" s="49" t="str">
        <f>B40</f>
        <v>知本时代</v>
      </c>
      <c r="J5" s="50">
        <f>F40</f>
        <v>83.369516564934031</v>
      </c>
    </row>
    <row r="6" spans="1:10">
      <c r="A6" s="5" t="s">
        <v>88</v>
      </c>
      <c r="B6" s="5" t="s">
        <v>126</v>
      </c>
      <c r="C6" s="5">
        <v>77.858660758692395</v>
      </c>
      <c r="D6" s="47">
        <v>2020</v>
      </c>
      <c r="E6" s="5" t="s">
        <v>95</v>
      </c>
      <c r="I6" s="49" t="str">
        <f>B52</f>
        <v>华鸿家园</v>
      </c>
      <c r="J6" s="50">
        <f>F52</f>
        <v>61.390186866949456</v>
      </c>
    </row>
    <row r="7" spans="1:10">
      <c r="A7" s="5" t="s">
        <v>88</v>
      </c>
      <c r="B7" s="5" t="s">
        <v>126</v>
      </c>
      <c r="C7" s="5">
        <v>94.755863016256299</v>
      </c>
      <c r="D7" s="47">
        <v>2020</v>
      </c>
      <c r="E7" s="5" t="s">
        <v>96</v>
      </c>
      <c r="I7" s="49" t="str">
        <f>B61</f>
        <v>领秀新硅谷1号院</v>
      </c>
      <c r="J7" s="50">
        <f>F61</f>
        <v>98.561977367321205</v>
      </c>
    </row>
    <row r="8" spans="1:10">
      <c r="A8" s="5" t="s">
        <v>88</v>
      </c>
      <c r="B8" s="5" t="s">
        <v>126</v>
      </c>
      <c r="C8" s="5">
        <v>76.339797084083401</v>
      </c>
      <c r="D8" s="47">
        <v>2020</v>
      </c>
      <c r="E8" s="5" t="s">
        <v>97</v>
      </c>
      <c r="I8" s="49" t="str">
        <f>B74</f>
        <v>领秀新硅谷2号院</v>
      </c>
      <c r="J8" s="50">
        <f>F74</f>
        <v>92.532428307434884</v>
      </c>
    </row>
    <row r="9" spans="1:10">
      <c r="A9" s="5" t="s">
        <v>88</v>
      </c>
      <c r="B9" s="5" t="s">
        <v>126</v>
      </c>
      <c r="C9" s="5">
        <v>69.646475672537406</v>
      </c>
      <c r="D9" s="47">
        <v>2021</v>
      </c>
      <c r="E9" s="5" t="s">
        <v>98</v>
      </c>
      <c r="F9" s="347"/>
      <c r="I9" s="51" t="str">
        <f>B86</f>
        <v>智学苑</v>
      </c>
      <c r="J9" s="52">
        <f>F86</f>
        <v>90.085120589694199</v>
      </c>
    </row>
    <row r="10" spans="1:10">
      <c r="A10" s="5" t="s">
        <v>88</v>
      </c>
      <c r="B10" s="5" t="s">
        <v>126</v>
      </c>
      <c r="C10" s="5">
        <v>66.192390968140998</v>
      </c>
      <c r="D10" s="47">
        <v>2021</v>
      </c>
      <c r="E10" s="5" t="s">
        <v>106</v>
      </c>
      <c r="F10" s="347"/>
      <c r="I10" s="51" t="str">
        <f>B99</f>
        <v>铭科苑</v>
      </c>
      <c r="J10" s="52">
        <f>F99</f>
        <v>100.79276041359708</v>
      </c>
    </row>
    <row r="11" spans="1:10">
      <c r="A11" s="5" t="s">
        <v>88</v>
      </c>
      <c r="B11" s="5" t="s">
        <v>126</v>
      </c>
      <c r="C11" s="5">
        <v>65.194491149605895</v>
      </c>
      <c r="D11" s="47">
        <v>2021</v>
      </c>
      <c r="E11" s="5" t="s">
        <v>105</v>
      </c>
      <c r="F11" s="347"/>
      <c r="I11" s="49" t="str">
        <f>B113</f>
        <v>当代城市家园</v>
      </c>
      <c r="J11" s="50">
        <f>F113</f>
        <v>103.2018076170814</v>
      </c>
    </row>
    <row r="12" spans="1:10">
      <c r="A12" s="5" t="s">
        <v>88</v>
      </c>
      <c r="B12" s="5" t="s">
        <v>126</v>
      </c>
      <c r="C12" s="5">
        <v>78.069319863910806</v>
      </c>
      <c r="D12" s="47">
        <v>2021</v>
      </c>
      <c r="E12" s="5" t="s">
        <v>99</v>
      </c>
      <c r="F12" s="347"/>
      <c r="I12" s="49" t="str">
        <f>B127</f>
        <v>安宁佳园</v>
      </c>
      <c r="J12" s="50">
        <f>F127</f>
        <v>111.08854325929553</v>
      </c>
    </row>
    <row r="13" spans="1:10">
      <c r="A13" s="5" t="s">
        <v>88</v>
      </c>
      <c r="B13" s="5" t="s">
        <v>126</v>
      </c>
      <c r="C13" s="5">
        <v>77.237474528590198</v>
      </c>
      <c r="D13" s="47">
        <v>2021</v>
      </c>
      <c r="E13" s="5" t="s">
        <v>100</v>
      </c>
      <c r="F13" s="347"/>
      <c r="I13" s="49" t="str">
        <f>B141</f>
        <v>上林溪</v>
      </c>
      <c r="J13" s="50">
        <f>F141</f>
        <v>94.745991627252906</v>
      </c>
    </row>
    <row r="14" spans="1:10">
      <c r="A14" s="5" t="s">
        <v>88</v>
      </c>
      <c r="B14" s="5" t="s">
        <v>126</v>
      </c>
      <c r="C14" s="5">
        <v>83.655952025206602</v>
      </c>
      <c r="D14" s="47">
        <v>2021</v>
      </c>
      <c r="E14" s="5" t="s">
        <v>101</v>
      </c>
      <c r="F14" s="347"/>
      <c r="I14" s="53" t="str">
        <f>B156</f>
        <v>博雅德园</v>
      </c>
      <c r="J14" s="54">
        <f>F156</f>
        <v>86.127581369295754</v>
      </c>
    </row>
    <row r="15" spans="1:10">
      <c r="A15" s="5" t="s">
        <v>88</v>
      </c>
      <c r="B15" s="5" t="s">
        <v>127</v>
      </c>
      <c r="C15" s="5">
        <v>87.597853073288903</v>
      </c>
      <c r="D15" s="47">
        <v>2020</v>
      </c>
      <c r="E15" s="5" t="s">
        <v>101</v>
      </c>
      <c r="F15" s="5">
        <f>AVERAGE(C15:C27)</f>
        <v>82.848205762815937</v>
      </c>
      <c r="I15" s="49" t="str">
        <f>B168</f>
        <v>金隅美和园</v>
      </c>
      <c r="J15" s="50">
        <f>F168</f>
        <v>94.318204118784593</v>
      </c>
    </row>
    <row r="16" spans="1:10">
      <c r="A16" s="5" t="s">
        <v>88</v>
      </c>
      <c r="B16" s="5" t="s">
        <v>127</v>
      </c>
      <c r="C16" s="5">
        <v>83.126119622469901</v>
      </c>
      <c r="D16" s="47">
        <v>2020</v>
      </c>
      <c r="E16" s="5" t="s">
        <v>102</v>
      </c>
      <c r="I16" s="51" t="str">
        <f>B182</f>
        <v>怡美家园</v>
      </c>
      <c r="J16" s="52">
        <f>F182</f>
        <v>83.923520499946392</v>
      </c>
    </row>
    <row r="17" spans="1:10">
      <c r="A17" s="5" t="s">
        <v>88</v>
      </c>
      <c r="B17" s="5" t="s">
        <v>127</v>
      </c>
      <c r="C17" s="5">
        <v>86.237809981850901</v>
      </c>
      <c r="D17" s="47">
        <v>2020</v>
      </c>
      <c r="E17" s="5" t="s">
        <v>103</v>
      </c>
      <c r="I17" s="49" t="str">
        <f>B195</f>
        <v>清上园</v>
      </c>
      <c r="J17" s="50">
        <f>F195</f>
        <v>86.358151629673884</v>
      </c>
    </row>
    <row r="18" spans="1:10">
      <c r="A18" s="5" t="s">
        <v>88</v>
      </c>
      <c r="B18" s="5" t="s">
        <v>127</v>
      </c>
      <c r="C18" s="5">
        <v>85.962850252791</v>
      </c>
      <c r="D18" s="47">
        <v>2020</v>
      </c>
      <c r="E18" s="5" t="s">
        <v>104</v>
      </c>
      <c r="I18" s="49" t="str">
        <f>B208</f>
        <v>橡树湾</v>
      </c>
      <c r="J18" s="50">
        <f>F208</f>
        <v>107.29278511265757</v>
      </c>
    </row>
    <row r="19" spans="1:10">
      <c r="A19" s="5" t="s">
        <v>88</v>
      </c>
      <c r="B19" s="5" t="s">
        <v>127</v>
      </c>
      <c r="C19" s="5">
        <v>75.420711524819794</v>
      </c>
      <c r="D19" s="47">
        <v>2020</v>
      </c>
      <c r="E19" s="5" t="s">
        <v>95</v>
      </c>
      <c r="I19" s="49" t="str">
        <f>B222</f>
        <v>上地佳园</v>
      </c>
      <c r="J19" s="50">
        <f>F222</f>
        <v>93.515496657248534</v>
      </c>
    </row>
    <row r="20" spans="1:10">
      <c r="A20" s="5" t="s">
        <v>88</v>
      </c>
      <c r="B20" s="5" t="s">
        <v>127</v>
      </c>
      <c r="C20" s="5">
        <v>78.588110993716199</v>
      </c>
      <c r="D20" s="47">
        <v>2020</v>
      </c>
      <c r="E20" s="5" t="s">
        <v>96</v>
      </c>
      <c r="I20" s="49" t="str">
        <f>B235</f>
        <v>上地东里</v>
      </c>
      <c r="J20" s="50">
        <f>F235</f>
        <v>113.29551564059356</v>
      </c>
    </row>
    <row r="21" spans="1:10">
      <c r="A21" s="5" t="s">
        <v>88</v>
      </c>
      <c r="B21" s="5" t="s">
        <v>127</v>
      </c>
      <c r="C21" s="5">
        <v>83.213404159158401</v>
      </c>
      <c r="D21" s="47">
        <v>2020</v>
      </c>
      <c r="E21" s="5" t="s">
        <v>97</v>
      </c>
      <c r="I21" s="49" t="str">
        <f>B249</f>
        <v>燕清源</v>
      </c>
      <c r="J21" s="50">
        <f>F249</f>
        <v>91.6657393150264</v>
      </c>
    </row>
    <row r="22" spans="1:10">
      <c r="A22" s="5" t="s">
        <v>88</v>
      </c>
      <c r="B22" s="5" t="s">
        <v>127</v>
      </c>
      <c r="C22" s="5">
        <v>78.320280716339695</v>
      </c>
      <c r="D22" s="47">
        <v>2021</v>
      </c>
      <c r="E22" s="5" t="s">
        <v>98</v>
      </c>
      <c r="I22" s="49" t="str">
        <f>B262</f>
        <v>国瑞熙墅</v>
      </c>
      <c r="J22" s="50">
        <f>F262</f>
        <v>46.244445816816402</v>
      </c>
    </row>
    <row r="23" spans="1:10">
      <c r="A23" s="5" t="s">
        <v>88</v>
      </c>
      <c r="B23" s="5" t="s">
        <v>127</v>
      </c>
      <c r="C23" s="5">
        <v>93.677375147200394</v>
      </c>
      <c r="D23" s="47">
        <v>2021</v>
      </c>
      <c r="E23" s="5" t="s">
        <v>106</v>
      </c>
      <c r="I23" s="49" t="str">
        <f>B276</f>
        <v>金色漫香苑</v>
      </c>
      <c r="J23" s="50">
        <f>F276</f>
        <v>51.411855623958793</v>
      </c>
    </row>
    <row r="24" spans="1:10">
      <c r="A24" s="5" t="s">
        <v>88</v>
      </c>
      <c r="B24" s="5" t="s">
        <v>127</v>
      </c>
      <c r="C24" s="5">
        <v>78.894041431840805</v>
      </c>
      <c r="D24" s="47">
        <v>2021</v>
      </c>
      <c r="E24" s="5" t="s">
        <v>105</v>
      </c>
      <c r="I24" s="49" t="str">
        <f>B289</f>
        <v>望都新地</v>
      </c>
      <c r="J24" s="50">
        <f>F289</f>
        <v>45.771046188130342</v>
      </c>
    </row>
    <row r="25" spans="1:10">
      <c r="A25" s="5" t="s">
        <v>88</v>
      </c>
      <c r="B25" s="5" t="s">
        <v>127</v>
      </c>
      <c r="C25" s="5">
        <v>76.3392137535442</v>
      </c>
      <c r="D25" s="47">
        <v>2021</v>
      </c>
      <c r="E25" s="5" t="s">
        <v>99</v>
      </c>
      <c r="I25" s="49" t="str">
        <f>B302</f>
        <v>名佳花园四区</v>
      </c>
      <c r="J25" s="50">
        <f>F302</f>
        <v>52.674245626984252</v>
      </c>
    </row>
    <row r="26" spans="1:10">
      <c r="A26" s="5" t="s">
        <v>88</v>
      </c>
      <c r="B26" s="5" t="s">
        <v>127</v>
      </c>
      <c r="C26" s="5">
        <v>78.701242350928695</v>
      </c>
      <c r="D26" s="47">
        <v>2021</v>
      </c>
      <c r="E26" s="5" t="s">
        <v>100</v>
      </c>
    </row>
    <row r="27" spans="1:10">
      <c r="A27" s="5" t="s">
        <v>88</v>
      </c>
      <c r="B27" s="5" t="s">
        <v>127</v>
      </c>
      <c r="C27" s="5">
        <v>90.947661908658304</v>
      </c>
      <c r="D27" s="47">
        <v>2021</v>
      </c>
      <c r="E27" s="5" t="s">
        <v>101</v>
      </c>
    </row>
    <row r="28" spans="1:10">
      <c r="A28" s="5" t="s">
        <v>88</v>
      </c>
      <c r="B28" s="5" t="s">
        <v>128</v>
      </c>
      <c r="C28" s="5">
        <v>68.098292138070093</v>
      </c>
      <c r="D28" s="47">
        <v>2020</v>
      </c>
      <c r="E28" s="5" t="s">
        <v>101</v>
      </c>
      <c r="F28" s="5">
        <f>AVERAGE(C28:C39)</f>
        <v>72.746440885651452</v>
      </c>
    </row>
    <row r="29" spans="1:10">
      <c r="A29" s="5" t="s">
        <v>88</v>
      </c>
      <c r="B29" s="5" t="s">
        <v>128</v>
      </c>
      <c r="C29" s="5">
        <v>74.970406418519005</v>
      </c>
      <c r="D29" s="47">
        <v>2020</v>
      </c>
      <c r="E29" s="5" t="s">
        <v>102</v>
      </c>
    </row>
    <row r="30" spans="1:10">
      <c r="A30" s="5" t="s">
        <v>88</v>
      </c>
      <c r="B30" s="5" t="s">
        <v>128</v>
      </c>
      <c r="C30" s="5">
        <v>84.434654919236394</v>
      </c>
      <c r="D30" s="47">
        <v>2020</v>
      </c>
      <c r="E30" s="5" t="s">
        <v>103</v>
      </c>
    </row>
    <row r="31" spans="1:10">
      <c r="A31" s="5" t="s">
        <v>88</v>
      </c>
      <c r="B31" s="5" t="s">
        <v>128</v>
      </c>
      <c r="C31" s="5">
        <v>66.588568962328097</v>
      </c>
      <c r="D31" s="47">
        <v>2020</v>
      </c>
      <c r="E31" s="5" t="s">
        <v>104</v>
      </c>
    </row>
    <row r="32" spans="1:10">
      <c r="A32" s="5" t="s">
        <v>88</v>
      </c>
      <c r="B32" s="5" t="s">
        <v>128</v>
      </c>
      <c r="C32" s="5">
        <v>86.572438162544103</v>
      </c>
      <c r="D32" s="47">
        <v>2020</v>
      </c>
      <c r="E32" s="5" t="s">
        <v>96</v>
      </c>
    </row>
    <row r="33" spans="1:6">
      <c r="A33" s="5" t="s">
        <v>88</v>
      </c>
      <c r="B33" s="5" t="s">
        <v>128</v>
      </c>
      <c r="C33" s="5">
        <v>77.387686378198097</v>
      </c>
      <c r="D33" s="47">
        <v>2020</v>
      </c>
      <c r="E33" s="5" t="s">
        <v>97</v>
      </c>
    </row>
    <row r="34" spans="1:6">
      <c r="A34" s="5" t="s">
        <v>88</v>
      </c>
      <c r="B34" s="5" t="s">
        <v>128</v>
      </c>
      <c r="C34" s="5">
        <v>62.959076600209798</v>
      </c>
      <c r="D34" s="47">
        <v>2021</v>
      </c>
      <c r="E34" s="5" t="s">
        <v>98</v>
      </c>
    </row>
    <row r="35" spans="1:6">
      <c r="A35" s="5" t="s">
        <v>88</v>
      </c>
      <c r="B35" s="5" t="s">
        <v>128</v>
      </c>
      <c r="C35" s="5">
        <v>65.465187923598194</v>
      </c>
      <c r="D35" s="47">
        <v>2021</v>
      </c>
      <c r="E35" s="5" t="s">
        <v>106</v>
      </c>
    </row>
    <row r="36" spans="1:6">
      <c r="A36" s="5" t="s">
        <v>88</v>
      </c>
      <c r="B36" s="5" t="s">
        <v>128</v>
      </c>
      <c r="C36" s="5">
        <v>73.275862068965495</v>
      </c>
      <c r="D36" s="47">
        <v>2021</v>
      </c>
      <c r="E36" s="5" t="s">
        <v>105</v>
      </c>
    </row>
    <row r="37" spans="1:6">
      <c r="A37" s="5" t="s">
        <v>88</v>
      </c>
      <c r="B37" s="5" t="s">
        <v>128</v>
      </c>
      <c r="C37" s="5">
        <v>70.801210110276102</v>
      </c>
      <c r="D37" s="47">
        <v>2021</v>
      </c>
      <c r="E37" s="5" t="s">
        <v>99</v>
      </c>
    </row>
    <row r="38" spans="1:6">
      <c r="A38" s="5" t="s">
        <v>88</v>
      </c>
      <c r="B38" s="5" t="s">
        <v>128</v>
      </c>
      <c r="C38" s="5">
        <v>71.404453095517098</v>
      </c>
      <c r="D38" s="47">
        <v>2021</v>
      </c>
      <c r="E38" s="5" t="s">
        <v>100</v>
      </c>
    </row>
    <row r="39" spans="1:6">
      <c r="A39" s="5" t="s">
        <v>88</v>
      </c>
      <c r="B39" s="5" t="s">
        <v>128</v>
      </c>
      <c r="C39" s="5">
        <v>70.999453850354996</v>
      </c>
      <c r="D39" s="47">
        <v>2021</v>
      </c>
      <c r="E39" s="5" t="s">
        <v>101</v>
      </c>
    </row>
    <row r="40" spans="1:6">
      <c r="A40" s="5" t="s">
        <v>88</v>
      </c>
      <c r="B40" s="5" t="s">
        <v>129</v>
      </c>
      <c r="C40" s="5">
        <v>85.995181763583005</v>
      </c>
      <c r="D40" s="47">
        <v>2020</v>
      </c>
      <c r="E40" s="5" t="s">
        <v>101</v>
      </c>
      <c r="F40" s="5">
        <f>AVERAGE(C40:C51)</f>
        <v>83.369516564934031</v>
      </c>
    </row>
    <row r="41" spans="1:6">
      <c r="A41" s="5" t="s">
        <v>88</v>
      </c>
      <c r="B41" s="5" t="s">
        <v>129</v>
      </c>
      <c r="C41" s="5">
        <v>82.5839281752326</v>
      </c>
      <c r="D41" s="47">
        <v>2020</v>
      </c>
      <c r="E41" s="5" t="s">
        <v>102</v>
      </c>
    </row>
    <row r="42" spans="1:6">
      <c r="A42" s="5" t="s">
        <v>88</v>
      </c>
      <c r="B42" s="5" t="s">
        <v>129</v>
      </c>
      <c r="C42" s="5">
        <v>85.423539708992195</v>
      </c>
      <c r="D42" s="47">
        <v>2020</v>
      </c>
      <c r="E42" s="5" t="s">
        <v>103</v>
      </c>
    </row>
    <row r="43" spans="1:6">
      <c r="A43" s="5" t="s">
        <v>88</v>
      </c>
      <c r="B43" s="5" t="s">
        <v>129</v>
      </c>
      <c r="C43" s="5">
        <v>82.808550488599295</v>
      </c>
      <c r="D43" s="47">
        <v>2020</v>
      </c>
      <c r="E43" s="5" t="s">
        <v>104</v>
      </c>
    </row>
    <row r="44" spans="1:6">
      <c r="A44" s="5" t="s">
        <v>88</v>
      </c>
      <c r="B44" s="5" t="s">
        <v>129</v>
      </c>
      <c r="C44" s="5">
        <v>92.465396834511395</v>
      </c>
      <c r="D44" s="47">
        <v>2020</v>
      </c>
      <c r="E44" s="5" t="s">
        <v>95</v>
      </c>
    </row>
    <row r="45" spans="1:6">
      <c r="A45" s="5" t="s">
        <v>88</v>
      </c>
      <c r="B45" s="5" t="s">
        <v>129</v>
      </c>
      <c r="C45" s="5">
        <v>66.096987283217899</v>
      </c>
      <c r="D45" s="47">
        <v>2020</v>
      </c>
      <c r="E45" s="5" t="s">
        <v>96</v>
      </c>
    </row>
    <row r="46" spans="1:6">
      <c r="A46" s="5" t="s">
        <v>88</v>
      </c>
      <c r="B46" s="5" t="s">
        <v>129</v>
      </c>
      <c r="C46" s="5">
        <v>79.274113968402702</v>
      </c>
      <c r="D46" s="47">
        <v>2020</v>
      </c>
      <c r="E46" s="5" t="s">
        <v>97</v>
      </c>
    </row>
    <row r="47" spans="1:6">
      <c r="A47" s="5" t="s">
        <v>88</v>
      </c>
      <c r="B47" s="5" t="s">
        <v>129</v>
      </c>
      <c r="C47" s="5">
        <v>77.926289216759002</v>
      </c>
      <c r="D47" s="47">
        <v>2021</v>
      </c>
      <c r="E47" s="5" t="s">
        <v>98</v>
      </c>
    </row>
    <row r="48" spans="1:6">
      <c r="A48" s="5" t="s">
        <v>88</v>
      </c>
      <c r="B48" s="5" t="s">
        <v>129</v>
      </c>
      <c r="C48" s="5">
        <v>117.67274315031101</v>
      </c>
      <c r="D48" s="47">
        <v>2021</v>
      </c>
      <c r="E48" s="5" t="s">
        <v>106</v>
      </c>
    </row>
    <row r="49" spans="1:6">
      <c r="A49" s="5" t="s">
        <v>88</v>
      </c>
      <c r="B49" s="5" t="s">
        <v>129</v>
      </c>
      <c r="C49" s="5">
        <v>81.854424822953604</v>
      </c>
      <c r="D49" s="47">
        <v>2021</v>
      </c>
      <c r="E49" s="5" t="s">
        <v>105</v>
      </c>
    </row>
    <row r="50" spans="1:6">
      <c r="A50" s="5" t="s">
        <v>88</v>
      </c>
      <c r="B50" s="5" t="s">
        <v>129</v>
      </c>
      <c r="C50" s="5">
        <v>70.842017626673993</v>
      </c>
      <c r="D50" s="47">
        <v>2021</v>
      </c>
      <c r="E50" s="5" t="s">
        <v>99</v>
      </c>
    </row>
    <row r="51" spans="1:6">
      <c r="A51" s="5" t="s">
        <v>88</v>
      </c>
      <c r="B51" s="5" t="s">
        <v>129</v>
      </c>
      <c r="C51" s="5">
        <v>77.491025739971604</v>
      </c>
      <c r="D51" s="47">
        <v>2021</v>
      </c>
      <c r="E51" s="5" t="s">
        <v>100</v>
      </c>
    </row>
    <row r="52" spans="1:6">
      <c r="A52" s="5" t="s">
        <v>88</v>
      </c>
      <c r="B52" s="5" t="s">
        <v>130</v>
      </c>
      <c r="C52" s="5">
        <v>62.8403851825652</v>
      </c>
      <c r="D52" s="47">
        <v>2020</v>
      </c>
      <c r="E52" s="5" t="s">
        <v>101</v>
      </c>
      <c r="F52" s="5">
        <f>AVERAGE(C52:C60)</f>
        <v>61.390186866949456</v>
      </c>
    </row>
    <row r="53" spans="1:6">
      <c r="A53" s="5" t="s">
        <v>88</v>
      </c>
      <c r="B53" s="5" t="s">
        <v>130</v>
      </c>
      <c r="C53" s="5">
        <v>64.340509774808197</v>
      </c>
      <c r="D53" s="47">
        <v>2020</v>
      </c>
      <c r="E53" s="5" t="s">
        <v>102</v>
      </c>
    </row>
    <row r="54" spans="1:6">
      <c r="A54" s="5" t="s">
        <v>88</v>
      </c>
      <c r="B54" s="5" t="s">
        <v>130</v>
      </c>
      <c r="C54" s="5">
        <v>65.485168426344899</v>
      </c>
      <c r="D54" s="47">
        <v>2020</v>
      </c>
      <c r="E54" s="5" t="s">
        <v>103</v>
      </c>
    </row>
    <row r="55" spans="1:6">
      <c r="A55" s="5" t="s">
        <v>88</v>
      </c>
      <c r="B55" s="5" t="s">
        <v>130</v>
      </c>
      <c r="C55" s="5">
        <v>65.035614741405993</v>
      </c>
      <c r="D55" s="47">
        <v>2020</v>
      </c>
      <c r="E55" s="5" t="s">
        <v>95</v>
      </c>
    </row>
    <row r="56" spans="1:6">
      <c r="A56" s="5" t="s">
        <v>88</v>
      </c>
      <c r="B56" s="5" t="s">
        <v>130</v>
      </c>
      <c r="C56" s="5">
        <v>56.636889131297004</v>
      </c>
      <c r="D56" s="47">
        <v>2021</v>
      </c>
      <c r="E56" s="5" t="s">
        <v>98</v>
      </c>
    </row>
    <row r="57" spans="1:6">
      <c r="A57" s="5" t="s">
        <v>88</v>
      </c>
      <c r="B57" s="5" t="s">
        <v>130</v>
      </c>
      <c r="C57" s="5">
        <v>64.790302354744298</v>
      </c>
      <c r="D57" s="47">
        <v>2021</v>
      </c>
      <c r="E57" s="5" t="s">
        <v>105</v>
      </c>
    </row>
    <row r="58" spans="1:6">
      <c r="A58" s="5" t="s">
        <v>88</v>
      </c>
      <c r="B58" s="5" t="s">
        <v>130</v>
      </c>
      <c r="C58" s="5">
        <v>61.752470098803897</v>
      </c>
      <c r="D58" s="47">
        <v>2021</v>
      </c>
      <c r="E58" s="5" t="s">
        <v>99</v>
      </c>
    </row>
    <row r="59" spans="1:6">
      <c r="A59" s="5" t="s">
        <v>88</v>
      </c>
      <c r="B59" s="5" t="s">
        <v>130</v>
      </c>
      <c r="C59" s="5">
        <v>63.672196474206203</v>
      </c>
      <c r="D59" s="47">
        <v>2021</v>
      </c>
      <c r="E59" s="5" t="s">
        <v>100</v>
      </c>
    </row>
    <row r="60" spans="1:6">
      <c r="A60" s="5" t="s">
        <v>88</v>
      </c>
      <c r="B60" s="5" t="s">
        <v>130</v>
      </c>
      <c r="C60" s="5">
        <v>47.9581456183694</v>
      </c>
      <c r="D60" s="47">
        <v>2021</v>
      </c>
      <c r="E60" s="5" t="s">
        <v>101</v>
      </c>
    </row>
    <row r="61" spans="1:6">
      <c r="A61" s="5" t="s">
        <v>88</v>
      </c>
      <c r="B61" s="5" t="s">
        <v>131</v>
      </c>
      <c r="C61" s="5">
        <v>89.469186401216007</v>
      </c>
      <c r="D61" s="47">
        <v>2020</v>
      </c>
      <c r="E61" s="5" t="s">
        <v>101</v>
      </c>
      <c r="F61" s="5">
        <f>AVERAGE(C61:C73)</f>
        <v>98.561977367321205</v>
      </c>
    </row>
    <row r="62" spans="1:6">
      <c r="A62" s="5" t="s">
        <v>88</v>
      </c>
      <c r="B62" s="5" t="s">
        <v>131</v>
      </c>
      <c r="C62" s="5">
        <v>89.529255089674606</v>
      </c>
      <c r="D62" s="47">
        <v>2020</v>
      </c>
      <c r="E62" s="5" t="s">
        <v>102</v>
      </c>
    </row>
    <row r="63" spans="1:6">
      <c r="A63" s="5" t="s">
        <v>88</v>
      </c>
      <c r="B63" s="5" t="s">
        <v>131</v>
      </c>
      <c r="C63" s="5">
        <v>97.396423729166401</v>
      </c>
      <c r="D63" s="47">
        <v>2020</v>
      </c>
      <c r="E63" s="5" t="s">
        <v>103</v>
      </c>
    </row>
    <row r="64" spans="1:6">
      <c r="A64" s="5" t="s">
        <v>88</v>
      </c>
      <c r="B64" s="5" t="s">
        <v>131</v>
      </c>
      <c r="C64" s="5">
        <v>96.461338178363206</v>
      </c>
      <c r="D64" s="47">
        <v>2020</v>
      </c>
      <c r="E64" s="5" t="s">
        <v>104</v>
      </c>
    </row>
    <row r="65" spans="1:6">
      <c r="A65" s="5" t="s">
        <v>88</v>
      </c>
      <c r="B65" s="5" t="s">
        <v>131</v>
      </c>
      <c r="C65" s="5">
        <v>97.716200696242197</v>
      </c>
      <c r="D65" s="47">
        <v>2020</v>
      </c>
      <c r="E65" s="5" t="s">
        <v>95</v>
      </c>
    </row>
    <row r="66" spans="1:6">
      <c r="A66" s="5" t="s">
        <v>88</v>
      </c>
      <c r="B66" s="5" t="s">
        <v>131</v>
      </c>
      <c r="C66" s="5">
        <v>102.27750035002499</v>
      </c>
      <c r="D66" s="47">
        <v>2020</v>
      </c>
      <c r="E66" s="5" t="s">
        <v>96</v>
      </c>
    </row>
    <row r="67" spans="1:6">
      <c r="A67" s="5" t="s">
        <v>88</v>
      </c>
      <c r="B67" s="5" t="s">
        <v>131</v>
      </c>
      <c r="C67" s="5">
        <v>109.42401644549901</v>
      </c>
      <c r="D67" s="47">
        <v>2020</v>
      </c>
      <c r="E67" s="5" t="s">
        <v>97</v>
      </c>
    </row>
    <row r="68" spans="1:6">
      <c r="A68" s="5" t="s">
        <v>88</v>
      </c>
      <c r="B68" s="5" t="s">
        <v>131</v>
      </c>
      <c r="C68" s="5">
        <v>88.769294841536606</v>
      </c>
      <c r="D68" s="47">
        <v>2021</v>
      </c>
      <c r="E68" s="5" t="s">
        <v>98</v>
      </c>
    </row>
    <row r="69" spans="1:6">
      <c r="A69" s="5" t="s">
        <v>88</v>
      </c>
      <c r="B69" s="5" t="s">
        <v>131</v>
      </c>
      <c r="C69" s="5">
        <v>94.550509188155601</v>
      </c>
      <c r="D69" s="47">
        <v>2021</v>
      </c>
      <c r="E69" s="5" t="s">
        <v>106</v>
      </c>
    </row>
    <row r="70" spans="1:6">
      <c r="A70" s="5" t="s">
        <v>88</v>
      </c>
      <c r="B70" s="5" t="s">
        <v>131</v>
      </c>
      <c r="C70" s="5">
        <v>94.134730165517496</v>
      </c>
      <c r="D70" s="47">
        <v>2021</v>
      </c>
      <c r="E70" s="5" t="s">
        <v>105</v>
      </c>
    </row>
    <row r="71" spans="1:6">
      <c r="A71" s="5" t="s">
        <v>88</v>
      </c>
      <c r="B71" s="5" t="s">
        <v>131</v>
      </c>
      <c r="C71" s="5">
        <v>123.133213040878</v>
      </c>
      <c r="D71" s="47">
        <v>2021</v>
      </c>
      <c r="E71" s="5" t="s">
        <v>99</v>
      </c>
    </row>
    <row r="72" spans="1:6">
      <c r="A72" s="5" t="s">
        <v>88</v>
      </c>
      <c r="B72" s="5" t="s">
        <v>131</v>
      </c>
      <c r="C72" s="5">
        <v>98.816330902769906</v>
      </c>
      <c r="D72" s="47">
        <v>2021</v>
      </c>
      <c r="E72" s="5" t="s">
        <v>100</v>
      </c>
    </row>
    <row r="73" spans="1:6">
      <c r="A73" s="5" t="s">
        <v>88</v>
      </c>
      <c r="B73" s="5" t="s">
        <v>131</v>
      </c>
      <c r="C73" s="5">
        <v>99.627706746131494</v>
      </c>
      <c r="D73" s="47">
        <v>2021</v>
      </c>
      <c r="E73" s="5" t="s">
        <v>101</v>
      </c>
    </row>
    <row r="74" spans="1:6">
      <c r="A74" s="5" t="s">
        <v>88</v>
      </c>
      <c r="B74" s="5" t="s">
        <v>132</v>
      </c>
      <c r="C74" s="5">
        <v>76.120959332638094</v>
      </c>
      <c r="D74" s="47">
        <v>2020</v>
      </c>
      <c r="E74" s="5" t="s">
        <v>101</v>
      </c>
      <c r="F74" s="5">
        <f>AVERAGE(C74:C85)</f>
        <v>92.532428307434884</v>
      </c>
    </row>
    <row r="75" spans="1:6">
      <c r="A75" s="5" t="s">
        <v>88</v>
      </c>
      <c r="B75" s="5" t="s">
        <v>132</v>
      </c>
      <c r="C75" s="5">
        <v>85.714285714285694</v>
      </c>
      <c r="D75" s="47">
        <v>2020</v>
      </c>
      <c r="E75" s="5" t="s">
        <v>102</v>
      </c>
    </row>
    <row r="76" spans="1:6">
      <c r="A76" s="5" t="s">
        <v>88</v>
      </c>
      <c r="B76" s="5" t="s">
        <v>132</v>
      </c>
      <c r="C76" s="5">
        <v>100.279542586809</v>
      </c>
      <c r="D76" s="47">
        <v>2020</v>
      </c>
      <c r="E76" s="5" t="s">
        <v>103</v>
      </c>
    </row>
    <row r="77" spans="1:6">
      <c r="A77" s="5" t="s">
        <v>88</v>
      </c>
      <c r="B77" s="5" t="s">
        <v>132</v>
      </c>
      <c r="C77" s="5">
        <v>93.402795936303903</v>
      </c>
      <c r="D77" s="47">
        <v>2020</v>
      </c>
      <c r="E77" s="5" t="s">
        <v>104</v>
      </c>
    </row>
    <row r="78" spans="1:6">
      <c r="A78" s="5" t="s">
        <v>88</v>
      </c>
      <c r="B78" s="5" t="s">
        <v>132</v>
      </c>
      <c r="C78" s="5">
        <v>96.739264781257802</v>
      </c>
      <c r="D78" s="47">
        <v>2020</v>
      </c>
      <c r="E78" s="5" t="s">
        <v>95</v>
      </c>
    </row>
    <row r="79" spans="1:6">
      <c r="A79" s="5" t="s">
        <v>88</v>
      </c>
      <c r="B79" s="5" t="s">
        <v>132</v>
      </c>
      <c r="C79" s="5">
        <v>90.148046183667105</v>
      </c>
      <c r="D79" s="47">
        <v>2020</v>
      </c>
      <c r="E79" s="5" t="s">
        <v>96</v>
      </c>
    </row>
    <row r="80" spans="1:6">
      <c r="A80" s="5" t="s">
        <v>88</v>
      </c>
      <c r="B80" s="5" t="s">
        <v>132</v>
      </c>
      <c r="C80" s="5">
        <v>107.398526081673</v>
      </c>
      <c r="D80" s="47">
        <v>2020</v>
      </c>
      <c r="E80" s="5" t="s">
        <v>97</v>
      </c>
    </row>
    <row r="81" spans="1:6">
      <c r="A81" s="5" t="s">
        <v>88</v>
      </c>
      <c r="B81" s="5" t="s">
        <v>132</v>
      </c>
      <c r="C81" s="5">
        <v>104.665530620607</v>
      </c>
      <c r="D81" s="47">
        <v>2021</v>
      </c>
      <c r="E81" s="5" t="s">
        <v>98</v>
      </c>
    </row>
    <row r="82" spans="1:6">
      <c r="A82" s="5" t="s">
        <v>88</v>
      </c>
      <c r="B82" s="5" t="s">
        <v>132</v>
      </c>
      <c r="C82" s="5">
        <v>87.894102807660005</v>
      </c>
      <c r="D82" s="47">
        <v>2021</v>
      </c>
      <c r="E82" s="5" t="s">
        <v>106</v>
      </c>
    </row>
    <row r="83" spans="1:6">
      <c r="A83" s="5" t="s">
        <v>88</v>
      </c>
      <c r="B83" s="5" t="s">
        <v>132</v>
      </c>
      <c r="C83" s="5">
        <v>88.114518457248593</v>
      </c>
      <c r="D83" s="47">
        <v>2021</v>
      </c>
      <c r="E83" s="5" t="s">
        <v>105</v>
      </c>
    </row>
    <row r="84" spans="1:6">
      <c r="A84" s="5" t="s">
        <v>88</v>
      </c>
      <c r="B84" s="5" t="s">
        <v>132</v>
      </c>
      <c r="C84" s="5">
        <v>90.469057843572998</v>
      </c>
      <c r="D84" s="47">
        <v>2021</v>
      </c>
      <c r="E84" s="5" t="s">
        <v>100</v>
      </c>
    </row>
    <row r="85" spans="1:6">
      <c r="A85" s="5" t="s">
        <v>88</v>
      </c>
      <c r="B85" s="5" t="s">
        <v>132</v>
      </c>
      <c r="C85" s="5">
        <v>89.442509343495502</v>
      </c>
      <c r="D85" s="47">
        <v>2021</v>
      </c>
      <c r="E85" s="5" t="s">
        <v>101</v>
      </c>
    </row>
    <row r="86" spans="1:6">
      <c r="A86" s="5" t="s">
        <v>88</v>
      </c>
      <c r="B86" s="5" t="s">
        <v>133</v>
      </c>
      <c r="C86" s="5">
        <v>81.366528923797802</v>
      </c>
      <c r="D86" s="47">
        <v>2020</v>
      </c>
      <c r="E86" s="5" t="s">
        <v>101</v>
      </c>
      <c r="F86" s="5">
        <f>AVERAGE(C86:C98)</f>
        <v>90.085120589694199</v>
      </c>
    </row>
    <row r="87" spans="1:6">
      <c r="A87" s="5" t="s">
        <v>88</v>
      </c>
      <c r="B87" s="5" t="s">
        <v>133</v>
      </c>
      <c r="C87" s="5">
        <v>93.828153782710004</v>
      </c>
      <c r="D87" s="47">
        <v>2020</v>
      </c>
      <c r="E87" s="5" t="s">
        <v>102</v>
      </c>
    </row>
    <row r="88" spans="1:6">
      <c r="A88" s="5" t="s">
        <v>88</v>
      </c>
      <c r="B88" s="5" t="s">
        <v>133</v>
      </c>
      <c r="C88" s="5">
        <v>88.857735531410896</v>
      </c>
      <c r="D88" s="47">
        <v>2020</v>
      </c>
      <c r="E88" s="5" t="s">
        <v>103</v>
      </c>
    </row>
    <row r="89" spans="1:6">
      <c r="A89" s="5" t="s">
        <v>88</v>
      </c>
      <c r="B89" s="5" t="s">
        <v>133</v>
      </c>
      <c r="C89" s="5">
        <v>94.380393772869596</v>
      </c>
      <c r="D89" s="47">
        <v>2020</v>
      </c>
      <c r="E89" s="5" t="s">
        <v>104</v>
      </c>
    </row>
    <row r="90" spans="1:6">
      <c r="A90" s="5" t="s">
        <v>88</v>
      </c>
      <c r="B90" s="5" t="s">
        <v>133</v>
      </c>
      <c r="C90" s="5">
        <v>81.0873099897332</v>
      </c>
      <c r="D90" s="47">
        <v>2020</v>
      </c>
      <c r="E90" s="5" t="s">
        <v>95</v>
      </c>
    </row>
    <row r="91" spans="1:6">
      <c r="A91" s="5" t="s">
        <v>88</v>
      </c>
      <c r="B91" s="5" t="s">
        <v>133</v>
      </c>
      <c r="C91" s="5">
        <v>87.008946873417401</v>
      </c>
      <c r="D91" s="47">
        <v>2020</v>
      </c>
      <c r="E91" s="5" t="s">
        <v>96</v>
      </c>
    </row>
    <row r="92" spans="1:6">
      <c r="A92" s="5" t="s">
        <v>88</v>
      </c>
      <c r="B92" s="5" t="s">
        <v>133</v>
      </c>
      <c r="C92" s="5">
        <v>88.567031294707206</v>
      </c>
      <c r="D92" s="47">
        <v>2020</v>
      </c>
      <c r="E92" s="5" t="s">
        <v>97</v>
      </c>
    </row>
    <row r="93" spans="1:6">
      <c r="A93" s="5" t="s">
        <v>88</v>
      </c>
      <c r="B93" s="5" t="s">
        <v>133</v>
      </c>
      <c r="C93" s="5">
        <v>79.111002818981405</v>
      </c>
      <c r="D93" s="47">
        <v>2021</v>
      </c>
      <c r="E93" s="5" t="s">
        <v>98</v>
      </c>
    </row>
    <row r="94" spans="1:6">
      <c r="A94" s="5" t="s">
        <v>88</v>
      </c>
      <c r="B94" s="5" t="s">
        <v>133</v>
      </c>
      <c r="C94" s="5">
        <v>91.581635892375601</v>
      </c>
      <c r="D94" s="47">
        <v>2021</v>
      </c>
      <c r="E94" s="5" t="s">
        <v>106</v>
      </c>
    </row>
    <row r="95" spans="1:6">
      <c r="A95" s="5" t="s">
        <v>88</v>
      </c>
      <c r="B95" s="5" t="s">
        <v>133</v>
      </c>
      <c r="C95" s="5">
        <v>85.106970871913404</v>
      </c>
      <c r="D95" s="47">
        <v>2021</v>
      </c>
      <c r="E95" s="5" t="s">
        <v>105</v>
      </c>
    </row>
    <row r="96" spans="1:6">
      <c r="A96" s="5" t="s">
        <v>88</v>
      </c>
      <c r="B96" s="5" t="s">
        <v>133</v>
      </c>
      <c r="C96" s="5">
        <v>91.1269742740878</v>
      </c>
      <c r="D96" s="47">
        <v>2021</v>
      </c>
      <c r="E96" s="5" t="s">
        <v>99</v>
      </c>
    </row>
    <row r="97" spans="1:6">
      <c r="A97" s="5" t="s">
        <v>88</v>
      </c>
      <c r="B97" s="5" t="s">
        <v>133</v>
      </c>
      <c r="C97" s="5">
        <v>110.346051879809</v>
      </c>
      <c r="D97" s="47">
        <v>2021</v>
      </c>
      <c r="E97" s="5" t="s">
        <v>100</v>
      </c>
    </row>
    <row r="98" spans="1:6">
      <c r="A98" s="5" t="s">
        <v>88</v>
      </c>
      <c r="B98" s="5" t="s">
        <v>133</v>
      </c>
      <c r="C98" s="5">
        <v>98.737831760211193</v>
      </c>
      <c r="D98" s="47">
        <v>2021</v>
      </c>
      <c r="E98" s="5" t="s">
        <v>101</v>
      </c>
    </row>
    <row r="99" spans="1:6">
      <c r="A99" s="5" t="s">
        <v>88</v>
      </c>
      <c r="B99" s="5" t="s">
        <v>134</v>
      </c>
      <c r="C99" s="5">
        <v>98.214285714285694</v>
      </c>
      <c r="D99" s="47">
        <v>2020</v>
      </c>
      <c r="E99" s="5" t="s">
        <v>100</v>
      </c>
      <c r="F99" s="5">
        <f>AVERAGE(C99:C112)</f>
        <v>100.79276041359708</v>
      </c>
    </row>
    <row r="100" spans="1:6">
      <c r="A100" s="5" t="s">
        <v>88</v>
      </c>
      <c r="B100" s="5" t="s">
        <v>134</v>
      </c>
      <c r="C100" s="5">
        <v>92.293822431285903</v>
      </c>
      <c r="D100" s="47">
        <v>2020</v>
      </c>
      <c r="E100" s="5" t="s">
        <v>101</v>
      </c>
    </row>
    <row r="101" spans="1:6">
      <c r="A101" s="5" t="s">
        <v>88</v>
      </c>
      <c r="B101" s="5" t="s">
        <v>134</v>
      </c>
      <c r="C101" s="5">
        <v>96.775561991474305</v>
      </c>
      <c r="D101" s="47">
        <v>2020</v>
      </c>
      <c r="E101" s="5" t="s">
        <v>102</v>
      </c>
    </row>
    <row r="102" spans="1:6">
      <c r="A102" s="5" t="s">
        <v>88</v>
      </c>
      <c r="B102" s="5" t="s">
        <v>134</v>
      </c>
      <c r="C102" s="5">
        <v>94.141700534968393</v>
      </c>
      <c r="D102" s="47">
        <v>2020</v>
      </c>
      <c r="E102" s="5" t="s">
        <v>103</v>
      </c>
    </row>
    <row r="103" spans="1:6">
      <c r="A103" s="5" t="s">
        <v>88</v>
      </c>
      <c r="B103" s="5" t="s">
        <v>134</v>
      </c>
      <c r="C103" s="5">
        <v>101.22458786943101</v>
      </c>
      <c r="D103" s="47">
        <v>2020</v>
      </c>
      <c r="E103" s="5" t="s">
        <v>104</v>
      </c>
    </row>
    <row r="104" spans="1:6">
      <c r="A104" s="5" t="s">
        <v>88</v>
      </c>
      <c r="B104" s="5" t="s">
        <v>134</v>
      </c>
      <c r="C104" s="5">
        <v>104.02026169540299</v>
      </c>
      <c r="D104" s="47">
        <v>2020</v>
      </c>
      <c r="E104" s="5" t="s">
        <v>95</v>
      </c>
    </row>
    <row r="105" spans="1:6">
      <c r="A105" s="5" t="s">
        <v>88</v>
      </c>
      <c r="B105" s="5" t="s">
        <v>134</v>
      </c>
      <c r="C105" s="5">
        <v>96.3491022312908</v>
      </c>
      <c r="D105" s="47">
        <v>2020</v>
      </c>
      <c r="E105" s="5" t="s">
        <v>96</v>
      </c>
    </row>
    <row r="106" spans="1:6">
      <c r="A106" s="5" t="s">
        <v>88</v>
      </c>
      <c r="B106" s="5" t="s">
        <v>134</v>
      </c>
      <c r="C106" s="5">
        <v>101.88047415064101</v>
      </c>
      <c r="D106" s="47">
        <v>2020</v>
      </c>
      <c r="E106" s="5" t="s">
        <v>97</v>
      </c>
    </row>
    <row r="107" spans="1:6">
      <c r="A107" s="5" t="s">
        <v>88</v>
      </c>
      <c r="B107" s="5" t="s">
        <v>134</v>
      </c>
      <c r="C107" s="5">
        <v>118.25425336433401</v>
      </c>
      <c r="D107" s="47">
        <v>2021</v>
      </c>
      <c r="E107" s="5" t="s">
        <v>98</v>
      </c>
    </row>
    <row r="108" spans="1:6">
      <c r="A108" s="5" t="s">
        <v>88</v>
      </c>
      <c r="B108" s="5" t="s">
        <v>134</v>
      </c>
      <c r="C108" s="5">
        <v>103.40633471768599</v>
      </c>
      <c r="D108" s="47">
        <v>2021</v>
      </c>
      <c r="E108" s="5" t="s">
        <v>106</v>
      </c>
    </row>
    <row r="109" spans="1:6">
      <c r="A109" s="5" t="s">
        <v>88</v>
      </c>
      <c r="B109" s="5" t="s">
        <v>134</v>
      </c>
      <c r="C109" s="5">
        <v>99.155638483262095</v>
      </c>
      <c r="D109" s="47">
        <v>2021</v>
      </c>
      <c r="E109" s="5" t="s">
        <v>105</v>
      </c>
    </row>
    <row r="110" spans="1:6">
      <c r="A110" s="5" t="s">
        <v>88</v>
      </c>
      <c r="B110" s="5" t="s">
        <v>134</v>
      </c>
      <c r="C110" s="5">
        <v>97.525608153189907</v>
      </c>
      <c r="D110" s="47">
        <v>2021</v>
      </c>
      <c r="E110" s="5" t="s">
        <v>99</v>
      </c>
    </row>
    <row r="111" spans="1:6">
      <c r="A111" s="5" t="s">
        <v>88</v>
      </c>
      <c r="B111" s="5" t="s">
        <v>134</v>
      </c>
      <c r="C111" s="5">
        <v>102.89557201067601</v>
      </c>
      <c r="D111" s="47">
        <v>2021</v>
      </c>
      <c r="E111" s="5" t="s">
        <v>100</v>
      </c>
    </row>
    <row r="112" spans="1:6">
      <c r="A112" s="5" t="s">
        <v>88</v>
      </c>
      <c r="B112" s="5" t="s">
        <v>134</v>
      </c>
      <c r="C112" s="5">
        <v>104.96144244243099</v>
      </c>
      <c r="D112" s="47">
        <v>2021</v>
      </c>
      <c r="E112" s="5" t="s">
        <v>101</v>
      </c>
    </row>
    <row r="113" spans="1:6">
      <c r="A113" s="5" t="s">
        <v>88</v>
      </c>
      <c r="B113" s="5" t="s">
        <v>135</v>
      </c>
      <c r="C113" s="5">
        <v>115.14229850097701</v>
      </c>
      <c r="D113" s="47">
        <v>2020</v>
      </c>
      <c r="E113" s="5" t="s">
        <v>100</v>
      </c>
      <c r="F113" s="5">
        <f>AVERAGE(C113:C126)</f>
        <v>103.2018076170814</v>
      </c>
    </row>
    <row r="114" spans="1:6">
      <c r="A114" s="5" t="s">
        <v>88</v>
      </c>
      <c r="B114" s="5" t="s">
        <v>135</v>
      </c>
      <c r="C114" s="5">
        <v>93.845563771099805</v>
      </c>
      <c r="D114" s="47">
        <v>2020</v>
      </c>
      <c r="E114" s="5" t="s">
        <v>101</v>
      </c>
    </row>
    <row r="115" spans="1:6">
      <c r="A115" s="5" t="s">
        <v>88</v>
      </c>
      <c r="B115" s="5" t="s">
        <v>135</v>
      </c>
      <c r="C115" s="5">
        <v>108.84051729837201</v>
      </c>
      <c r="D115" s="47">
        <v>2020</v>
      </c>
      <c r="E115" s="5" t="s">
        <v>102</v>
      </c>
    </row>
    <row r="116" spans="1:6">
      <c r="A116" s="5" t="s">
        <v>88</v>
      </c>
      <c r="B116" s="5" t="s">
        <v>135</v>
      </c>
      <c r="C116" s="5">
        <v>99.528802764031298</v>
      </c>
      <c r="D116" s="47">
        <v>2020</v>
      </c>
      <c r="E116" s="5" t="s">
        <v>103</v>
      </c>
    </row>
    <row r="117" spans="1:6">
      <c r="A117" s="5" t="s">
        <v>88</v>
      </c>
      <c r="B117" s="5" t="s">
        <v>135</v>
      </c>
      <c r="C117" s="5">
        <v>95.829238589187597</v>
      </c>
      <c r="D117" s="47">
        <v>2020</v>
      </c>
      <c r="E117" s="5" t="s">
        <v>104</v>
      </c>
    </row>
    <row r="118" spans="1:6">
      <c r="A118" s="5" t="s">
        <v>88</v>
      </c>
      <c r="B118" s="5" t="s">
        <v>135</v>
      </c>
      <c r="C118" s="5">
        <v>103.693691631146</v>
      </c>
      <c r="D118" s="47">
        <v>2020</v>
      </c>
      <c r="E118" s="5" t="s">
        <v>95</v>
      </c>
    </row>
    <row r="119" spans="1:6">
      <c r="A119" s="5" t="s">
        <v>88</v>
      </c>
      <c r="B119" s="5" t="s">
        <v>135</v>
      </c>
      <c r="C119" s="5">
        <v>107.704818394326</v>
      </c>
      <c r="D119" s="47">
        <v>2020</v>
      </c>
      <c r="E119" s="5" t="s">
        <v>96</v>
      </c>
    </row>
    <row r="120" spans="1:6">
      <c r="A120" s="5" t="s">
        <v>88</v>
      </c>
      <c r="B120" s="5" t="s">
        <v>135</v>
      </c>
      <c r="C120" s="5">
        <v>111.49602678802999</v>
      </c>
      <c r="D120" s="47">
        <v>2020</v>
      </c>
      <c r="E120" s="5" t="s">
        <v>97</v>
      </c>
    </row>
    <row r="121" spans="1:6">
      <c r="A121" s="5" t="s">
        <v>88</v>
      </c>
      <c r="B121" s="5" t="s">
        <v>135</v>
      </c>
      <c r="C121" s="5">
        <v>98.658653420953897</v>
      </c>
      <c r="D121" s="47">
        <v>2021</v>
      </c>
      <c r="E121" s="5" t="s">
        <v>98</v>
      </c>
    </row>
    <row r="122" spans="1:6">
      <c r="A122" s="5" t="s">
        <v>88</v>
      </c>
      <c r="B122" s="5" t="s">
        <v>135</v>
      </c>
      <c r="C122" s="5">
        <v>87.520857331838002</v>
      </c>
      <c r="D122" s="47">
        <v>2021</v>
      </c>
      <c r="E122" s="5" t="s">
        <v>106</v>
      </c>
    </row>
    <row r="123" spans="1:6">
      <c r="A123" s="5" t="s">
        <v>88</v>
      </c>
      <c r="B123" s="5" t="s">
        <v>135</v>
      </c>
      <c r="C123" s="5">
        <v>105.282615211932</v>
      </c>
      <c r="D123" s="47">
        <v>2021</v>
      </c>
      <c r="E123" s="5" t="s">
        <v>105</v>
      </c>
    </row>
    <row r="124" spans="1:6">
      <c r="A124" s="5" t="s">
        <v>88</v>
      </c>
      <c r="B124" s="5" t="s">
        <v>135</v>
      </c>
      <c r="C124" s="5">
        <v>98.594134669744193</v>
      </c>
      <c r="D124" s="47">
        <v>2021</v>
      </c>
      <c r="E124" s="5" t="s">
        <v>99</v>
      </c>
    </row>
    <row r="125" spans="1:6">
      <c r="A125" s="5" t="s">
        <v>88</v>
      </c>
      <c r="B125" s="5" t="s">
        <v>135</v>
      </c>
      <c r="C125" s="5">
        <v>116.64351786250199</v>
      </c>
      <c r="D125" s="47">
        <v>2021</v>
      </c>
      <c r="E125" s="5" t="s">
        <v>100</v>
      </c>
    </row>
    <row r="126" spans="1:6" ht="15" customHeight="1">
      <c r="A126" s="5" t="s">
        <v>88</v>
      </c>
      <c r="B126" s="5" t="s">
        <v>135</v>
      </c>
      <c r="C126" s="5">
        <v>102.044570405</v>
      </c>
      <c r="D126" s="47">
        <v>2021</v>
      </c>
      <c r="E126" s="5" t="s">
        <v>101</v>
      </c>
    </row>
    <row r="127" spans="1:6">
      <c r="A127" s="5" t="s">
        <v>88</v>
      </c>
      <c r="B127" s="5" t="s">
        <v>136</v>
      </c>
      <c r="C127" s="5">
        <v>94.339622641509393</v>
      </c>
      <c r="D127" s="47">
        <v>2020</v>
      </c>
      <c r="E127" s="5" t="s">
        <v>100</v>
      </c>
      <c r="F127" s="5">
        <f>AVERAGE(C127:C140)</f>
        <v>111.08854325929553</v>
      </c>
    </row>
    <row r="128" spans="1:6">
      <c r="A128" s="5" t="s">
        <v>88</v>
      </c>
      <c r="B128" s="5" t="s">
        <v>136</v>
      </c>
      <c r="C128" s="5">
        <v>126.243898412286</v>
      </c>
      <c r="D128" s="47">
        <v>2020</v>
      </c>
      <c r="E128" s="5" t="s">
        <v>101</v>
      </c>
    </row>
    <row r="129" spans="1:6">
      <c r="A129" s="5" t="s">
        <v>88</v>
      </c>
      <c r="B129" s="5" t="s">
        <v>136</v>
      </c>
      <c r="C129" s="5">
        <v>114.29581373436601</v>
      </c>
      <c r="D129" s="47">
        <v>2020</v>
      </c>
      <c r="E129" s="5" t="s">
        <v>102</v>
      </c>
    </row>
    <row r="130" spans="1:6">
      <c r="A130" s="5" t="s">
        <v>88</v>
      </c>
      <c r="B130" s="5" t="s">
        <v>136</v>
      </c>
      <c r="C130" s="5">
        <v>112.743795874935</v>
      </c>
      <c r="D130" s="47">
        <v>2020</v>
      </c>
      <c r="E130" s="5" t="s">
        <v>103</v>
      </c>
    </row>
    <row r="131" spans="1:6">
      <c r="A131" s="5" t="s">
        <v>88</v>
      </c>
      <c r="B131" s="5" t="s">
        <v>136</v>
      </c>
      <c r="C131" s="5">
        <v>111.14588093303099</v>
      </c>
      <c r="D131" s="47">
        <v>2020</v>
      </c>
      <c r="E131" s="5" t="s">
        <v>104</v>
      </c>
    </row>
    <row r="132" spans="1:6">
      <c r="A132" s="5" t="s">
        <v>88</v>
      </c>
      <c r="B132" s="5" t="s">
        <v>136</v>
      </c>
      <c r="C132" s="5">
        <v>107.929028085406</v>
      </c>
      <c r="D132" s="47">
        <v>2020</v>
      </c>
      <c r="E132" s="5" t="s">
        <v>95</v>
      </c>
    </row>
    <row r="133" spans="1:6">
      <c r="A133" s="5" t="s">
        <v>88</v>
      </c>
      <c r="B133" s="5" t="s">
        <v>136</v>
      </c>
      <c r="C133" s="5">
        <v>105.061497399643</v>
      </c>
      <c r="D133" s="47">
        <v>2020</v>
      </c>
      <c r="E133" s="5" t="s">
        <v>96</v>
      </c>
    </row>
    <row r="134" spans="1:6">
      <c r="A134" s="5" t="s">
        <v>88</v>
      </c>
      <c r="B134" s="5" t="s">
        <v>136</v>
      </c>
      <c r="C134" s="5">
        <v>94.039646003182895</v>
      </c>
      <c r="D134" s="47">
        <v>2020</v>
      </c>
      <c r="E134" s="5" t="s">
        <v>97</v>
      </c>
    </row>
    <row r="135" spans="1:6">
      <c r="A135" s="5" t="s">
        <v>88</v>
      </c>
      <c r="B135" s="5" t="s">
        <v>136</v>
      </c>
      <c r="C135" s="5">
        <v>112.76616310702499</v>
      </c>
      <c r="D135" s="47">
        <v>2021</v>
      </c>
      <c r="E135" s="5" t="s">
        <v>98</v>
      </c>
    </row>
    <row r="136" spans="1:6">
      <c r="A136" s="5" t="s">
        <v>88</v>
      </c>
      <c r="B136" s="5" t="s">
        <v>136</v>
      </c>
      <c r="C136" s="5">
        <v>133.30517646437701</v>
      </c>
      <c r="D136" s="47">
        <v>2021</v>
      </c>
      <c r="E136" s="5" t="s">
        <v>106</v>
      </c>
    </row>
    <row r="137" spans="1:6">
      <c r="A137" s="5" t="s">
        <v>88</v>
      </c>
      <c r="B137" s="5" t="s">
        <v>136</v>
      </c>
      <c r="C137" s="5">
        <v>123.134728179441</v>
      </c>
      <c r="D137" s="47">
        <v>2021</v>
      </c>
      <c r="E137" s="5" t="s">
        <v>105</v>
      </c>
    </row>
    <row r="138" spans="1:6">
      <c r="A138" s="5" t="s">
        <v>88</v>
      </c>
      <c r="B138" s="5" t="s">
        <v>136</v>
      </c>
      <c r="C138" s="5">
        <v>104.645562856761</v>
      </c>
      <c r="D138" s="47">
        <v>2021</v>
      </c>
      <c r="E138" s="5" t="s">
        <v>99</v>
      </c>
    </row>
    <row r="139" spans="1:6">
      <c r="A139" s="5" t="s">
        <v>88</v>
      </c>
      <c r="B139" s="5" t="s">
        <v>136</v>
      </c>
      <c r="C139" s="5">
        <v>112.04846642579599</v>
      </c>
      <c r="D139" s="47">
        <v>2021</v>
      </c>
      <c r="E139" s="5" t="s">
        <v>100</v>
      </c>
    </row>
    <row r="140" spans="1:6">
      <c r="A140" s="5" t="s">
        <v>88</v>
      </c>
      <c r="B140" s="5" t="s">
        <v>136</v>
      </c>
      <c r="C140" s="5">
        <v>103.540325512378</v>
      </c>
      <c r="D140" s="47">
        <v>2021</v>
      </c>
      <c r="E140" s="5" t="s">
        <v>101</v>
      </c>
    </row>
    <row r="141" spans="1:6">
      <c r="A141" s="5" t="s">
        <v>88</v>
      </c>
      <c r="B141" s="5" t="s">
        <v>137</v>
      </c>
      <c r="C141" s="5">
        <v>93.700112314926102</v>
      </c>
      <c r="D141" s="47">
        <v>2020</v>
      </c>
      <c r="E141" s="5" t="s">
        <v>101</v>
      </c>
      <c r="F141" s="5">
        <f>AVERAGE(C141:C153)</f>
        <v>94.745991627252906</v>
      </c>
    </row>
    <row r="142" spans="1:6">
      <c r="A142" s="5" t="s">
        <v>88</v>
      </c>
      <c r="B142" s="5" t="s">
        <v>137</v>
      </c>
      <c r="C142" s="5">
        <v>93.443512374274803</v>
      </c>
      <c r="D142" s="47">
        <v>2020</v>
      </c>
      <c r="E142" s="5" t="s">
        <v>102</v>
      </c>
    </row>
    <row r="143" spans="1:6">
      <c r="A143" s="5" t="s">
        <v>88</v>
      </c>
      <c r="B143" s="5" t="s">
        <v>137</v>
      </c>
      <c r="C143" s="5">
        <v>88.423106857259199</v>
      </c>
      <c r="D143" s="47">
        <v>2020</v>
      </c>
      <c r="E143" s="5" t="s">
        <v>103</v>
      </c>
    </row>
    <row r="144" spans="1:6">
      <c r="A144" s="5" t="s">
        <v>88</v>
      </c>
      <c r="B144" s="5" t="s">
        <v>137</v>
      </c>
      <c r="C144" s="5">
        <v>90.176244379185803</v>
      </c>
      <c r="D144" s="47">
        <v>2020</v>
      </c>
      <c r="E144" s="5" t="s">
        <v>104</v>
      </c>
    </row>
    <row r="145" spans="1:6">
      <c r="A145" s="5" t="s">
        <v>88</v>
      </c>
      <c r="B145" s="5" t="s">
        <v>137</v>
      </c>
      <c r="C145" s="5">
        <v>103.137341705791</v>
      </c>
      <c r="D145" s="47">
        <v>2020</v>
      </c>
      <c r="E145" s="5" t="s">
        <v>95</v>
      </c>
    </row>
    <row r="146" spans="1:6">
      <c r="A146" s="5" t="s">
        <v>88</v>
      </c>
      <c r="B146" s="5" t="s">
        <v>137</v>
      </c>
      <c r="C146" s="5">
        <v>97.225000809116807</v>
      </c>
      <c r="D146" s="47">
        <v>2020</v>
      </c>
      <c r="E146" s="5" t="s">
        <v>96</v>
      </c>
    </row>
    <row r="147" spans="1:6">
      <c r="A147" s="5" t="s">
        <v>88</v>
      </c>
      <c r="B147" s="5" t="s">
        <v>137</v>
      </c>
      <c r="C147" s="5">
        <v>90.179307158098297</v>
      </c>
      <c r="D147" s="47">
        <v>2020</v>
      </c>
      <c r="E147" s="5" t="s">
        <v>97</v>
      </c>
    </row>
    <row r="148" spans="1:6">
      <c r="A148" s="5" t="s">
        <v>88</v>
      </c>
      <c r="B148" s="5" t="s">
        <v>137</v>
      </c>
      <c r="C148" s="5">
        <v>99.622441377466501</v>
      </c>
      <c r="D148" s="47">
        <v>2021</v>
      </c>
      <c r="E148" s="5" t="s">
        <v>98</v>
      </c>
    </row>
    <row r="149" spans="1:6">
      <c r="A149" s="5" t="s">
        <v>88</v>
      </c>
      <c r="B149" s="5" t="s">
        <v>137</v>
      </c>
      <c r="C149" s="5">
        <v>89.408633007438596</v>
      </c>
      <c r="D149" s="47">
        <v>2021</v>
      </c>
      <c r="E149" s="5" t="s">
        <v>106</v>
      </c>
    </row>
    <row r="150" spans="1:6">
      <c r="A150" s="5" t="s">
        <v>88</v>
      </c>
      <c r="B150" s="5" t="s">
        <v>137</v>
      </c>
      <c r="C150" s="5">
        <v>101.7300564865</v>
      </c>
      <c r="D150" s="47">
        <v>2021</v>
      </c>
      <c r="E150" s="5" t="s">
        <v>105</v>
      </c>
    </row>
    <row r="151" spans="1:6">
      <c r="A151" s="5" t="s">
        <v>88</v>
      </c>
      <c r="B151" s="5" t="s">
        <v>137</v>
      </c>
      <c r="C151" s="5">
        <v>90.732740366293697</v>
      </c>
      <c r="D151" s="47">
        <v>2021</v>
      </c>
      <c r="E151" s="5" t="s">
        <v>99</v>
      </c>
    </row>
    <row r="152" spans="1:6">
      <c r="A152" s="5" t="s">
        <v>88</v>
      </c>
      <c r="B152" s="5" t="s">
        <v>137</v>
      </c>
      <c r="C152" s="5">
        <v>98.779027585550295</v>
      </c>
      <c r="D152" s="47">
        <v>2021</v>
      </c>
      <c r="E152" s="5" t="s">
        <v>100</v>
      </c>
    </row>
    <row r="153" spans="1:6">
      <c r="A153" s="5" t="s">
        <v>88</v>
      </c>
      <c r="B153" s="5" t="s">
        <v>137</v>
      </c>
      <c r="C153" s="5">
        <v>95.140366732386795</v>
      </c>
      <c r="D153" s="47">
        <v>2021</v>
      </c>
      <c r="E153" s="5" t="s">
        <v>101</v>
      </c>
    </row>
    <row r="154" spans="1:6">
      <c r="A154" s="5" t="s">
        <v>88</v>
      </c>
      <c r="B154" s="5" t="s">
        <v>138</v>
      </c>
      <c r="C154" s="5">
        <v>98.748982160041393</v>
      </c>
      <c r="D154" s="47">
        <v>2020</v>
      </c>
      <c r="E154" s="5" t="s">
        <v>104</v>
      </c>
    </row>
    <row r="155" spans="1:6">
      <c r="A155" s="5" t="s">
        <v>88</v>
      </c>
      <c r="B155" s="5" t="s">
        <v>138</v>
      </c>
      <c r="C155" s="5">
        <v>128.668171557562</v>
      </c>
      <c r="D155" s="47">
        <v>2020</v>
      </c>
      <c r="E155" s="5" t="s">
        <v>97</v>
      </c>
    </row>
    <row r="156" spans="1:6">
      <c r="A156" s="5" t="s">
        <v>88</v>
      </c>
      <c r="B156" s="5" t="s">
        <v>139</v>
      </c>
      <c r="C156" s="5">
        <v>74.546508738507399</v>
      </c>
      <c r="D156" s="47">
        <v>2020</v>
      </c>
      <c r="E156" s="5" t="s">
        <v>101</v>
      </c>
      <c r="F156" s="5">
        <f>AVERAGE(C156:C167)</f>
        <v>86.127581369295754</v>
      </c>
    </row>
    <row r="157" spans="1:6">
      <c r="A157" s="5" t="s">
        <v>88</v>
      </c>
      <c r="B157" s="5" t="s">
        <v>139</v>
      </c>
      <c r="C157" s="5">
        <v>88.753995079441694</v>
      </c>
      <c r="D157" s="47">
        <v>2020</v>
      </c>
      <c r="E157" s="5" t="s">
        <v>102</v>
      </c>
    </row>
    <row r="158" spans="1:6">
      <c r="A158" s="5" t="s">
        <v>88</v>
      </c>
      <c r="B158" s="5" t="s">
        <v>139</v>
      </c>
      <c r="C158" s="5">
        <v>80.992823717465598</v>
      </c>
      <c r="D158" s="47">
        <v>2020</v>
      </c>
      <c r="E158" s="5" t="s">
        <v>103</v>
      </c>
    </row>
    <row r="159" spans="1:6">
      <c r="A159" s="5" t="s">
        <v>88</v>
      </c>
      <c r="B159" s="5" t="s">
        <v>139</v>
      </c>
      <c r="C159" s="5">
        <v>84.210526315789394</v>
      </c>
      <c r="D159" s="47">
        <v>2020</v>
      </c>
      <c r="E159" s="5" t="s">
        <v>104</v>
      </c>
    </row>
    <row r="160" spans="1:6">
      <c r="A160" s="5" t="s">
        <v>88</v>
      </c>
      <c r="B160" s="5" t="s">
        <v>139</v>
      </c>
      <c r="C160" s="5">
        <v>85.673437944251503</v>
      </c>
      <c r="D160" s="47">
        <v>2020</v>
      </c>
      <c r="E160" s="5" t="s">
        <v>95</v>
      </c>
    </row>
    <row r="161" spans="1:6">
      <c r="A161" s="5" t="s">
        <v>88</v>
      </c>
      <c r="B161" s="5" t="s">
        <v>139</v>
      </c>
      <c r="C161" s="5">
        <v>75.553416746871903</v>
      </c>
      <c r="D161" s="47">
        <v>2020</v>
      </c>
      <c r="E161" s="5" t="s">
        <v>97</v>
      </c>
    </row>
    <row r="162" spans="1:6">
      <c r="A162" s="5" t="s">
        <v>88</v>
      </c>
      <c r="B162" s="5" t="s">
        <v>139</v>
      </c>
      <c r="C162" s="5">
        <v>82.667471840843106</v>
      </c>
      <c r="D162" s="47">
        <v>2021</v>
      </c>
      <c r="E162" s="5" t="s">
        <v>98</v>
      </c>
    </row>
    <row r="163" spans="1:6">
      <c r="A163" s="5" t="s">
        <v>88</v>
      </c>
      <c r="B163" s="5" t="s">
        <v>139</v>
      </c>
      <c r="C163" s="5">
        <v>88.972957825416799</v>
      </c>
      <c r="D163" s="47">
        <v>2021</v>
      </c>
      <c r="E163" s="5" t="s">
        <v>106</v>
      </c>
    </row>
    <row r="164" spans="1:6">
      <c r="A164" s="5" t="s">
        <v>88</v>
      </c>
      <c r="B164" s="5" t="s">
        <v>139</v>
      </c>
      <c r="C164" s="5">
        <v>86.391227726649703</v>
      </c>
      <c r="D164" s="47">
        <v>2021</v>
      </c>
      <c r="E164" s="5" t="s">
        <v>105</v>
      </c>
    </row>
    <row r="165" spans="1:6">
      <c r="A165" s="5" t="s">
        <v>88</v>
      </c>
      <c r="B165" s="5" t="s">
        <v>139</v>
      </c>
      <c r="C165" s="5">
        <v>86.417224267463695</v>
      </c>
      <c r="D165" s="47">
        <v>2021</v>
      </c>
      <c r="E165" s="5" t="s">
        <v>99</v>
      </c>
    </row>
    <row r="166" spans="1:6">
      <c r="A166" s="5" t="s">
        <v>88</v>
      </c>
      <c r="B166" s="5" t="s">
        <v>139</v>
      </c>
      <c r="C166" s="5">
        <v>84.727834105296395</v>
      </c>
      <c r="D166" s="47">
        <v>2021</v>
      </c>
      <c r="E166" s="5" t="s">
        <v>100</v>
      </c>
    </row>
    <row r="167" spans="1:6">
      <c r="A167" s="5" t="s">
        <v>88</v>
      </c>
      <c r="B167" s="5" t="s">
        <v>139</v>
      </c>
      <c r="C167" s="5">
        <v>114.623552123552</v>
      </c>
      <c r="D167" s="47">
        <v>2021</v>
      </c>
      <c r="E167" s="5" t="s">
        <v>101</v>
      </c>
    </row>
    <row r="168" spans="1:6">
      <c r="A168" s="5" t="s">
        <v>88</v>
      </c>
      <c r="B168" s="5" t="s">
        <v>140</v>
      </c>
      <c r="C168" s="5">
        <v>87.740384615384599</v>
      </c>
      <c r="D168" s="47">
        <v>2020</v>
      </c>
      <c r="E168" s="5" t="s">
        <v>100</v>
      </c>
      <c r="F168" s="5">
        <f>AVERAGE(C168:C181)</f>
        <v>94.318204118784593</v>
      </c>
    </row>
    <row r="169" spans="1:6">
      <c r="A169" s="5" t="s">
        <v>88</v>
      </c>
      <c r="B169" s="5" t="s">
        <v>140</v>
      </c>
      <c r="C169" s="5">
        <v>92.000497636227905</v>
      </c>
      <c r="D169" s="47">
        <v>2020</v>
      </c>
      <c r="E169" s="5" t="s">
        <v>101</v>
      </c>
    </row>
    <row r="170" spans="1:6">
      <c r="A170" s="5" t="s">
        <v>88</v>
      </c>
      <c r="B170" s="5" t="s">
        <v>140</v>
      </c>
      <c r="C170" s="5">
        <v>94.432031459469101</v>
      </c>
      <c r="D170" s="47">
        <v>2020</v>
      </c>
      <c r="E170" s="5" t="s">
        <v>102</v>
      </c>
    </row>
    <row r="171" spans="1:6">
      <c r="A171" s="5" t="s">
        <v>88</v>
      </c>
      <c r="B171" s="5" t="s">
        <v>140</v>
      </c>
      <c r="C171" s="5">
        <v>100.16127235713201</v>
      </c>
      <c r="D171" s="47">
        <v>2020</v>
      </c>
      <c r="E171" s="5" t="s">
        <v>103</v>
      </c>
    </row>
    <row r="172" spans="1:6">
      <c r="A172" s="5" t="s">
        <v>88</v>
      </c>
      <c r="B172" s="5" t="s">
        <v>140</v>
      </c>
      <c r="C172" s="5">
        <v>91.632721300655803</v>
      </c>
      <c r="D172" s="47">
        <v>2020</v>
      </c>
      <c r="E172" s="5" t="s">
        <v>104</v>
      </c>
    </row>
    <row r="173" spans="1:6">
      <c r="A173" s="5" t="s">
        <v>88</v>
      </c>
      <c r="B173" s="5" t="s">
        <v>140</v>
      </c>
      <c r="C173" s="5">
        <v>103.658156588213</v>
      </c>
      <c r="D173" s="47">
        <v>2020</v>
      </c>
      <c r="E173" s="5" t="s">
        <v>95</v>
      </c>
    </row>
    <row r="174" spans="1:6">
      <c r="A174" s="5" t="s">
        <v>88</v>
      </c>
      <c r="B174" s="5" t="s">
        <v>140</v>
      </c>
      <c r="C174" s="5">
        <v>92.380672026928707</v>
      </c>
      <c r="D174" s="47">
        <v>2020</v>
      </c>
      <c r="E174" s="5" t="s">
        <v>96</v>
      </c>
    </row>
    <row r="175" spans="1:6">
      <c r="A175" s="5" t="s">
        <v>88</v>
      </c>
      <c r="B175" s="5" t="s">
        <v>140</v>
      </c>
      <c r="C175" s="5">
        <v>90.321109515690097</v>
      </c>
      <c r="D175" s="47">
        <v>2020</v>
      </c>
      <c r="E175" s="5" t="s">
        <v>97</v>
      </c>
    </row>
    <row r="176" spans="1:6">
      <c r="A176" s="5" t="s">
        <v>88</v>
      </c>
      <c r="B176" s="5" t="s">
        <v>140</v>
      </c>
      <c r="C176" s="5">
        <v>91.861049337827595</v>
      </c>
      <c r="D176" s="47">
        <v>2021</v>
      </c>
      <c r="E176" s="5" t="s">
        <v>98</v>
      </c>
    </row>
    <row r="177" spans="1:6">
      <c r="A177" s="5" t="s">
        <v>88</v>
      </c>
      <c r="B177" s="5" t="s">
        <v>140</v>
      </c>
      <c r="C177" s="5">
        <v>90.452503984159904</v>
      </c>
      <c r="D177" s="47">
        <v>2021</v>
      </c>
      <c r="E177" s="5" t="s">
        <v>106</v>
      </c>
    </row>
    <row r="178" spans="1:6">
      <c r="A178" s="5" t="s">
        <v>88</v>
      </c>
      <c r="B178" s="5" t="s">
        <v>140</v>
      </c>
      <c r="C178" s="5">
        <v>95.337339869129707</v>
      </c>
      <c r="D178" s="47">
        <v>2021</v>
      </c>
      <c r="E178" s="5" t="s">
        <v>105</v>
      </c>
    </row>
    <row r="179" spans="1:6">
      <c r="A179" s="5" t="s">
        <v>88</v>
      </c>
      <c r="B179" s="5" t="s">
        <v>140</v>
      </c>
      <c r="C179" s="5">
        <v>95.346868046393396</v>
      </c>
      <c r="D179" s="47">
        <v>2021</v>
      </c>
      <c r="E179" s="5" t="s">
        <v>99</v>
      </c>
    </row>
    <row r="180" spans="1:6">
      <c r="A180" s="5" t="s">
        <v>88</v>
      </c>
      <c r="B180" s="5" t="s">
        <v>140</v>
      </c>
      <c r="C180" s="5">
        <v>96.410991822022396</v>
      </c>
      <c r="D180" s="47">
        <v>2021</v>
      </c>
      <c r="E180" s="5" t="s">
        <v>100</v>
      </c>
    </row>
    <row r="181" spans="1:6">
      <c r="A181" s="5" t="s">
        <v>88</v>
      </c>
      <c r="B181" s="5" t="s">
        <v>140</v>
      </c>
      <c r="C181" s="5">
        <v>98.719259103750105</v>
      </c>
      <c r="D181" s="47">
        <v>2021</v>
      </c>
      <c r="E181" s="5" t="s">
        <v>101</v>
      </c>
    </row>
    <row r="182" spans="1:6">
      <c r="A182" s="5" t="s">
        <v>88</v>
      </c>
      <c r="B182" s="5" t="s">
        <v>141</v>
      </c>
      <c r="C182" s="5">
        <v>81.661858219611901</v>
      </c>
      <c r="D182" s="47">
        <v>2020</v>
      </c>
      <c r="E182" s="5" t="s">
        <v>101</v>
      </c>
      <c r="F182" s="5">
        <f>AVERAGE(C182:C194)</f>
        <v>83.923520499946392</v>
      </c>
    </row>
    <row r="183" spans="1:6">
      <c r="A183" s="5" t="s">
        <v>88</v>
      </c>
      <c r="B183" s="5" t="s">
        <v>141</v>
      </c>
      <c r="C183" s="5">
        <v>89.364501896431605</v>
      </c>
      <c r="D183" s="47">
        <v>2020</v>
      </c>
      <c r="E183" s="5" t="s">
        <v>102</v>
      </c>
    </row>
    <row r="184" spans="1:6">
      <c r="A184" s="5" t="s">
        <v>88</v>
      </c>
      <c r="B184" s="5" t="s">
        <v>141</v>
      </c>
      <c r="C184" s="5">
        <v>80.288308509111104</v>
      </c>
      <c r="D184" s="47">
        <v>2020</v>
      </c>
      <c r="E184" s="5" t="s">
        <v>103</v>
      </c>
    </row>
    <row r="185" spans="1:6">
      <c r="A185" s="5" t="s">
        <v>88</v>
      </c>
      <c r="B185" s="5" t="s">
        <v>141</v>
      </c>
      <c r="C185" s="5">
        <v>80.1747320005353</v>
      </c>
      <c r="D185" s="47">
        <v>2020</v>
      </c>
      <c r="E185" s="5" t="s">
        <v>104</v>
      </c>
    </row>
    <row r="186" spans="1:6">
      <c r="A186" s="5" t="s">
        <v>88</v>
      </c>
      <c r="B186" s="5" t="s">
        <v>141</v>
      </c>
      <c r="C186" s="5">
        <v>82.982286961376403</v>
      </c>
      <c r="D186" s="47">
        <v>2020</v>
      </c>
      <c r="E186" s="5" t="s">
        <v>95</v>
      </c>
    </row>
    <row r="187" spans="1:6">
      <c r="A187" s="5" t="s">
        <v>88</v>
      </c>
      <c r="B187" s="5" t="s">
        <v>141</v>
      </c>
      <c r="C187" s="5">
        <v>82.966110980785203</v>
      </c>
      <c r="D187" s="47">
        <v>2020</v>
      </c>
      <c r="E187" s="5" t="s">
        <v>96</v>
      </c>
    </row>
    <row r="188" spans="1:6">
      <c r="A188" s="5" t="s">
        <v>88</v>
      </c>
      <c r="B188" s="5" t="s">
        <v>141</v>
      </c>
      <c r="C188" s="5">
        <v>57.116746630111898</v>
      </c>
      <c r="D188" s="47">
        <v>2020</v>
      </c>
      <c r="E188" s="5" t="s">
        <v>97</v>
      </c>
    </row>
    <row r="189" spans="1:6">
      <c r="A189" s="5" t="s">
        <v>88</v>
      </c>
      <c r="B189" s="5" t="s">
        <v>141</v>
      </c>
      <c r="C189" s="5">
        <v>95.340909090909093</v>
      </c>
      <c r="D189" s="47">
        <v>2021</v>
      </c>
      <c r="E189" s="5" t="s">
        <v>98</v>
      </c>
    </row>
    <row r="190" spans="1:6">
      <c r="A190" s="5" t="s">
        <v>88</v>
      </c>
      <c r="B190" s="5" t="s">
        <v>141</v>
      </c>
      <c r="C190" s="5">
        <v>90.654620567170497</v>
      </c>
      <c r="D190" s="47">
        <v>2021</v>
      </c>
      <c r="E190" s="5" t="s">
        <v>106</v>
      </c>
    </row>
    <row r="191" spans="1:6">
      <c r="A191" s="5" t="s">
        <v>88</v>
      </c>
      <c r="B191" s="5" t="s">
        <v>141</v>
      </c>
      <c r="C191" s="5">
        <v>88.058920594035499</v>
      </c>
      <c r="D191" s="47">
        <v>2021</v>
      </c>
      <c r="E191" s="5" t="s">
        <v>105</v>
      </c>
    </row>
    <row r="192" spans="1:6">
      <c r="A192" s="5" t="s">
        <v>88</v>
      </c>
      <c r="B192" s="5" t="s">
        <v>141</v>
      </c>
      <c r="C192" s="5">
        <v>90.4542243110062</v>
      </c>
      <c r="D192" s="47">
        <v>2021</v>
      </c>
      <c r="E192" s="5" t="s">
        <v>99</v>
      </c>
    </row>
    <row r="193" spans="1:6">
      <c r="A193" s="5" t="s">
        <v>88</v>
      </c>
      <c r="B193" s="5" t="s">
        <v>141</v>
      </c>
      <c r="C193" s="5">
        <v>85.117244420276293</v>
      </c>
      <c r="D193" s="47">
        <v>2021</v>
      </c>
      <c r="E193" s="5" t="s">
        <v>100</v>
      </c>
    </row>
    <row r="194" spans="1:6">
      <c r="A194" s="5" t="s">
        <v>88</v>
      </c>
      <c r="B194" s="5" t="s">
        <v>141</v>
      </c>
      <c r="C194" s="5">
        <v>86.825302317941905</v>
      </c>
      <c r="D194" s="47">
        <v>2021</v>
      </c>
      <c r="E194" s="5" t="s">
        <v>101</v>
      </c>
    </row>
    <row r="195" spans="1:6">
      <c r="A195" s="5" t="s">
        <v>88</v>
      </c>
      <c r="B195" s="5" t="s">
        <v>142</v>
      </c>
      <c r="C195" s="5">
        <v>76.900952566258795</v>
      </c>
      <c r="D195" s="47">
        <v>2020</v>
      </c>
      <c r="E195" s="5" t="s">
        <v>101</v>
      </c>
      <c r="F195" s="5">
        <f>AVERAGE(C195:C207)</f>
        <v>86.358151629673884</v>
      </c>
    </row>
    <row r="196" spans="1:6">
      <c r="A196" s="5" t="s">
        <v>88</v>
      </c>
      <c r="B196" s="5" t="s">
        <v>142</v>
      </c>
      <c r="C196" s="5">
        <v>83.881029567467493</v>
      </c>
      <c r="D196" s="47">
        <v>2020</v>
      </c>
      <c r="E196" s="5" t="s">
        <v>102</v>
      </c>
    </row>
    <row r="197" spans="1:6">
      <c r="A197" s="5" t="s">
        <v>88</v>
      </c>
      <c r="B197" s="5" t="s">
        <v>142</v>
      </c>
      <c r="C197" s="5">
        <v>77.387630433478805</v>
      </c>
      <c r="D197" s="47">
        <v>2020</v>
      </c>
      <c r="E197" s="5" t="s">
        <v>103</v>
      </c>
    </row>
    <row r="198" spans="1:6">
      <c r="A198" s="5" t="s">
        <v>88</v>
      </c>
      <c r="B198" s="5" t="s">
        <v>142</v>
      </c>
      <c r="C198" s="5">
        <v>84.055148870698204</v>
      </c>
      <c r="D198" s="47">
        <v>2020</v>
      </c>
      <c r="E198" s="5" t="s">
        <v>104</v>
      </c>
    </row>
    <row r="199" spans="1:6">
      <c r="A199" s="5" t="s">
        <v>88</v>
      </c>
      <c r="B199" s="5" t="s">
        <v>142</v>
      </c>
      <c r="C199" s="5">
        <v>88.329773836365803</v>
      </c>
      <c r="D199" s="47">
        <v>2020</v>
      </c>
      <c r="E199" s="5" t="s">
        <v>95</v>
      </c>
    </row>
    <row r="200" spans="1:6">
      <c r="A200" s="5" t="s">
        <v>88</v>
      </c>
      <c r="B200" s="5" t="s">
        <v>142</v>
      </c>
      <c r="C200" s="5">
        <v>90.575924946626102</v>
      </c>
      <c r="D200" s="47">
        <v>2020</v>
      </c>
      <c r="E200" s="5" t="s">
        <v>96</v>
      </c>
    </row>
    <row r="201" spans="1:6">
      <c r="A201" s="5" t="s">
        <v>88</v>
      </c>
      <c r="B201" s="5" t="s">
        <v>142</v>
      </c>
      <c r="C201" s="5">
        <v>78.411727118741794</v>
      </c>
      <c r="D201" s="47">
        <v>2020</v>
      </c>
      <c r="E201" s="5" t="s">
        <v>97</v>
      </c>
    </row>
    <row r="202" spans="1:6">
      <c r="A202" s="5" t="s">
        <v>88</v>
      </c>
      <c r="B202" s="5" t="s">
        <v>142</v>
      </c>
      <c r="C202" s="5">
        <v>81.340787117227705</v>
      </c>
      <c r="D202" s="47">
        <v>2021</v>
      </c>
      <c r="E202" s="5" t="s">
        <v>98</v>
      </c>
    </row>
    <row r="203" spans="1:6">
      <c r="A203" s="5" t="s">
        <v>88</v>
      </c>
      <c r="B203" s="5" t="s">
        <v>142</v>
      </c>
      <c r="C203" s="5">
        <v>98.427912785429697</v>
      </c>
      <c r="D203" s="47">
        <v>2021</v>
      </c>
      <c r="E203" s="5" t="s">
        <v>106</v>
      </c>
    </row>
    <row r="204" spans="1:6">
      <c r="A204" s="5" t="s">
        <v>88</v>
      </c>
      <c r="B204" s="5" t="s">
        <v>142</v>
      </c>
      <c r="C204" s="5">
        <v>85.8842799022012</v>
      </c>
      <c r="D204" s="47">
        <v>2021</v>
      </c>
      <c r="E204" s="5" t="s">
        <v>105</v>
      </c>
    </row>
    <row r="205" spans="1:6">
      <c r="A205" s="5" t="s">
        <v>88</v>
      </c>
      <c r="B205" s="5" t="s">
        <v>142</v>
      </c>
      <c r="C205" s="5">
        <v>82.505627983642398</v>
      </c>
      <c r="D205" s="47">
        <v>2021</v>
      </c>
      <c r="E205" s="5" t="s">
        <v>99</v>
      </c>
    </row>
    <row r="206" spans="1:6">
      <c r="A206" s="5" t="s">
        <v>88</v>
      </c>
      <c r="B206" s="5" t="s">
        <v>142</v>
      </c>
      <c r="C206" s="5">
        <v>88.836254891799499</v>
      </c>
      <c r="D206" s="47">
        <v>2021</v>
      </c>
      <c r="E206" s="5" t="s">
        <v>100</v>
      </c>
    </row>
    <row r="207" spans="1:6">
      <c r="A207" s="5" t="s">
        <v>88</v>
      </c>
      <c r="B207" s="5" t="s">
        <v>142</v>
      </c>
      <c r="C207" s="5">
        <v>106.118921165823</v>
      </c>
      <c r="D207" s="47">
        <v>2021</v>
      </c>
      <c r="E207" s="5" t="s">
        <v>101</v>
      </c>
    </row>
    <row r="208" spans="1:6">
      <c r="A208" s="5" t="s">
        <v>88</v>
      </c>
      <c r="B208" s="5" t="s">
        <v>143</v>
      </c>
      <c r="C208" s="5">
        <v>110.40574109853701</v>
      </c>
      <c r="D208" s="47">
        <v>2020</v>
      </c>
      <c r="E208" s="5" t="s">
        <v>100</v>
      </c>
      <c r="F208" s="5">
        <f>AVERAGE(C208:C221)</f>
        <v>107.29278511265757</v>
      </c>
    </row>
    <row r="209" spans="1:6">
      <c r="A209" s="5" t="s">
        <v>88</v>
      </c>
      <c r="B209" s="5" t="s">
        <v>143</v>
      </c>
      <c r="C209" s="5">
        <v>101.80936995456599</v>
      </c>
      <c r="D209" s="47">
        <v>2020</v>
      </c>
      <c r="E209" s="5" t="s">
        <v>101</v>
      </c>
    </row>
    <row r="210" spans="1:6">
      <c r="A210" s="5" t="s">
        <v>88</v>
      </c>
      <c r="B210" s="5" t="s">
        <v>143</v>
      </c>
      <c r="C210" s="5">
        <v>96.051434282560294</v>
      </c>
      <c r="D210" s="47">
        <v>2020</v>
      </c>
      <c r="E210" s="5" t="s">
        <v>102</v>
      </c>
    </row>
    <row r="211" spans="1:6">
      <c r="A211" s="5" t="s">
        <v>88</v>
      </c>
      <c r="B211" s="5" t="s">
        <v>143</v>
      </c>
      <c r="C211" s="5">
        <v>99.434766757822402</v>
      </c>
      <c r="D211" s="47">
        <v>2020</v>
      </c>
      <c r="E211" s="5" t="s">
        <v>103</v>
      </c>
    </row>
    <row r="212" spans="1:6">
      <c r="A212" s="5" t="s">
        <v>88</v>
      </c>
      <c r="B212" s="5" t="s">
        <v>143</v>
      </c>
      <c r="C212" s="5">
        <v>100.501140388179</v>
      </c>
      <c r="D212" s="47">
        <v>2020</v>
      </c>
      <c r="E212" s="5" t="s">
        <v>104</v>
      </c>
    </row>
    <row r="213" spans="1:6">
      <c r="A213" s="5" t="s">
        <v>88</v>
      </c>
      <c r="B213" s="5" t="s">
        <v>143</v>
      </c>
      <c r="C213" s="5">
        <v>113.387096774193</v>
      </c>
      <c r="D213" s="47">
        <v>2020</v>
      </c>
      <c r="E213" s="5" t="s">
        <v>95</v>
      </c>
    </row>
    <row r="214" spans="1:6">
      <c r="A214" s="5" t="s">
        <v>88</v>
      </c>
      <c r="B214" s="5" t="s">
        <v>143</v>
      </c>
      <c r="C214" s="5">
        <v>111.025628281849</v>
      </c>
      <c r="D214" s="47">
        <v>2020</v>
      </c>
      <c r="E214" s="5" t="s">
        <v>96</v>
      </c>
    </row>
    <row r="215" spans="1:6">
      <c r="A215" s="5" t="s">
        <v>88</v>
      </c>
      <c r="B215" s="5" t="s">
        <v>143</v>
      </c>
      <c r="C215" s="5">
        <v>104.51612903225799</v>
      </c>
      <c r="D215" s="47">
        <v>2020</v>
      </c>
      <c r="E215" s="5" t="s">
        <v>97</v>
      </c>
    </row>
    <row r="216" spans="1:6">
      <c r="A216" s="5" t="s">
        <v>88</v>
      </c>
      <c r="B216" s="5" t="s">
        <v>143</v>
      </c>
      <c r="C216" s="5">
        <v>106.48508517518199</v>
      </c>
      <c r="D216" s="47">
        <v>2021</v>
      </c>
      <c r="E216" s="5" t="s">
        <v>98</v>
      </c>
    </row>
    <row r="217" spans="1:6">
      <c r="A217" s="5" t="s">
        <v>88</v>
      </c>
      <c r="B217" s="5" t="s">
        <v>143</v>
      </c>
      <c r="C217" s="5">
        <v>105.781816349276</v>
      </c>
      <c r="D217" s="47">
        <v>2021</v>
      </c>
      <c r="E217" s="5" t="s">
        <v>106</v>
      </c>
    </row>
    <row r="218" spans="1:6">
      <c r="A218" s="5" t="s">
        <v>88</v>
      </c>
      <c r="B218" s="5" t="s">
        <v>143</v>
      </c>
      <c r="C218" s="5">
        <v>115.93375712687001</v>
      </c>
      <c r="D218" s="47">
        <v>2021</v>
      </c>
      <c r="E218" s="5" t="s">
        <v>105</v>
      </c>
    </row>
    <row r="219" spans="1:6">
      <c r="A219" s="5" t="s">
        <v>88</v>
      </c>
      <c r="B219" s="5" t="s">
        <v>143</v>
      </c>
      <c r="C219" s="5">
        <v>112.43030221262801</v>
      </c>
      <c r="D219" s="47">
        <v>2021</v>
      </c>
      <c r="E219" s="5" t="s">
        <v>99</v>
      </c>
    </row>
    <row r="220" spans="1:6">
      <c r="A220" s="5" t="s">
        <v>88</v>
      </c>
      <c r="B220" s="5" t="s">
        <v>143</v>
      </c>
      <c r="C220" s="5">
        <v>109.59939329763201</v>
      </c>
      <c r="D220" s="47">
        <v>2021</v>
      </c>
      <c r="E220" s="5" t="s">
        <v>100</v>
      </c>
    </row>
    <row r="221" spans="1:6">
      <c r="A221" s="5" t="s">
        <v>88</v>
      </c>
      <c r="B221" s="5" t="s">
        <v>143</v>
      </c>
      <c r="C221" s="5">
        <v>114.73733084565301</v>
      </c>
      <c r="D221" s="47">
        <v>2021</v>
      </c>
      <c r="E221" s="5" t="s">
        <v>101</v>
      </c>
    </row>
    <row r="222" spans="1:6">
      <c r="A222" s="5" t="s">
        <v>88</v>
      </c>
      <c r="B222" s="5" t="s">
        <v>144</v>
      </c>
      <c r="C222" s="5">
        <v>70.213385439135095</v>
      </c>
      <c r="D222" s="47">
        <v>2020</v>
      </c>
      <c r="E222" s="5" t="s">
        <v>101</v>
      </c>
      <c r="F222" s="5">
        <f>AVERAGE(C222:C234)</f>
        <v>93.515496657248534</v>
      </c>
    </row>
    <row r="223" spans="1:6">
      <c r="A223" s="5" t="s">
        <v>88</v>
      </c>
      <c r="B223" s="5" t="s">
        <v>144</v>
      </c>
      <c r="C223" s="5">
        <v>92.551616684314695</v>
      </c>
      <c r="D223" s="47">
        <v>2020</v>
      </c>
      <c r="E223" s="5" t="s">
        <v>102</v>
      </c>
    </row>
    <row r="224" spans="1:6">
      <c r="A224" s="5" t="s">
        <v>88</v>
      </c>
      <c r="B224" s="5" t="s">
        <v>144</v>
      </c>
      <c r="C224" s="5">
        <v>94.705656911945297</v>
      </c>
      <c r="D224" s="47">
        <v>2020</v>
      </c>
      <c r="E224" s="5" t="s">
        <v>103</v>
      </c>
    </row>
    <row r="225" spans="1:6">
      <c r="A225" s="5" t="s">
        <v>88</v>
      </c>
      <c r="B225" s="5" t="s">
        <v>144</v>
      </c>
      <c r="C225" s="5">
        <v>87.036460840455106</v>
      </c>
      <c r="D225" s="47">
        <v>2020</v>
      </c>
      <c r="E225" s="5" t="s">
        <v>104</v>
      </c>
    </row>
    <row r="226" spans="1:6">
      <c r="A226" s="5" t="s">
        <v>88</v>
      </c>
      <c r="B226" s="5" t="s">
        <v>144</v>
      </c>
      <c r="C226" s="5">
        <v>88.036839594848601</v>
      </c>
      <c r="D226" s="47">
        <v>2020</v>
      </c>
      <c r="E226" s="5" t="s">
        <v>95</v>
      </c>
    </row>
    <row r="227" spans="1:6">
      <c r="A227" s="5" t="s">
        <v>88</v>
      </c>
      <c r="B227" s="5" t="s">
        <v>144</v>
      </c>
      <c r="C227" s="5">
        <v>85.532563178813405</v>
      </c>
      <c r="D227" s="47">
        <v>2020</v>
      </c>
      <c r="E227" s="5" t="s">
        <v>96</v>
      </c>
    </row>
    <row r="228" spans="1:6">
      <c r="A228" s="5" t="s">
        <v>88</v>
      </c>
      <c r="B228" s="5" t="s">
        <v>144</v>
      </c>
      <c r="C228" s="5">
        <v>104.092578986039</v>
      </c>
      <c r="D228" s="47">
        <v>2020</v>
      </c>
      <c r="E228" s="5" t="s">
        <v>97</v>
      </c>
    </row>
    <row r="229" spans="1:6">
      <c r="A229" s="5" t="s">
        <v>88</v>
      </c>
      <c r="B229" s="5" t="s">
        <v>144</v>
      </c>
      <c r="C229" s="5">
        <v>91.999999236874203</v>
      </c>
      <c r="D229" s="47">
        <v>2021</v>
      </c>
      <c r="E229" s="5" t="s">
        <v>98</v>
      </c>
    </row>
    <row r="230" spans="1:6">
      <c r="A230" s="5" t="s">
        <v>88</v>
      </c>
      <c r="B230" s="5" t="s">
        <v>144</v>
      </c>
      <c r="C230" s="5">
        <v>103.48432826944</v>
      </c>
      <c r="D230" s="47">
        <v>2021</v>
      </c>
      <c r="E230" s="5" t="s">
        <v>106</v>
      </c>
    </row>
    <row r="231" spans="1:6">
      <c r="A231" s="5" t="s">
        <v>88</v>
      </c>
      <c r="B231" s="5" t="s">
        <v>144</v>
      </c>
      <c r="C231" s="5">
        <v>100.330500472143</v>
      </c>
      <c r="D231" s="47">
        <v>2021</v>
      </c>
      <c r="E231" s="5" t="s">
        <v>105</v>
      </c>
    </row>
    <row r="232" spans="1:6">
      <c r="A232" s="5" t="s">
        <v>88</v>
      </c>
      <c r="B232" s="5" t="s">
        <v>144</v>
      </c>
      <c r="C232" s="5">
        <v>98.826545894432101</v>
      </c>
      <c r="D232" s="47">
        <v>2021</v>
      </c>
      <c r="E232" s="5" t="s">
        <v>99</v>
      </c>
    </row>
    <row r="233" spans="1:6">
      <c r="A233" s="5" t="s">
        <v>88</v>
      </c>
      <c r="B233" s="5" t="s">
        <v>144</v>
      </c>
      <c r="C233" s="5">
        <v>94.043887147335397</v>
      </c>
      <c r="D233" s="47">
        <v>2021</v>
      </c>
      <c r="E233" s="5" t="s">
        <v>100</v>
      </c>
    </row>
    <row r="234" spans="1:6">
      <c r="A234" s="5" t="s">
        <v>88</v>
      </c>
      <c r="B234" s="5" t="s">
        <v>144</v>
      </c>
      <c r="C234" s="5">
        <v>104.84709388845501</v>
      </c>
      <c r="D234" s="47">
        <v>2021</v>
      </c>
      <c r="E234" s="5" t="s">
        <v>101</v>
      </c>
    </row>
    <row r="235" spans="1:6">
      <c r="A235" s="5" t="s">
        <v>88</v>
      </c>
      <c r="B235" s="5" t="s">
        <v>145</v>
      </c>
      <c r="C235" s="5">
        <v>107.76186887716599</v>
      </c>
      <c r="D235" s="47">
        <v>2020</v>
      </c>
      <c r="E235" s="5" t="s">
        <v>100</v>
      </c>
      <c r="F235" s="5">
        <f>AVERAGE(C235:C248)</f>
        <v>113.29551564059356</v>
      </c>
    </row>
    <row r="236" spans="1:6">
      <c r="A236" s="5" t="s">
        <v>88</v>
      </c>
      <c r="B236" s="5" t="s">
        <v>145</v>
      </c>
      <c r="C236" s="5">
        <v>110.354180272072</v>
      </c>
      <c r="D236" s="47">
        <v>2020</v>
      </c>
      <c r="E236" s="5" t="s">
        <v>101</v>
      </c>
    </row>
    <row r="237" spans="1:6">
      <c r="A237" s="5" t="s">
        <v>88</v>
      </c>
      <c r="B237" s="5" t="s">
        <v>145</v>
      </c>
      <c r="C237" s="5">
        <v>103.002316150826</v>
      </c>
      <c r="D237" s="47">
        <v>2020</v>
      </c>
      <c r="E237" s="5" t="s">
        <v>102</v>
      </c>
    </row>
    <row r="238" spans="1:6">
      <c r="A238" s="5" t="s">
        <v>88</v>
      </c>
      <c r="B238" s="5" t="s">
        <v>145</v>
      </c>
      <c r="C238" s="5">
        <v>117.124474583873</v>
      </c>
      <c r="D238" s="47">
        <v>2020</v>
      </c>
      <c r="E238" s="5" t="s">
        <v>103</v>
      </c>
    </row>
    <row r="239" spans="1:6">
      <c r="A239" s="5" t="s">
        <v>88</v>
      </c>
      <c r="B239" s="5" t="s">
        <v>145</v>
      </c>
      <c r="C239" s="5">
        <v>118.216746385645</v>
      </c>
      <c r="D239" s="47">
        <v>2020</v>
      </c>
      <c r="E239" s="5" t="s">
        <v>104</v>
      </c>
    </row>
    <row r="240" spans="1:6">
      <c r="A240" s="5" t="s">
        <v>88</v>
      </c>
      <c r="B240" s="5" t="s">
        <v>145</v>
      </c>
      <c r="C240" s="5">
        <v>105.74089754445301</v>
      </c>
      <c r="D240" s="47">
        <v>2020</v>
      </c>
      <c r="E240" s="5" t="s">
        <v>95</v>
      </c>
    </row>
    <row r="241" spans="1:6">
      <c r="A241" s="5" t="s">
        <v>88</v>
      </c>
      <c r="B241" s="5" t="s">
        <v>145</v>
      </c>
      <c r="C241" s="5">
        <v>118.145370375129</v>
      </c>
      <c r="D241" s="47">
        <v>2020</v>
      </c>
      <c r="E241" s="5" t="s">
        <v>96</v>
      </c>
    </row>
    <row r="242" spans="1:6">
      <c r="A242" s="5" t="s">
        <v>88</v>
      </c>
      <c r="B242" s="5" t="s">
        <v>145</v>
      </c>
      <c r="C242" s="5">
        <v>114.701351835992</v>
      </c>
      <c r="D242" s="47">
        <v>2020</v>
      </c>
      <c r="E242" s="5" t="s">
        <v>97</v>
      </c>
    </row>
    <row r="243" spans="1:6">
      <c r="A243" s="5" t="s">
        <v>88</v>
      </c>
      <c r="B243" s="5" t="s">
        <v>145</v>
      </c>
      <c r="C243" s="5">
        <v>100.09686500603701</v>
      </c>
      <c r="D243" s="47">
        <v>2021</v>
      </c>
      <c r="E243" s="5" t="s">
        <v>98</v>
      </c>
    </row>
    <row r="244" spans="1:6">
      <c r="A244" s="5" t="s">
        <v>88</v>
      </c>
      <c r="B244" s="5" t="s">
        <v>145</v>
      </c>
      <c r="C244" s="5">
        <v>116.475008612548</v>
      </c>
      <c r="D244" s="47">
        <v>2021</v>
      </c>
      <c r="E244" s="5" t="s">
        <v>106</v>
      </c>
    </row>
    <row r="245" spans="1:6">
      <c r="A245" s="5" t="s">
        <v>88</v>
      </c>
      <c r="B245" s="5" t="s">
        <v>145</v>
      </c>
      <c r="C245" s="5">
        <v>118.624116326685</v>
      </c>
      <c r="D245" s="47">
        <v>2021</v>
      </c>
      <c r="E245" s="5" t="s">
        <v>105</v>
      </c>
    </row>
    <row r="246" spans="1:6">
      <c r="A246" s="5" t="s">
        <v>88</v>
      </c>
      <c r="B246" s="5" t="s">
        <v>145</v>
      </c>
      <c r="C246" s="5">
        <v>120.74391003773199</v>
      </c>
      <c r="D246" s="47">
        <v>2021</v>
      </c>
      <c r="E246" s="5" t="s">
        <v>99</v>
      </c>
    </row>
    <row r="247" spans="1:6">
      <c r="A247" s="5" t="s">
        <v>88</v>
      </c>
      <c r="B247" s="5" t="s">
        <v>145</v>
      </c>
      <c r="C247" s="5">
        <v>125.248605099264</v>
      </c>
      <c r="D247" s="47">
        <v>2021</v>
      </c>
      <c r="E247" s="5" t="s">
        <v>100</v>
      </c>
    </row>
    <row r="248" spans="1:6">
      <c r="A248" s="5" t="s">
        <v>88</v>
      </c>
      <c r="B248" s="5" t="s">
        <v>145</v>
      </c>
      <c r="C248" s="5">
        <v>109.901507860888</v>
      </c>
      <c r="D248" s="47">
        <v>2021</v>
      </c>
      <c r="E248" s="5" t="s">
        <v>101</v>
      </c>
    </row>
    <row r="249" spans="1:6">
      <c r="A249" s="5" t="s">
        <v>88</v>
      </c>
      <c r="B249" s="5" t="s">
        <v>146</v>
      </c>
      <c r="C249" s="5">
        <v>97.5629436193678</v>
      </c>
      <c r="D249" s="47">
        <v>2020</v>
      </c>
      <c r="E249" s="5" t="s">
        <v>101</v>
      </c>
      <c r="F249" s="5">
        <f>AVERAGE(C249:C261)</f>
        <v>91.6657393150264</v>
      </c>
    </row>
    <row r="250" spans="1:6">
      <c r="A250" s="5" t="s">
        <v>88</v>
      </c>
      <c r="B250" s="5" t="s">
        <v>146</v>
      </c>
      <c r="C250" s="5">
        <v>84.592305139810193</v>
      </c>
      <c r="D250" s="47">
        <v>2020</v>
      </c>
      <c r="E250" s="5" t="s">
        <v>102</v>
      </c>
    </row>
    <row r="251" spans="1:6">
      <c r="A251" s="5" t="s">
        <v>88</v>
      </c>
      <c r="B251" s="5" t="s">
        <v>146</v>
      </c>
      <c r="C251" s="5">
        <v>80.788139198319698</v>
      </c>
      <c r="D251" s="47">
        <v>2020</v>
      </c>
      <c r="E251" s="5" t="s">
        <v>103</v>
      </c>
    </row>
    <row r="252" spans="1:6">
      <c r="A252" s="5" t="s">
        <v>88</v>
      </c>
      <c r="B252" s="5" t="s">
        <v>146</v>
      </c>
      <c r="C252" s="5">
        <v>101.279483829551</v>
      </c>
      <c r="D252" s="47">
        <v>2020</v>
      </c>
      <c r="E252" s="5" t="s">
        <v>104</v>
      </c>
    </row>
    <row r="253" spans="1:6">
      <c r="A253" s="5" t="s">
        <v>88</v>
      </c>
      <c r="B253" s="5" t="s">
        <v>146</v>
      </c>
      <c r="C253" s="5">
        <v>90.442845707603396</v>
      </c>
      <c r="D253" s="47">
        <v>2020</v>
      </c>
      <c r="E253" s="5" t="s">
        <v>95</v>
      </c>
    </row>
    <row r="254" spans="1:6">
      <c r="A254" s="5" t="s">
        <v>88</v>
      </c>
      <c r="B254" s="5" t="s">
        <v>146</v>
      </c>
      <c r="C254" s="5">
        <v>80.421144612398606</v>
      </c>
      <c r="D254" s="47">
        <v>2020</v>
      </c>
      <c r="E254" s="5" t="s">
        <v>96</v>
      </c>
    </row>
    <row r="255" spans="1:6">
      <c r="A255" s="5" t="s">
        <v>88</v>
      </c>
      <c r="B255" s="5" t="s">
        <v>146</v>
      </c>
      <c r="C255" s="5">
        <v>102.590277679571</v>
      </c>
      <c r="D255" s="47">
        <v>2020</v>
      </c>
      <c r="E255" s="5" t="s">
        <v>97</v>
      </c>
    </row>
    <row r="256" spans="1:6">
      <c r="A256" s="5" t="s">
        <v>88</v>
      </c>
      <c r="B256" s="5" t="s">
        <v>146</v>
      </c>
      <c r="C256" s="5">
        <v>84.711541774915602</v>
      </c>
      <c r="D256" s="47">
        <v>2021</v>
      </c>
      <c r="E256" s="5" t="s">
        <v>98</v>
      </c>
    </row>
    <row r="257" spans="1:6">
      <c r="A257" s="5" t="s">
        <v>88</v>
      </c>
      <c r="B257" s="5" t="s">
        <v>146</v>
      </c>
      <c r="C257" s="5">
        <v>114.310675012121</v>
      </c>
      <c r="D257" s="47">
        <v>2021</v>
      </c>
      <c r="E257" s="5" t="s">
        <v>106</v>
      </c>
    </row>
    <row r="258" spans="1:6">
      <c r="A258" s="5" t="s">
        <v>88</v>
      </c>
      <c r="B258" s="5" t="s">
        <v>146</v>
      </c>
      <c r="C258" s="5">
        <v>81.358618065951205</v>
      </c>
      <c r="D258" s="47">
        <v>2021</v>
      </c>
      <c r="E258" s="5" t="s">
        <v>105</v>
      </c>
    </row>
    <row r="259" spans="1:6">
      <c r="A259" s="5" t="s">
        <v>88</v>
      </c>
      <c r="B259" s="5" t="s">
        <v>146</v>
      </c>
      <c r="C259" s="5">
        <v>72.562469125138705</v>
      </c>
      <c r="D259" s="47">
        <v>2021</v>
      </c>
      <c r="E259" s="5" t="s">
        <v>99</v>
      </c>
    </row>
    <row r="260" spans="1:6">
      <c r="A260" s="5" t="s">
        <v>88</v>
      </c>
      <c r="B260" s="5" t="s">
        <v>146</v>
      </c>
      <c r="C260" s="5">
        <v>103.049216971855</v>
      </c>
      <c r="D260" s="47">
        <v>2021</v>
      </c>
      <c r="E260" s="5" t="s">
        <v>100</v>
      </c>
    </row>
    <row r="261" spans="1:6">
      <c r="A261" s="5" t="s">
        <v>88</v>
      </c>
      <c r="B261" s="5" t="s">
        <v>146</v>
      </c>
      <c r="C261" s="5">
        <v>97.984950358739795</v>
      </c>
      <c r="D261" s="47">
        <v>2021</v>
      </c>
      <c r="E261" s="5" t="s">
        <v>101</v>
      </c>
    </row>
    <row r="262" spans="1:6">
      <c r="A262" s="5" t="s">
        <v>107</v>
      </c>
      <c r="B262" s="5" t="s">
        <v>147</v>
      </c>
      <c r="C262" s="5">
        <v>44.486384470207597</v>
      </c>
      <c r="D262" s="47">
        <v>2020</v>
      </c>
      <c r="E262" s="5" t="s">
        <v>100</v>
      </c>
      <c r="F262" s="5">
        <f>AVERAGE(C262:C275)</f>
        <v>46.244445816816402</v>
      </c>
    </row>
    <row r="263" spans="1:6">
      <c r="A263" s="5" t="s">
        <v>107</v>
      </c>
      <c r="B263" s="5" t="s">
        <v>147</v>
      </c>
      <c r="C263" s="5">
        <v>45.708436819122902</v>
      </c>
      <c r="D263" s="47">
        <v>2020</v>
      </c>
      <c r="E263" s="5" t="s">
        <v>101</v>
      </c>
    </row>
    <row r="264" spans="1:6">
      <c r="A264" s="5" t="s">
        <v>107</v>
      </c>
      <c r="B264" s="5" t="s">
        <v>147</v>
      </c>
      <c r="C264" s="5">
        <v>39.001560062402497</v>
      </c>
      <c r="D264" s="47">
        <v>2020</v>
      </c>
      <c r="E264" s="5" t="s">
        <v>102</v>
      </c>
    </row>
    <row r="265" spans="1:6">
      <c r="A265" s="5" t="s">
        <v>107</v>
      </c>
      <c r="B265" s="5" t="s">
        <v>147</v>
      </c>
      <c r="C265" s="5">
        <v>50.464807436918903</v>
      </c>
      <c r="D265" s="47">
        <v>2020</v>
      </c>
      <c r="E265" s="5" t="s">
        <v>103</v>
      </c>
    </row>
    <row r="266" spans="1:6">
      <c r="A266" s="5" t="s">
        <v>107</v>
      </c>
      <c r="B266" s="5" t="s">
        <v>147</v>
      </c>
      <c r="C266" s="5">
        <v>46.225979000198102</v>
      </c>
      <c r="D266" s="47">
        <v>2020</v>
      </c>
      <c r="E266" s="5" t="s">
        <v>104</v>
      </c>
    </row>
    <row r="267" spans="1:6">
      <c r="A267" s="5" t="s">
        <v>107</v>
      </c>
      <c r="B267" s="5" t="s">
        <v>147</v>
      </c>
      <c r="C267" s="5">
        <v>48.530599802611299</v>
      </c>
      <c r="D267" s="47">
        <v>2020</v>
      </c>
      <c r="E267" s="5" t="s">
        <v>95</v>
      </c>
    </row>
    <row r="268" spans="1:6">
      <c r="A268" s="5" t="s">
        <v>107</v>
      </c>
      <c r="B268" s="5" t="s">
        <v>147</v>
      </c>
      <c r="C268" s="5">
        <v>41.680391685275303</v>
      </c>
      <c r="D268" s="47">
        <v>2020</v>
      </c>
      <c r="E268" s="5" t="s">
        <v>96</v>
      </c>
    </row>
    <row r="269" spans="1:6">
      <c r="A269" s="5" t="s">
        <v>107</v>
      </c>
      <c r="B269" s="5" t="s">
        <v>147</v>
      </c>
      <c r="C269" s="5">
        <v>49.286862741645898</v>
      </c>
      <c r="D269" s="47">
        <v>2020</v>
      </c>
      <c r="E269" s="5" t="s">
        <v>97</v>
      </c>
    </row>
    <row r="270" spans="1:6">
      <c r="A270" s="5" t="s">
        <v>107</v>
      </c>
      <c r="B270" s="5" t="s">
        <v>147</v>
      </c>
      <c r="C270" s="5">
        <v>43.739745965210702</v>
      </c>
      <c r="D270" s="47">
        <v>2021</v>
      </c>
      <c r="E270" s="5" t="s">
        <v>98</v>
      </c>
    </row>
    <row r="271" spans="1:6">
      <c r="A271" s="5" t="s">
        <v>107</v>
      </c>
      <c r="B271" s="5" t="s">
        <v>147</v>
      </c>
      <c r="C271" s="5">
        <v>44.483395077376102</v>
      </c>
      <c r="D271" s="47">
        <v>2021</v>
      </c>
      <c r="E271" s="5" t="s">
        <v>106</v>
      </c>
    </row>
    <row r="272" spans="1:6">
      <c r="A272" s="5" t="s">
        <v>107</v>
      </c>
      <c r="B272" s="5" t="s">
        <v>147</v>
      </c>
      <c r="C272" s="5">
        <v>46.256525474129297</v>
      </c>
      <c r="D272" s="47">
        <v>2021</v>
      </c>
      <c r="E272" s="5" t="s">
        <v>105</v>
      </c>
    </row>
    <row r="273" spans="1:6">
      <c r="A273" s="5" t="s">
        <v>107</v>
      </c>
      <c r="B273" s="5" t="s">
        <v>147</v>
      </c>
      <c r="C273" s="5">
        <v>46.194926568758298</v>
      </c>
      <c r="D273" s="47">
        <v>2021</v>
      </c>
      <c r="E273" s="5" t="s">
        <v>99</v>
      </c>
    </row>
    <row r="274" spans="1:6">
      <c r="A274" s="5" t="s">
        <v>107</v>
      </c>
      <c r="B274" s="5" t="s">
        <v>147</v>
      </c>
      <c r="C274" s="5">
        <v>52.136877661918</v>
      </c>
      <c r="D274" s="47">
        <v>2021</v>
      </c>
      <c r="E274" s="5" t="s">
        <v>100</v>
      </c>
    </row>
    <row r="275" spans="1:6">
      <c r="A275" s="5" t="s">
        <v>107</v>
      </c>
      <c r="B275" s="5" t="s">
        <v>147</v>
      </c>
      <c r="C275" s="5">
        <v>49.225748669654799</v>
      </c>
      <c r="D275" s="47">
        <v>2021</v>
      </c>
      <c r="E275" s="5" t="s">
        <v>101</v>
      </c>
    </row>
    <row r="276" spans="1:6">
      <c r="A276" s="5" t="s">
        <v>107</v>
      </c>
      <c r="B276" s="5" t="s">
        <v>148</v>
      </c>
      <c r="C276" s="5">
        <v>51.212017753499403</v>
      </c>
      <c r="D276" s="47">
        <v>2020</v>
      </c>
      <c r="E276" s="5" t="s">
        <v>101</v>
      </c>
      <c r="F276" s="5">
        <f>AVERAGE(C276:C288)</f>
        <v>51.411855623958793</v>
      </c>
    </row>
    <row r="277" spans="1:6">
      <c r="A277" s="5" t="s">
        <v>107</v>
      </c>
      <c r="B277" s="5" t="s">
        <v>148</v>
      </c>
      <c r="C277" s="5">
        <v>49.527738943635498</v>
      </c>
      <c r="D277" s="47">
        <v>2020</v>
      </c>
      <c r="E277" s="5" t="s">
        <v>102</v>
      </c>
    </row>
    <row r="278" spans="1:6">
      <c r="A278" s="5" t="s">
        <v>107</v>
      </c>
      <c r="B278" s="5" t="s">
        <v>148</v>
      </c>
      <c r="C278" s="5">
        <v>54.121874483217098</v>
      </c>
      <c r="D278" s="47">
        <v>2020</v>
      </c>
      <c r="E278" s="5" t="s">
        <v>103</v>
      </c>
    </row>
    <row r="279" spans="1:6">
      <c r="A279" s="5" t="s">
        <v>107</v>
      </c>
      <c r="B279" s="5" t="s">
        <v>148</v>
      </c>
      <c r="C279" s="5">
        <v>48.594204323072297</v>
      </c>
      <c r="D279" s="47">
        <v>2020</v>
      </c>
      <c r="E279" s="5" t="s">
        <v>104</v>
      </c>
    </row>
    <row r="280" spans="1:6">
      <c r="A280" s="5" t="s">
        <v>107</v>
      </c>
      <c r="B280" s="5" t="s">
        <v>148</v>
      </c>
      <c r="C280" s="5">
        <v>51.643192488262898</v>
      </c>
      <c r="D280" s="47">
        <v>2020</v>
      </c>
      <c r="E280" s="5" t="s">
        <v>95</v>
      </c>
    </row>
    <row r="281" spans="1:6">
      <c r="A281" s="5" t="s">
        <v>107</v>
      </c>
      <c r="B281" s="5" t="s">
        <v>148</v>
      </c>
      <c r="C281" s="5">
        <v>50.592379122638398</v>
      </c>
      <c r="D281" s="47">
        <v>2020</v>
      </c>
      <c r="E281" s="5" t="s">
        <v>96</v>
      </c>
    </row>
    <row r="282" spans="1:6">
      <c r="A282" s="5" t="s">
        <v>107</v>
      </c>
      <c r="B282" s="5" t="s">
        <v>148</v>
      </c>
      <c r="C282" s="5">
        <v>49.993880362372003</v>
      </c>
      <c r="D282" s="47">
        <v>2020</v>
      </c>
      <c r="E282" s="5" t="s">
        <v>97</v>
      </c>
    </row>
    <row r="283" spans="1:6">
      <c r="A283" s="5" t="s">
        <v>107</v>
      </c>
      <c r="B283" s="5" t="s">
        <v>148</v>
      </c>
      <c r="C283" s="5">
        <v>49.783353828290998</v>
      </c>
      <c r="D283" s="47">
        <v>2021</v>
      </c>
      <c r="E283" s="5" t="s">
        <v>98</v>
      </c>
    </row>
    <row r="284" spans="1:6">
      <c r="A284" s="5" t="s">
        <v>107</v>
      </c>
      <c r="B284" s="5" t="s">
        <v>148</v>
      </c>
      <c r="C284" s="5">
        <v>52.662092955841104</v>
      </c>
      <c r="D284" s="47">
        <v>2021</v>
      </c>
      <c r="E284" s="5" t="s">
        <v>106</v>
      </c>
    </row>
    <row r="285" spans="1:6">
      <c r="A285" s="5" t="s">
        <v>107</v>
      </c>
      <c r="B285" s="5" t="s">
        <v>148</v>
      </c>
      <c r="C285" s="5">
        <v>52.0113623047598</v>
      </c>
      <c r="D285" s="47">
        <v>2021</v>
      </c>
      <c r="E285" s="5" t="s">
        <v>105</v>
      </c>
    </row>
    <row r="286" spans="1:6">
      <c r="A286" s="5" t="s">
        <v>107</v>
      </c>
      <c r="B286" s="5" t="s">
        <v>148</v>
      </c>
      <c r="C286" s="5">
        <v>55.862891853780198</v>
      </c>
      <c r="D286" s="47">
        <v>2021</v>
      </c>
      <c r="E286" s="5" t="s">
        <v>99</v>
      </c>
    </row>
    <row r="287" spans="1:6">
      <c r="A287" s="5" t="s">
        <v>107</v>
      </c>
      <c r="B287" s="5" t="s">
        <v>148</v>
      </c>
      <c r="C287" s="5">
        <v>51.938964988293499</v>
      </c>
      <c r="D287" s="47">
        <v>2021</v>
      </c>
      <c r="E287" s="5" t="s">
        <v>100</v>
      </c>
    </row>
    <row r="288" spans="1:6">
      <c r="A288" s="5" t="s">
        <v>107</v>
      </c>
      <c r="B288" s="5" t="s">
        <v>148</v>
      </c>
      <c r="C288" s="5">
        <v>50.410169703801103</v>
      </c>
      <c r="D288" s="47">
        <v>2021</v>
      </c>
      <c r="E288" s="5" t="s">
        <v>101</v>
      </c>
    </row>
    <row r="289" spans="1:6">
      <c r="A289" s="5" t="s">
        <v>107</v>
      </c>
      <c r="B289" s="5" t="s">
        <v>149</v>
      </c>
      <c r="C289" s="5">
        <v>49.338818070404301</v>
      </c>
      <c r="D289" s="47">
        <v>2020</v>
      </c>
      <c r="E289" s="5" t="s">
        <v>101</v>
      </c>
      <c r="F289" s="5">
        <f>AVERAGE(C289:C301)</f>
        <v>45.771046188130342</v>
      </c>
    </row>
    <row r="290" spans="1:6">
      <c r="A290" s="5" t="s">
        <v>107</v>
      </c>
      <c r="B290" s="5" t="s">
        <v>149</v>
      </c>
      <c r="C290" s="5">
        <v>43.076636406769801</v>
      </c>
      <c r="D290" s="47">
        <v>2020</v>
      </c>
      <c r="E290" s="5" t="s">
        <v>102</v>
      </c>
    </row>
    <row r="291" spans="1:6">
      <c r="A291" s="5" t="s">
        <v>107</v>
      </c>
      <c r="B291" s="5" t="s">
        <v>149</v>
      </c>
      <c r="C291" s="5">
        <v>47.404194384321002</v>
      </c>
      <c r="D291" s="47">
        <v>2020</v>
      </c>
      <c r="E291" s="5" t="s">
        <v>103</v>
      </c>
    </row>
    <row r="292" spans="1:6">
      <c r="A292" s="5" t="s">
        <v>107</v>
      </c>
      <c r="B292" s="5" t="s">
        <v>149</v>
      </c>
      <c r="C292" s="5">
        <v>47.882360967528697</v>
      </c>
      <c r="D292" s="47">
        <v>2020</v>
      </c>
      <c r="E292" s="5" t="s">
        <v>104</v>
      </c>
    </row>
    <row r="293" spans="1:6">
      <c r="A293" s="5" t="s">
        <v>107</v>
      </c>
      <c r="B293" s="5" t="s">
        <v>149</v>
      </c>
      <c r="C293" s="5">
        <v>49.867809226697901</v>
      </c>
      <c r="D293" s="47">
        <v>2020</v>
      </c>
      <c r="E293" s="5" t="s">
        <v>95</v>
      </c>
    </row>
    <row r="294" spans="1:6">
      <c r="A294" s="5" t="s">
        <v>107</v>
      </c>
      <c r="B294" s="5" t="s">
        <v>149</v>
      </c>
      <c r="C294" s="5">
        <v>44.877788091525602</v>
      </c>
      <c r="D294" s="47">
        <v>2020</v>
      </c>
      <c r="E294" s="5" t="s">
        <v>96</v>
      </c>
    </row>
    <row r="295" spans="1:6">
      <c r="A295" s="5" t="s">
        <v>107</v>
      </c>
      <c r="B295" s="5" t="s">
        <v>149</v>
      </c>
      <c r="C295" s="5">
        <v>44.598059984390602</v>
      </c>
      <c r="D295" s="47">
        <v>2020</v>
      </c>
      <c r="E295" s="5" t="s">
        <v>97</v>
      </c>
    </row>
    <row r="296" spans="1:6">
      <c r="A296" s="5" t="s">
        <v>107</v>
      </c>
      <c r="B296" s="5" t="s">
        <v>149</v>
      </c>
      <c r="C296" s="5">
        <v>40.355430428019503</v>
      </c>
      <c r="D296" s="47">
        <v>2021</v>
      </c>
      <c r="E296" s="5" t="s">
        <v>98</v>
      </c>
    </row>
    <row r="297" spans="1:6">
      <c r="A297" s="5" t="s">
        <v>107</v>
      </c>
      <c r="B297" s="5" t="s">
        <v>149</v>
      </c>
      <c r="C297" s="5">
        <v>39.998740679624298</v>
      </c>
      <c r="D297" s="47">
        <v>2021</v>
      </c>
      <c r="E297" s="5" t="s">
        <v>106</v>
      </c>
    </row>
    <row r="298" spans="1:6">
      <c r="A298" s="5" t="s">
        <v>107</v>
      </c>
      <c r="B298" s="5" t="s">
        <v>149</v>
      </c>
      <c r="C298" s="5">
        <v>45.075692614937999</v>
      </c>
      <c r="D298" s="47">
        <v>2021</v>
      </c>
      <c r="E298" s="5" t="s">
        <v>105</v>
      </c>
    </row>
    <row r="299" spans="1:6">
      <c r="A299" s="5" t="s">
        <v>107</v>
      </c>
      <c r="B299" s="5" t="s">
        <v>149</v>
      </c>
      <c r="C299" s="5">
        <v>46.577446462211299</v>
      </c>
      <c r="D299" s="47">
        <v>2021</v>
      </c>
      <c r="E299" s="5" t="s">
        <v>99</v>
      </c>
    </row>
    <row r="300" spans="1:6">
      <c r="A300" s="5" t="s">
        <v>107</v>
      </c>
      <c r="B300" s="5" t="s">
        <v>149</v>
      </c>
      <c r="C300" s="5">
        <v>47.265167004162699</v>
      </c>
      <c r="D300" s="47">
        <v>2021</v>
      </c>
      <c r="E300" s="5" t="s">
        <v>100</v>
      </c>
    </row>
    <row r="301" spans="1:6">
      <c r="A301" s="5" t="s">
        <v>107</v>
      </c>
      <c r="B301" s="5" t="s">
        <v>149</v>
      </c>
      <c r="C301" s="5">
        <v>48.705456125100802</v>
      </c>
      <c r="D301" s="47">
        <v>2021</v>
      </c>
      <c r="E301" s="5" t="s">
        <v>101</v>
      </c>
    </row>
    <row r="302" spans="1:6">
      <c r="A302" s="5" t="s">
        <v>107</v>
      </c>
      <c r="B302" s="5" t="s">
        <v>150</v>
      </c>
      <c r="C302" s="5">
        <v>47.934261584113202</v>
      </c>
      <c r="D302" s="47">
        <v>2020</v>
      </c>
      <c r="E302" s="5" t="s">
        <v>100</v>
      </c>
      <c r="F302" s="5">
        <f>AVERAGE(C302:C315)</f>
        <v>52.674245626984252</v>
      </c>
    </row>
    <row r="303" spans="1:6">
      <c r="A303" s="5" t="s">
        <v>107</v>
      </c>
      <c r="B303" s="5" t="s">
        <v>150</v>
      </c>
      <c r="C303" s="5">
        <v>53.516185900949502</v>
      </c>
      <c r="D303" s="47">
        <v>2020</v>
      </c>
      <c r="E303" s="5" t="s">
        <v>101</v>
      </c>
    </row>
    <row r="304" spans="1:6">
      <c r="A304" s="5" t="s">
        <v>107</v>
      </c>
      <c r="B304" s="5" t="s">
        <v>150</v>
      </c>
      <c r="C304" s="5">
        <v>61.528651054194299</v>
      </c>
      <c r="D304" s="47">
        <v>2020</v>
      </c>
      <c r="E304" s="5" t="s">
        <v>102</v>
      </c>
    </row>
    <row r="305" spans="1:5">
      <c r="A305" s="5" t="s">
        <v>107</v>
      </c>
      <c r="B305" s="5" t="s">
        <v>150</v>
      </c>
      <c r="C305" s="5">
        <v>51.406954353512901</v>
      </c>
      <c r="D305" s="47">
        <v>2020</v>
      </c>
      <c r="E305" s="5" t="s">
        <v>103</v>
      </c>
    </row>
    <row r="306" spans="1:5">
      <c r="A306" s="5" t="s">
        <v>107</v>
      </c>
      <c r="B306" s="5" t="s">
        <v>150</v>
      </c>
      <c r="C306" s="5">
        <v>52.159962265152302</v>
      </c>
      <c r="D306" s="47">
        <v>2020</v>
      </c>
      <c r="E306" s="5" t="s">
        <v>104</v>
      </c>
    </row>
    <row r="307" spans="1:5">
      <c r="A307" s="5" t="s">
        <v>107</v>
      </c>
      <c r="B307" s="5" t="s">
        <v>150</v>
      </c>
      <c r="C307" s="5">
        <v>48.384848842328502</v>
      </c>
      <c r="D307" s="47">
        <v>2020</v>
      </c>
      <c r="E307" s="5" t="s">
        <v>95</v>
      </c>
    </row>
    <row r="308" spans="1:5">
      <c r="A308" s="5" t="s">
        <v>107</v>
      </c>
      <c r="B308" s="5" t="s">
        <v>150</v>
      </c>
      <c r="C308" s="5">
        <v>50.156188539154002</v>
      </c>
      <c r="D308" s="47">
        <v>2020</v>
      </c>
      <c r="E308" s="5" t="s">
        <v>96</v>
      </c>
    </row>
    <row r="309" spans="1:5">
      <c r="A309" s="5" t="s">
        <v>107</v>
      </c>
      <c r="B309" s="5" t="s">
        <v>150</v>
      </c>
      <c r="C309" s="5">
        <v>43.368623889707699</v>
      </c>
      <c r="D309" s="47">
        <v>2020</v>
      </c>
      <c r="E309" s="5" t="s">
        <v>97</v>
      </c>
    </row>
    <row r="310" spans="1:5">
      <c r="A310" s="5" t="s">
        <v>107</v>
      </c>
      <c r="B310" s="5" t="s">
        <v>150</v>
      </c>
      <c r="C310" s="5">
        <v>55.351076536165401</v>
      </c>
      <c r="D310" s="47">
        <v>2021</v>
      </c>
      <c r="E310" s="5" t="s">
        <v>98</v>
      </c>
    </row>
    <row r="311" spans="1:5">
      <c r="A311" s="5" t="s">
        <v>107</v>
      </c>
      <c r="B311" s="5" t="s">
        <v>150</v>
      </c>
      <c r="C311" s="5">
        <v>63.432110529012498</v>
      </c>
      <c r="D311" s="47">
        <v>2021</v>
      </c>
      <c r="E311" s="5" t="s">
        <v>106</v>
      </c>
    </row>
    <row r="312" spans="1:5">
      <c r="A312" s="5" t="s">
        <v>107</v>
      </c>
      <c r="B312" s="5" t="s">
        <v>150</v>
      </c>
      <c r="C312" s="5">
        <v>51.818342113255497</v>
      </c>
      <c r="D312" s="47">
        <v>2021</v>
      </c>
      <c r="E312" s="5" t="s">
        <v>105</v>
      </c>
    </row>
    <row r="313" spans="1:5">
      <c r="A313" s="5" t="s">
        <v>107</v>
      </c>
      <c r="B313" s="5" t="s">
        <v>150</v>
      </c>
      <c r="C313" s="5">
        <v>52.006342541757697</v>
      </c>
      <c r="D313" s="47">
        <v>2021</v>
      </c>
      <c r="E313" s="5" t="s">
        <v>99</v>
      </c>
    </row>
    <row r="314" spans="1:5">
      <c r="A314" s="5" t="s">
        <v>107</v>
      </c>
      <c r="B314" s="5" t="s">
        <v>150</v>
      </c>
      <c r="C314" s="5">
        <v>52.638970766063402</v>
      </c>
      <c r="D314" s="47">
        <v>2021</v>
      </c>
      <c r="E314" s="5" t="s">
        <v>100</v>
      </c>
    </row>
    <row r="315" spans="1:5">
      <c r="A315" s="5" t="s">
        <v>107</v>
      </c>
      <c r="B315" s="5" t="s">
        <v>150</v>
      </c>
      <c r="C315" s="5">
        <v>53.736919862412599</v>
      </c>
      <c r="D315" s="47">
        <v>2021</v>
      </c>
      <c r="E315" s="5" t="s">
        <v>101</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0000"/>
  </sheetPr>
  <dimension ref="A1:I23"/>
  <sheetViews>
    <sheetView tabSelected="1" workbookViewId="0">
      <selection activeCell="H4" sqref="H4"/>
    </sheetView>
  </sheetViews>
  <sheetFormatPr defaultColWidth="14.625" defaultRowHeight="14.25"/>
  <cols>
    <col min="1" max="1" width="24.375" style="5" customWidth="1"/>
    <col min="2" max="16384" width="14.625" style="5"/>
  </cols>
  <sheetData>
    <row r="1" spans="1:9" ht="16.5">
      <c r="A1" s="1" t="s">
        <v>0</v>
      </c>
      <c r="B1" s="2">
        <f>房源表!O4</f>
        <v>14187.29999999999</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42561.899999999972</v>
      </c>
      <c r="C5" s="1">
        <f>ROUND(B5*10000/$B$1,0)</f>
        <v>30000</v>
      </c>
      <c r="D5" s="1" t="e">
        <f>ROUND(B5*10000/$B$2,0)</f>
        <v>#DIV/0!</v>
      </c>
      <c r="E5" s="3"/>
      <c r="F5" s="4"/>
      <c r="G5" s="4"/>
    </row>
    <row r="6" spans="1:9" ht="16.5">
      <c r="A6" s="1" t="s">
        <v>8</v>
      </c>
      <c r="B6" s="1">
        <f>SUM(D14:D23)</f>
        <v>42561.899999999972</v>
      </c>
      <c r="C6" s="1">
        <f>ROUND(B6*10000/$B$1,0)</f>
        <v>30000</v>
      </c>
      <c r="D6" s="1" t="e">
        <f>ROUND(B6*10000/$B$2,0)</f>
        <v>#DIV/0!</v>
      </c>
      <c r="E6" s="3"/>
      <c r="F6" s="4"/>
      <c r="G6" s="4"/>
    </row>
    <row r="7" spans="1:9" ht="16.5">
      <c r="A7" s="1" t="s">
        <v>9</v>
      </c>
      <c r="B7" s="1">
        <f>B5</f>
        <v>42561.899999999972</v>
      </c>
      <c r="C7" s="1">
        <f>ROUND(B7*10000/$B$1,0)</f>
        <v>30000</v>
      </c>
      <c r="D7" s="1" t="e">
        <f>ROUND(B7*10000/$B$2,0)</f>
        <v>#DIV/0!</v>
      </c>
      <c r="E7" s="3"/>
      <c r="F7" s="4"/>
      <c r="G7" s="4"/>
    </row>
    <row r="8" spans="1:9" ht="16.5">
      <c r="A8" s="1" t="s">
        <v>10</v>
      </c>
      <c r="B8" s="1">
        <f>B5</f>
        <v>42561.899999999972</v>
      </c>
      <c r="C8" s="1">
        <f>ROUND(B8*10000/$B$1,0)</f>
        <v>30000</v>
      </c>
      <c r="D8" s="1" t="e">
        <f>ROUND(B8*10000/$B$2,0)</f>
        <v>#DIV/0!</v>
      </c>
      <c r="E8" s="3"/>
      <c r="F8" s="4"/>
      <c r="G8" s="4"/>
    </row>
    <row r="9" spans="1:9" ht="16.5">
      <c r="A9" s="1" t="s">
        <v>11</v>
      </c>
      <c r="B9" s="7">
        <f>B5</f>
        <v>42561.899999999972</v>
      </c>
      <c r="C9" s="3"/>
      <c r="D9" s="3"/>
      <c r="E9" s="3"/>
      <c r="F9" s="4"/>
      <c r="G9" s="4"/>
    </row>
    <row r="10" spans="1:9" ht="16.5">
      <c r="A10" s="1" t="s">
        <v>12</v>
      </c>
      <c r="B10" s="7">
        <f>B5</f>
        <v>42561.899999999972</v>
      </c>
      <c r="C10" s="3"/>
      <c r="D10" s="3"/>
      <c r="E10" s="3"/>
      <c r="F10" s="4"/>
      <c r="G10" s="4"/>
    </row>
    <row r="11" spans="1:9" ht="16.5">
      <c r="A11" s="1" t="s">
        <v>13</v>
      </c>
      <c r="B11" s="7">
        <f>B5</f>
        <v>42561.899999999972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14187.29999999999</v>
      </c>
      <c r="C14" s="9">
        <v>0</v>
      </c>
      <c r="D14" s="9">
        <f>B14*E14/10000</f>
        <v>42561.899999999972</v>
      </c>
      <c r="E14" s="9">
        <v>30000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xr:uid="{00000000-0002-0000-0F00-000000000000}">
      <formula1>"估价对象1（结果表）,估价对象1（结果表1修多）"</formula1>
    </dataValidation>
  </dataValidation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71E0-A7CA-43B4-A61D-4BA93868561A}">
  <sheetPr filterMode="1"/>
  <dimension ref="A1:O269"/>
  <sheetViews>
    <sheetView topLeftCell="C1" workbookViewId="0">
      <pane xSplit="1" ySplit="1" topLeftCell="E2" activePane="bottomRight" state="frozen"/>
      <selection activeCell="C1" sqref="C1"/>
      <selection pane="topRight" activeCell="D1" sqref="D1"/>
      <selection pane="bottomLeft" activeCell="C2" sqref="C2"/>
      <selection pane="bottomRight" activeCell="O4" sqref="O4"/>
    </sheetView>
  </sheetViews>
  <sheetFormatPr defaultRowHeight="14.25"/>
  <cols>
    <col min="1" max="1" width="27.5" style="262" hidden="1" customWidth="1"/>
    <col min="2" max="2" width="23.125" style="262" hidden="1" customWidth="1"/>
    <col min="3" max="3" width="9" style="262"/>
    <col min="4" max="4" width="12.875" style="262" bestFit="1" customWidth="1"/>
    <col min="5" max="5" width="12.125" style="262" bestFit="1" customWidth="1"/>
    <col min="6" max="6" width="16" style="262" bestFit="1" customWidth="1"/>
    <col min="7" max="7" width="9" style="262"/>
    <col min="8" max="8" width="23.5" style="262" customWidth="1"/>
    <col min="9" max="9" width="29.625" style="262" customWidth="1"/>
    <col min="10" max="10" width="17.25" style="262" customWidth="1"/>
    <col min="11" max="12" width="9" style="262"/>
    <col min="13" max="13" width="11.375" style="262" bestFit="1" customWidth="1"/>
    <col min="14" max="16384" width="9" style="262"/>
  </cols>
  <sheetData>
    <row r="1" spans="1:15">
      <c r="A1" s="261" t="s">
        <v>1051</v>
      </c>
      <c r="B1" s="261" t="s">
        <v>713</v>
      </c>
      <c r="C1" s="261" t="s">
        <v>116</v>
      </c>
      <c r="D1" s="261" t="s">
        <v>1052</v>
      </c>
      <c r="E1" s="261" t="s">
        <v>1053</v>
      </c>
      <c r="F1" s="261" t="s">
        <v>121</v>
      </c>
      <c r="G1" s="261" t="s">
        <v>182</v>
      </c>
      <c r="H1" s="261" t="s">
        <v>50</v>
      </c>
      <c r="I1" s="261" t="s">
        <v>1054</v>
      </c>
      <c r="J1" s="261" t="s">
        <v>1055</v>
      </c>
      <c r="M1" s="262" t="s">
        <v>1401</v>
      </c>
      <c r="N1" s="262" t="s">
        <v>1404</v>
      </c>
      <c r="O1" s="262" t="s">
        <v>1405</v>
      </c>
    </row>
    <row r="2" spans="1:15">
      <c r="A2" s="262" t="s">
        <v>1056</v>
      </c>
      <c r="B2" s="262" t="s">
        <v>1057</v>
      </c>
      <c r="C2" s="262" t="s">
        <v>1058</v>
      </c>
      <c r="D2" s="262" t="s">
        <v>1059</v>
      </c>
      <c r="E2" s="262">
        <v>73.45</v>
      </c>
      <c r="F2" s="262" t="s">
        <v>1060</v>
      </c>
      <c r="G2" s="262" t="s">
        <v>1061</v>
      </c>
      <c r="H2" s="262" t="s">
        <v>1062</v>
      </c>
      <c r="I2" s="262" t="s">
        <v>1063</v>
      </c>
      <c r="J2" s="262" t="s">
        <v>1064</v>
      </c>
      <c r="L2" s="262" t="s">
        <v>1074</v>
      </c>
      <c r="M2" s="262" t="s">
        <v>1402</v>
      </c>
      <c r="N2" s="262">
        <f>COUNTIF(G2:G245,L2)</f>
        <v>117</v>
      </c>
      <c r="O2" s="262">
        <f>SUMIF(G2:G245,L2,E2:E245)</f>
        <v>6805.7599999999975</v>
      </c>
    </row>
    <row r="3" spans="1:15">
      <c r="A3" s="262" t="s">
        <v>1056</v>
      </c>
      <c r="B3" s="262" t="s">
        <v>1057</v>
      </c>
      <c r="C3" s="262" t="s">
        <v>1058</v>
      </c>
      <c r="D3" s="262" t="s">
        <v>1065</v>
      </c>
      <c r="E3" s="262">
        <v>60.26</v>
      </c>
      <c r="F3" s="262" t="s">
        <v>1060</v>
      </c>
      <c r="G3" s="262" t="s">
        <v>1061</v>
      </c>
      <c r="H3" s="262" t="s">
        <v>1062</v>
      </c>
      <c r="I3" s="262" t="s">
        <v>1063</v>
      </c>
      <c r="J3" s="262" t="s">
        <v>1064</v>
      </c>
      <c r="L3" s="262" t="s">
        <v>1061</v>
      </c>
      <c r="M3" s="262" t="s">
        <v>1403</v>
      </c>
      <c r="N3" s="262">
        <f>COUNTIF(G2:G245,L3)</f>
        <v>117</v>
      </c>
      <c r="O3" s="262">
        <f>SUMIF(G2:G245,L3,E2:E245)</f>
        <v>7381.5399999999927</v>
      </c>
    </row>
    <row r="4" spans="1:15">
      <c r="A4" s="262" t="s">
        <v>1056</v>
      </c>
      <c r="B4" s="262" t="s">
        <v>1057</v>
      </c>
      <c r="C4" s="262" t="s">
        <v>1058</v>
      </c>
      <c r="D4" s="262" t="s">
        <v>1066</v>
      </c>
      <c r="E4" s="262">
        <v>59.32</v>
      </c>
      <c r="F4" s="262" t="s">
        <v>1060</v>
      </c>
      <c r="G4" s="262" t="s">
        <v>1061</v>
      </c>
      <c r="H4" s="262" t="s">
        <v>1062</v>
      </c>
      <c r="I4" s="262" t="s">
        <v>1063</v>
      </c>
      <c r="J4" s="262" t="s">
        <v>1064</v>
      </c>
      <c r="N4" s="271">
        <f>SUM(N2:N3)</f>
        <v>234</v>
      </c>
      <c r="O4" s="271">
        <f>SUM(O2:O3)</f>
        <v>14187.29999999999</v>
      </c>
    </row>
    <row r="5" spans="1:15">
      <c r="A5" s="262" t="s">
        <v>1056</v>
      </c>
      <c r="B5" s="262" t="s">
        <v>1057</v>
      </c>
      <c r="C5" s="262" t="s">
        <v>1058</v>
      </c>
      <c r="D5" s="262" t="s">
        <v>1067</v>
      </c>
      <c r="E5" s="262">
        <v>60.26</v>
      </c>
      <c r="F5" s="262" t="s">
        <v>1060</v>
      </c>
      <c r="G5" s="262" t="s">
        <v>1061</v>
      </c>
      <c r="H5" s="262" t="s">
        <v>1062</v>
      </c>
      <c r="I5" s="262" t="s">
        <v>1063</v>
      </c>
      <c r="J5" s="262" t="s">
        <v>1064</v>
      </c>
    </row>
    <row r="6" spans="1:15">
      <c r="A6" s="262" t="s">
        <v>1056</v>
      </c>
      <c r="B6" s="262" t="s">
        <v>1057</v>
      </c>
      <c r="C6" s="262" t="s">
        <v>1058</v>
      </c>
      <c r="D6" s="262" t="s">
        <v>1068</v>
      </c>
      <c r="E6" s="262">
        <v>59.32</v>
      </c>
      <c r="F6" s="262" t="s">
        <v>1060</v>
      </c>
      <c r="G6" s="262" t="s">
        <v>1061</v>
      </c>
      <c r="H6" s="262" t="s">
        <v>1062</v>
      </c>
      <c r="I6" s="262" t="s">
        <v>1063</v>
      </c>
      <c r="J6" s="262" t="s">
        <v>1064</v>
      </c>
    </row>
    <row r="7" spans="1:15">
      <c r="A7" s="262" t="s">
        <v>1056</v>
      </c>
      <c r="B7" s="262" t="s">
        <v>1057</v>
      </c>
      <c r="C7" s="262" t="s">
        <v>1058</v>
      </c>
      <c r="D7" s="262" t="s">
        <v>1069</v>
      </c>
      <c r="E7" s="262">
        <v>59.32</v>
      </c>
      <c r="F7" s="262" t="s">
        <v>1060</v>
      </c>
      <c r="G7" s="262" t="s">
        <v>1061</v>
      </c>
      <c r="H7" s="262" t="s">
        <v>1062</v>
      </c>
      <c r="I7" s="262" t="s">
        <v>1063</v>
      </c>
      <c r="J7" s="262" t="s">
        <v>1064</v>
      </c>
    </row>
    <row r="8" spans="1:15">
      <c r="A8" s="262" t="s">
        <v>1056</v>
      </c>
      <c r="B8" s="262" t="s">
        <v>1057</v>
      </c>
      <c r="C8" s="262" t="s">
        <v>1058</v>
      </c>
      <c r="D8" s="262" t="s">
        <v>1070</v>
      </c>
      <c r="E8" s="262">
        <v>61.2</v>
      </c>
      <c r="F8" s="262" t="s">
        <v>1060</v>
      </c>
      <c r="G8" s="262" t="s">
        <v>1061</v>
      </c>
      <c r="H8" s="262" t="s">
        <v>1062</v>
      </c>
      <c r="I8" s="262" t="s">
        <v>1063</v>
      </c>
      <c r="J8" s="262" t="s">
        <v>1064</v>
      </c>
    </row>
    <row r="9" spans="1:15">
      <c r="A9" s="262" t="s">
        <v>1056</v>
      </c>
      <c r="B9" s="262" t="s">
        <v>1057</v>
      </c>
      <c r="C9" s="262" t="s">
        <v>1058</v>
      </c>
      <c r="D9" s="262" t="s">
        <v>1071</v>
      </c>
      <c r="E9" s="262">
        <v>61.2</v>
      </c>
      <c r="F9" s="262" t="s">
        <v>1060</v>
      </c>
      <c r="G9" s="262" t="s">
        <v>1061</v>
      </c>
      <c r="H9" s="262" t="s">
        <v>1062</v>
      </c>
      <c r="I9" s="262" t="s">
        <v>1063</v>
      </c>
      <c r="J9" s="262" t="s">
        <v>1064</v>
      </c>
    </row>
    <row r="10" spans="1:15">
      <c r="A10" s="262" t="s">
        <v>1056</v>
      </c>
      <c r="B10" s="262" t="s">
        <v>1057</v>
      </c>
      <c r="C10" s="262" t="s">
        <v>1058</v>
      </c>
      <c r="D10" s="262" t="s">
        <v>1072</v>
      </c>
      <c r="E10" s="262">
        <v>73.45</v>
      </c>
      <c r="F10" s="262" t="s">
        <v>1060</v>
      </c>
      <c r="G10" s="262" t="s">
        <v>1061</v>
      </c>
      <c r="H10" s="262" t="s">
        <v>1062</v>
      </c>
      <c r="I10" s="262" t="s">
        <v>1063</v>
      </c>
      <c r="J10" s="262" t="s">
        <v>1064</v>
      </c>
    </row>
    <row r="11" spans="1:15">
      <c r="A11" s="262" t="s">
        <v>1056</v>
      </c>
      <c r="B11" s="262" t="s">
        <v>1057</v>
      </c>
      <c r="C11" s="262" t="s">
        <v>1058</v>
      </c>
      <c r="D11" s="262" t="s">
        <v>1073</v>
      </c>
      <c r="E11" s="262">
        <v>58.38</v>
      </c>
      <c r="F11" s="262" t="s">
        <v>1060</v>
      </c>
      <c r="G11" s="262" t="s">
        <v>1074</v>
      </c>
      <c r="H11" s="262" t="s">
        <v>1062</v>
      </c>
      <c r="I11" s="262" t="s">
        <v>1063</v>
      </c>
      <c r="J11" s="262" t="s">
        <v>1064</v>
      </c>
    </row>
    <row r="12" spans="1:15">
      <c r="A12" s="262" t="s">
        <v>1056</v>
      </c>
      <c r="B12" s="262" t="s">
        <v>1057</v>
      </c>
      <c r="C12" s="262" t="s">
        <v>1058</v>
      </c>
      <c r="D12" s="262" t="s">
        <v>1075</v>
      </c>
      <c r="E12" s="262">
        <v>59.32</v>
      </c>
      <c r="F12" s="262" t="s">
        <v>1060</v>
      </c>
      <c r="G12" s="262" t="s">
        <v>1074</v>
      </c>
      <c r="H12" s="262" t="s">
        <v>1062</v>
      </c>
      <c r="I12" s="262" t="s">
        <v>1063</v>
      </c>
      <c r="J12" s="262" t="s">
        <v>1064</v>
      </c>
    </row>
    <row r="13" spans="1:15">
      <c r="A13" s="262" t="s">
        <v>1056</v>
      </c>
      <c r="B13" s="262" t="s">
        <v>1057</v>
      </c>
      <c r="C13" s="262" t="s">
        <v>1058</v>
      </c>
      <c r="D13" s="262" t="s">
        <v>1076</v>
      </c>
      <c r="E13" s="262">
        <v>59.32</v>
      </c>
      <c r="F13" s="262" t="s">
        <v>1060</v>
      </c>
      <c r="G13" s="262" t="s">
        <v>1074</v>
      </c>
      <c r="H13" s="262" t="s">
        <v>1062</v>
      </c>
      <c r="I13" s="262" t="s">
        <v>1063</v>
      </c>
      <c r="J13" s="262" t="s">
        <v>1064</v>
      </c>
    </row>
    <row r="14" spans="1:15">
      <c r="A14" s="262" t="s">
        <v>1056</v>
      </c>
      <c r="B14" s="262" t="s">
        <v>1057</v>
      </c>
      <c r="C14" s="262" t="s">
        <v>1058</v>
      </c>
      <c r="D14" s="262" t="s">
        <v>1077</v>
      </c>
      <c r="E14" s="262">
        <v>60.26</v>
      </c>
      <c r="F14" s="262" t="s">
        <v>1060</v>
      </c>
      <c r="G14" s="262" t="s">
        <v>1074</v>
      </c>
      <c r="H14" s="262" t="s">
        <v>1062</v>
      </c>
      <c r="I14" s="262" t="s">
        <v>1063</v>
      </c>
      <c r="J14" s="262" t="s">
        <v>1064</v>
      </c>
    </row>
    <row r="15" spans="1:15">
      <c r="A15" s="262" t="s">
        <v>1056</v>
      </c>
      <c r="B15" s="262" t="s">
        <v>1057</v>
      </c>
      <c r="C15" s="262" t="s">
        <v>1058</v>
      </c>
      <c r="D15" s="262" t="s">
        <v>1078</v>
      </c>
      <c r="E15" s="262">
        <v>48.96</v>
      </c>
      <c r="F15" s="262" t="s">
        <v>1060</v>
      </c>
      <c r="G15" s="262" t="s">
        <v>1074</v>
      </c>
      <c r="H15" s="262" t="s">
        <v>1062</v>
      </c>
      <c r="I15" s="262" t="s">
        <v>1063</v>
      </c>
      <c r="J15" s="262" t="s">
        <v>1064</v>
      </c>
    </row>
    <row r="16" spans="1:15">
      <c r="A16" s="262" t="s">
        <v>1056</v>
      </c>
      <c r="B16" s="262" t="s">
        <v>1057</v>
      </c>
      <c r="C16" s="262" t="s">
        <v>1058</v>
      </c>
      <c r="D16" s="262" t="s">
        <v>1079</v>
      </c>
      <c r="E16" s="262">
        <v>59.32</v>
      </c>
      <c r="F16" s="262" t="s">
        <v>1060</v>
      </c>
      <c r="G16" s="262" t="s">
        <v>1074</v>
      </c>
      <c r="H16" s="262" t="s">
        <v>1062</v>
      </c>
      <c r="I16" s="262" t="s">
        <v>1063</v>
      </c>
      <c r="J16" s="262" t="s">
        <v>1064</v>
      </c>
    </row>
    <row r="17" spans="1:10">
      <c r="A17" s="262" t="s">
        <v>1056</v>
      </c>
      <c r="B17" s="262" t="s">
        <v>1057</v>
      </c>
      <c r="C17" s="262" t="s">
        <v>1058</v>
      </c>
      <c r="D17" s="262" t="s">
        <v>1080</v>
      </c>
      <c r="E17" s="262">
        <v>59.32</v>
      </c>
      <c r="F17" s="262" t="s">
        <v>1060</v>
      </c>
      <c r="G17" s="262" t="s">
        <v>1074</v>
      </c>
      <c r="H17" s="262" t="s">
        <v>1062</v>
      </c>
      <c r="I17" s="262" t="s">
        <v>1063</v>
      </c>
      <c r="J17" s="262" t="s">
        <v>1064</v>
      </c>
    </row>
    <row r="18" spans="1:10">
      <c r="A18" s="262" t="s">
        <v>1056</v>
      </c>
      <c r="B18" s="262" t="s">
        <v>1057</v>
      </c>
      <c r="C18" s="262" t="s">
        <v>1058</v>
      </c>
      <c r="D18" s="262" t="s">
        <v>1081</v>
      </c>
      <c r="E18" s="262">
        <v>59.32</v>
      </c>
      <c r="F18" s="262" t="s">
        <v>1060</v>
      </c>
      <c r="G18" s="262" t="s">
        <v>1074</v>
      </c>
      <c r="H18" s="262" t="s">
        <v>1062</v>
      </c>
      <c r="I18" s="262" t="s">
        <v>1063</v>
      </c>
      <c r="J18" s="262" t="s">
        <v>1064</v>
      </c>
    </row>
    <row r="19" spans="1:10">
      <c r="A19" s="262" t="s">
        <v>1056</v>
      </c>
      <c r="B19" s="262" t="s">
        <v>1057</v>
      </c>
      <c r="C19" s="262" t="s">
        <v>1058</v>
      </c>
      <c r="D19" s="262" t="s">
        <v>1082</v>
      </c>
      <c r="E19" s="262">
        <v>59.32</v>
      </c>
      <c r="F19" s="262" t="s">
        <v>1060</v>
      </c>
      <c r="G19" s="262" t="s">
        <v>1074</v>
      </c>
      <c r="H19" s="262" t="s">
        <v>1062</v>
      </c>
      <c r="I19" s="262" t="s">
        <v>1063</v>
      </c>
      <c r="J19" s="262" t="s">
        <v>1064</v>
      </c>
    </row>
    <row r="20" spans="1:10">
      <c r="A20" s="262" t="s">
        <v>1056</v>
      </c>
      <c r="B20" s="262" t="s">
        <v>1057</v>
      </c>
      <c r="C20" s="262" t="s">
        <v>1083</v>
      </c>
      <c r="D20" s="262" t="s">
        <v>1084</v>
      </c>
      <c r="E20" s="262">
        <v>73.45</v>
      </c>
      <c r="F20" s="262" t="s">
        <v>1060</v>
      </c>
      <c r="G20" s="262" t="s">
        <v>1061</v>
      </c>
      <c r="H20" s="262" t="s">
        <v>1062</v>
      </c>
      <c r="I20" s="262" t="s">
        <v>1063</v>
      </c>
      <c r="J20" s="262" t="s">
        <v>1064</v>
      </c>
    </row>
    <row r="21" spans="1:10">
      <c r="A21" s="262" t="s">
        <v>1056</v>
      </c>
      <c r="B21" s="262" t="s">
        <v>1057</v>
      </c>
      <c r="C21" s="262" t="s">
        <v>1083</v>
      </c>
      <c r="D21" s="262" t="s">
        <v>1085</v>
      </c>
      <c r="E21" s="262">
        <v>60.26</v>
      </c>
      <c r="F21" s="262" t="s">
        <v>1060</v>
      </c>
      <c r="G21" s="262" t="s">
        <v>1061</v>
      </c>
      <c r="H21" s="262" t="s">
        <v>1062</v>
      </c>
      <c r="I21" s="262" t="s">
        <v>1063</v>
      </c>
      <c r="J21" s="262" t="s">
        <v>1064</v>
      </c>
    </row>
    <row r="22" spans="1:10">
      <c r="A22" s="262" t="s">
        <v>1056</v>
      </c>
      <c r="B22" s="262" t="s">
        <v>1057</v>
      </c>
      <c r="C22" s="262" t="s">
        <v>1083</v>
      </c>
      <c r="D22" s="262" t="s">
        <v>1086</v>
      </c>
      <c r="E22" s="262">
        <v>59.32</v>
      </c>
      <c r="F22" s="262" t="s">
        <v>1060</v>
      </c>
      <c r="G22" s="262" t="s">
        <v>1061</v>
      </c>
      <c r="H22" s="262" t="s">
        <v>1062</v>
      </c>
      <c r="I22" s="262" t="s">
        <v>1063</v>
      </c>
      <c r="J22" s="262" t="s">
        <v>1064</v>
      </c>
    </row>
    <row r="23" spans="1:10">
      <c r="A23" s="262" t="s">
        <v>1056</v>
      </c>
      <c r="B23" s="262" t="s">
        <v>1057</v>
      </c>
      <c r="C23" s="262" t="s">
        <v>1083</v>
      </c>
      <c r="D23" s="262" t="s">
        <v>1087</v>
      </c>
      <c r="E23" s="262">
        <v>60.26</v>
      </c>
      <c r="F23" s="262" t="s">
        <v>1060</v>
      </c>
      <c r="G23" s="262" t="s">
        <v>1061</v>
      </c>
      <c r="H23" s="262" t="s">
        <v>1062</v>
      </c>
      <c r="I23" s="262" t="s">
        <v>1063</v>
      </c>
      <c r="J23" s="262" t="s">
        <v>1064</v>
      </c>
    </row>
    <row r="24" spans="1:10">
      <c r="A24" s="262" t="s">
        <v>1056</v>
      </c>
      <c r="B24" s="262" t="s">
        <v>1057</v>
      </c>
      <c r="C24" s="262" t="s">
        <v>1083</v>
      </c>
      <c r="D24" s="262" t="s">
        <v>1088</v>
      </c>
      <c r="E24" s="262">
        <v>59.32</v>
      </c>
      <c r="F24" s="262" t="s">
        <v>1060</v>
      </c>
      <c r="G24" s="262" t="s">
        <v>1061</v>
      </c>
      <c r="H24" s="262" t="s">
        <v>1062</v>
      </c>
      <c r="I24" s="262" t="s">
        <v>1063</v>
      </c>
      <c r="J24" s="262" t="s">
        <v>1064</v>
      </c>
    </row>
    <row r="25" spans="1:10">
      <c r="A25" s="262" t="s">
        <v>1056</v>
      </c>
      <c r="B25" s="262" t="s">
        <v>1057</v>
      </c>
      <c r="C25" s="262" t="s">
        <v>1083</v>
      </c>
      <c r="D25" s="262" t="s">
        <v>1089</v>
      </c>
      <c r="E25" s="262">
        <v>59.32</v>
      </c>
      <c r="F25" s="262" t="s">
        <v>1060</v>
      </c>
      <c r="G25" s="262" t="s">
        <v>1061</v>
      </c>
      <c r="H25" s="262" t="s">
        <v>1062</v>
      </c>
      <c r="I25" s="262" t="s">
        <v>1063</v>
      </c>
      <c r="J25" s="262" t="s">
        <v>1064</v>
      </c>
    </row>
    <row r="26" spans="1:10">
      <c r="A26" s="262" t="s">
        <v>1056</v>
      </c>
      <c r="B26" s="262" t="s">
        <v>1057</v>
      </c>
      <c r="C26" s="262" t="s">
        <v>1083</v>
      </c>
      <c r="D26" s="262" t="s">
        <v>1090</v>
      </c>
      <c r="E26" s="262">
        <v>61.2</v>
      </c>
      <c r="F26" s="262" t="s">
        <v>1060</v>
      </c>
      <c r="G26" s="262" t="s">
        <v>1061</v>
      </c>
      <c r="H26" s="262" t="s">
        <v>1062</v>
      </c>
      <c r="I26" s="262" t="s">
        <v>1063</v>
      </c>
      <c r="J26" s="262" t="s">
        <v>1064</v>
      </c>
    </row>
    <row r="27" spans="1:10">
      <c r="A27" s="262" t="s">
        <v>1056</v>
      </c>
      <c r="B27" s="262" t="s">
        <v>1057</v>
      </c>
      <c r="C27" s="262" t="s">
        <v>1083</v>
      </c>
      <c r="D27" s="262" t="s">
        <v>1091</v>
      </c>
      <c r="E27" s="262">
        <v>61.2</v>
      </c>
      <c r="F27" s="262" t="s">
        <v>1060</v>
      </c>
      <c r="G27" s="262" t="s">
        <v>1061</v>
      </c>
      <c r="H27" s="262" t="s">
        <v>1062</v>
      </c>
      <c r="I27" s="262" t="s">
        <v>1063</v>
      </c>
      <c r="J27" s="262" t="s">
        <v>1064</v>
      </c>
    </row>
    <row r="28" spans="1:10">
      <c r="A28" s="262" t="s">
        <v>1056</v>
      </c>
      <c r="B28" s="262" t="s">
        <v>1057</v>
      </c>
      <c r="C28" s="262" t="s">
        <v>1083</v>
      </c>
      <c r="D28" s="262" t="s">
        <v>1092</v>
      </c>
      <c r="E28" s="262">
        <v>73.45</v>
      </c>
      <c r="F28" s="262" t="s">
        <v>1060</v>
      </c>
      <c r="G28" s="262" t="s">
        <v>1061</v>
      </c>
      <c r="H28" s="262" t="s">
        <v>1062</v>
      </c>
      <c r="I28" s="262" t="s">
        <v>1063</v>
      </c>
      <c r="J28" s="262" t="s">
        <v>1064</v>
      </c>
    </row>
    <row r="29" spans="1:10">
      <c r="A29" s="262" t="s">
        <v>1056</v>
      </c>
      <c r="B29" s="262" t="s">
        <v>1057</v>
      </c>
      <c r="C29" s="262" t="s">
        <v>1083</v>
      </c>
      <c r="D29" s="262" t="s">
        <v>1093</v>
      </c>
      <c r="E29" s="262">
        <v>58.38</v>
      </c>
      <c r="F29" s="262" t="s">
        <v>1060</v>
      </c>
      <c r="G29" s="262" t="s">
        <v>1074</v>
      </c>
      <c r="H29" s="262" t="s">
        <v>1062</v>
      </c>
      <c r="I29" s="262" t="s">
        <v>1063</v>
      </c>
      <c r="J29" s="262" t="s">
        <v>1064</v>
      </c>
    </row>
    <row r="30" spans="1:10">
      <c r="A30" s="262" t="s">
        <v>1056</v>
      </c>
      <c r="B30" s="262" t="s">
        <v>1057</v>
      </c>
      <c r="C30" s="262" t="s">
        <v>1083</v>
      </c>
      <c r="D30" s="262" t="s">
        <v>1094</v>
      </c>
      <c r="E30" s="262">
        <v>59.32</v>
      </c>
      <c r="F30" s="262" t="s">
        <v>1060</v>
      </c>
      <c r="G30" s="262" t="s">
        <v>1074</v>
      </c>
      <c r="H30" s="262" t="s">
        <v>1062</v>
      </c>
      <c r="I30" s="262" t="s">
        <v>1063</v>
      </c>
      <c r="J30" s="262" t="s">
        <v>1064</v>
      </c>
    </row>
    <row r="31" spans="1:10">
      <c r="A31" s="262" t="s">
        <v>1056</v>
      </c>
      <c r="B31" s="262" t="s">
        <v>1057</v>
      </c>
      <c r="C31" s="262" t="s">
        <v>1083</v>
      </c>
      <c r="D31" s="262" t="s">
        <v>1095</v>
      </c>
      <c r="E31" s="262">
        <v>59.32</v>
      </c>
      <c r="F31" s="262" t="s">
        <v>1060</v>
      </c>
      <c r="G31" s="262" t="s">
        <v>1074</v>
      </c>
      <c r="H31" s="262" t="s">
        <v>1062</v>
      </c>
      <c r="I31" s="262" t="s">
        <v>1063</v>
      </c>
      <c r="J31" s="262" t="s">
        <v>1064</v>
      </c>
    </row>
    <row r="32" spans="1:10">
      <c r="A32" s="262" t="s">
        <v>1056</v>
      </c>
      <c r="B32" s="262" t="s">
        <v>1057</v>
      </c>
      <c r="C32" s="262" t="s">
        <v>1083</v>
      </c>
      <c r="D32" s="262" t="s">
        <v>1096</v>
      </c>
      <c r="E32" s="262">
        <v>60.26</v>
      </c>
      <c r="F32" s="262" t="s">
        <v>1060</v>
      </c>
      <c r="G32" s="262" t="s">
        <v>1074</v>
      </c>
      <c r="H32" s="262" t="s">
        <v>1062</v>
      </c>
      <c r="I32" s="262" t="s">
        <v>1063</v>
      </c>
      <c r="J32" s="262" t="s">
        <v>1064</v>
      </c>
    </row>
    <row r="33" spans="1:10">
      <c r="A33" s="262" t="s">
        <v>1056</v>
      </c>
      <c r="B33" s="262" t="s">
        <v>1057</v>
      </c>
      <c r="C33" s="262" t="s">
        <v>1083</v>
      </c>
      <c r="D33" s="262" t="s">
        <v>1097</v>
      </c>
      <c r="E33" s="262">
        <v>48.96</v>
      </c>
      <c r="F33" s="262" t="s">
        <v>1060</v>
      </c>
      <c r="G33" s="262" t="s">
        <v>1074</v>
      </c>
      <c r="H33" s="262" t="s">
        <v>1062</v>
      </c>
      <c r="I33" s="262" t="s">
        <v>1063</v>
      </c>
      <c r="J33" s="262" t="s">
        <v>1064</v>
      </c>
    </row>
    <row r="34" spans="1:10">
      <c r="A34" s="262" t="s">
        <v>1056</v>
      </c>
      <c r="B34" s="262" t="s">
        <v>1057</v>
      </c>
      <c r="C34" s="262" t="s">
        <v>1083</v>
      </c>
      <c r="D34" s="262" t="s">
        <v>1098</v>
      </c>
      <c r="E34" s="262">
        <v>59.32</v>
      </c>
      <c r="F34" s="262" t="s">
        <v>1060</v>
      </c>
      <c r="G34" s="262" t="s">
        <v>1074</v>
      </c>
      <c r="H34" s="262" t="s">
        <v>1062</v>
      </c>
      <c r="I34" s="262" t="s">
        <v>1063</v>
      </c>
      <c r="J34" s="262" t="s">
        <v>1064</v>
      </c>
    </row>
    <row r="35" spans="1:10">
      <c r="A35" s="262" t="s">
        <v>1056</v>
      </c>
      <c r="B35" s="262" t="s">
        <v>1057</v>
      </c>
      <c r="C35" s="262" t="s">
        <v>1083</v>
      </c>
      <c r="D35" s="262" t="s">
        <v>1099</v>
      </c>
      <c r="E35" s="262">
        <v>59.32</v>
      </c>
      <c r="F35" s="262" t="s">
        <v>1060</v>
      </c>
      <c r="G35" s="262" t="s">
        <v>1074</v>
      </c>
      <c r="H35" s="262" t="s">
        <v>1062</v>
      </c>
      <c r="I35" s="262" t="s">
        <v>1063</v>
      </c>
      <c r="J35" s="262" t="s">
        <v>1064</v>
      </c>
    </row>
    <row r="36" spans="1:10">
      <c r="A36" s="262" t="s">
        <v>1056</v>
      </c>
      <c r="B36" s="262" t="s">
        <v>1057</v>
      </c>
      <c r="C36" s="262" t="s">
        <v>1083</v>
      </c>
      <c r="D36" s="262" t="s">
        <v>1100</v>
      </c>
      <c r="E36" s="262">
        <v>59.32</v>
      </c>
      <c r="F36" s="262" t="s">
        <v>1060</v>
      </c>
      <c r="G36" s="262" t="s">
        <v>1074</v>
      </c>
      <c r="H36" s="262" t="s">
        <v>1062</v>
      </c>
      <c r="I36" s="262" t="s">
        <v>1063</v>
      </c>
      <c r="J36" s="262" t="s">
        <v>1064</v>
      </c>
    </row>
    <row r="37" spans="1:10">
      <c r="A37" s="262" t="s">
        <v>1056</v>
      </c>
      <c r="B37" s="262" t="s">
        <v>1057</v>
      </c>
      <c r="C37" s="262" t="s">
        <v>1083</v>
      </c>
      <c r="D37" s="262" t="s">
        <v>1101</v>
      </c>
      <c r="E37" s="262">
        <v>59.32</v>
      </c>
      <c r="F37" s="262" t="s">
        <v>1060</v>
      </c>
      <c r="G37" s="262" t="s">
        <v>1074</v>
      </c>
      <c r="H37" s="262" t="s">
        <v>1062</v>
      </c>
      <c r="I37" s="262" t="s">
        <v>1063</v>
      </c>
      <c r="J37" s="262" t="s">
        <v>1064</v>
      </c>
    </row>
    <row r="38" spans="1:10">
      <c r="A38" s="262" t="s">
        <v>1056</v>
      </c>
      <c r="B38" s="262" t="s">
        <v>1057</v>
      </c>
      <c r="C38" s="262" t="s">
        <v>1102</v>
      </c>
      <c r="D38" s="262" t="s">
        <v>1103</v>
      </c>
      <c r="E38" s="262">
        <v>73.45</v>
      </c>
      <c r="F38" s="262" t="s">
        <v>1104</v>
      </c>
      <c r="G38" s="262" t="s">
        <v>1061</v>
      </c>
      <c r="H38" s="262" t="s">
        <v>1062</v>
      </c>
      <c r="I38" s="262" t="s">
        <v>1063</v>
      </c>
      <c r="J38" s="262" t="s">
        <v>1064</v>
      </c>
    </row>
    <row r="39" spans="1:10">
      <c r="A39" s="262" t="s">
        <v>1056</v>
      </c>
      <c r="B39" s="262" t="s">
        <v>1057</v>
      </c>
      <c r="C39" s="262" t="s">
        <v>1102</v>
      </c>
      <c r="D39" s="262" t="s">
        <v>1105</v>
      </c>
      <c r="E39" s="262">
        <v>60.26</v>
      </c>
      <c r="F39" s="262" t="s">
        <v>1104</v>
      </c>
      <c r="G39" s="262" t="s">
        <v>1061</v>
      </c>
      <c r="H39" s="262" t="s">
        <v>1062</v>
      </c>
      <c r="I39" s="262" t="s">
        <v>1063</v>
      </c>
      <c r="J39" s="262" t="s">
        <v>1064</v>
      </c>
    </row>
    <row r="40" spans="1:10">
      <c r="A40" s="262" t="s">
        <v>1056</v>
      </c>
      <c r="B40" s="262" t="s">
        <v>1057</v>
      </c>
      <c r="C40" s="262" t="s">
        <v>1102</v>
      </c>
      <c r="D40" s="262" t="s">
        <v>1106</v>
      </c>
      <c r="E40" s="262">
        <v>59.32</v>
      </c>
      <c r="F40" s="262" t="s">
        <v>1104</v>
      </c>
      <c r="G40" s="262" t="s">
        <v>1061</v>
      </c>
      <c r="H40" s="262" t="s">
        <v>1062</v>
      </c>
      <c r="I40" s="262" t="s">
        <v>1063</v>
      </c>
      <c r="J40" s="262" t="s">
        <v>1064</v>
      </c>
    </row>
    <row r="41" spans="1:10">
      <c r="A41" s="262" t="s">
        <v>1056</v>
      </c>
      <c r="B41" s="262" t="s">
        <v>1057</v>
      </c>
      <c r="C41" s="262" t="s">
        <v>1102</v>
      </c>
      <c r="D41" s="262" t="s">
        <v>1107</v>
      </c>
      <c r="E41" s="262">
        <v>60.26</v>
      </c>
      <c r="F41" s="262" t="s">
        <v>1104</v>
      </c>
      <c r="G41" s="262" t="s">
        <v>1061</v>
      </c>
      <c r="H41" s="262" t="s">
        <v>1062</v>
      </c>
      <c r="I41" s="262" t="s">
        <v>1063</v>
      </c>
      <c r="J41" s="262" t="s">
        <v>1064</v>
      </c>
    </row>
    <row r="42" spans="1:10">
      <c r="A42" s="262" t="s">
        <v>1056</v>
      </c>
      <c r="B42" s="262" t="s">
        <v>1057</v>
      </c>
      <c r="C42" s="262" t="s">
        <v>1102</v>
      </c>
      <c r="D42" s="262" t="s">
        <v>1108</v>
      </c>
      <c r="E42" s="262">
        <v>59.32</v>
      </c>
      <c r="F42" s="262" t="s">
        <v>1104</v>
      </c>
      <c r="G42" s="262" t="s">
        <v>1061</v>
      </c>
      <c r="H42" s="262" t="s">
        <v>1062</v>
      </c>
      <c r="I42" s="262" t="s">
        <v>1063</v>
      </c>
      <c r="J42" s="262" t="s">
        <v>1064</v>
      </c>
    </row>
    <row r="43" spans="1:10">
      <c r="A43" s="262" t="s">
        <v>1056</v>
      </c>
      <c r="B43" s="262" t="s">
        <v>1057</v>
      </c>
      <c r="C43" s="262" t="s">
        <v>1102</v>
      </c>
      <c r="D43" s="262" t="s">
        <v>1109</v>
      </c>
      <c r="E43" s="262">
        <v>59.32</v>
      </c>
      <c r="F43" s="262" t="s">
        <v>1104</v>
      </c>
      <c r="G43" s="262" t="s">
        <v>1061</v>
      </c>
      <c r="H43" s="262" t="s">
        <v>1062</v>
      </c>
      <c r="I43" s="262" t="s">
        <v>1063</v>
      </c>
      <c r="J43" s="262" t="s">
        <v>1064</v>
      </c>
    </row>
    <row r="44" spans="1:10">
      <c r="A44" s="262" t="s">
        <v>1056</v>
      </c>
      <c r="B44" s="262" t="s">
        <v>1057</v>
      </c>
      <c r="C44" s="262" t="s">
        <v>1102</v>
      </c>
      <c r="D44" s="262" t="s">
        <v>1110</v>
      </c>
      <c r="E44" s="262">
        <v>61.2</v>
      </c>
      <c r="F44" s="262" t="s">
        <v>1104</v>
      </c>
      <c r="G44" s="262" t="s">
        <v>1061</v>
      </c>
      <c r="H44" s="262" t="s">
        <v>1062</v>
      </c>
      <c r="I44" s="262" t="s">
        <v>1063</v>
      </c>
      <c r="J44" s="262" t="s">
        <v>1064</v>
      </c>
    </row>
    <row r="45" spans="1:10">
      <c r="A45" s="262" t="s">
        <v>1056</v>
      </c>
      <c r="B45" s="262" t="s">
        <v>1057</v>
      </c>
      <c r="C45" s="262" t="s">
        <v>1102</v>
      </c>
      <c r="D45" s="262" t="s">
        <v>1111</v>
      </c>
      <c r="E45" s="262">
        <v>61.2</v>
      </c>
      <c r="F45" s="262" t="s">
        <v>1104</v>
      </c>
      <c r="G45" s="262" t="s">
        <v>1061</v>
      </c>
      <c r="H45" s="262" t="s">
        <v>1062</v>
      </c>
      <c r="I45" s="262" t="s">
        <v>1063</v>
      </c>
      <c r="J45" s="262" t="s">
        <v>1064</v>
      </c>
    </row>
    <row r="46" spans="1:10">
      <c r="A46" s="262" t="s">
        <v>1056</v>
      </c>
      <c r="B46" s="262" t="s">
        <v>1057</v>
      </c>
      <c r="C46" s="262" t="s">
        <v>1102</v>
      </c>
      <c r="D46" s="262" t="s">
        <v>1112</v>
      </c>
      <c r="E46" s="262">
        <v>73.45</v>
      </c>
      <c r="F46" s="262" t="s">
        <v>1104</v>
      </c>
      <c r="G46" s="262" t="s">
        <v>1061</v>
      </c>
      <c r="H46" s="262" t="s">
        <v>1062</v>
      </c>
      <c r="I46" s="262" t="s">
        <v>1063</v>
      </c>
      <c r="J46" s="262" t="s">
        <v>1064</v>
      </c>
    </row>
    <row r="47" spans="1:10">
      <c r="A47" s="262" t="s">
        <v>1056</v>
      </c>
      <c r="B47" s="262" t="s">
        <v>1057</v>
      </c>
      <c r="C47" s="262" t="s">
        <v>1102</v>
      </c>
      <c r="D47" s="262" t="s">
        <v>1113</v>
      </c>
      <c r="E47" s="262">
        <v>58.38</v>
      </c>
      <c r="F47" s="262" t="s">
        <v>1104</v>
      </c>
      <c r="G47" s="262" t="s">
        <v>1074</v>
      </c>
      <c r="H47" s="262" t="s">
        <v>1062</v>
      </c>
      <c r="I47" s="262" t="s">
        <v>1063</v>
      </c>
      <c r="J47" s="262" t="s">
        <v>1064</v>
      </c>
    </row>
    <row r="48" spans="1:10">
      <c r="A48" s="262" t="s">
        <v>1056</v>
      </c>
      <c r="B48" s="262" t="s">
        <v>1057</v>
      </c>
      <c r="C48" s="262" t="s">
        <v>1102</v>
      </c>
      <c r="D48" s="262" t="s">
        <v>1114</v>
      </c>
      <c r="E48" s="262">
        <v>59.32</v>
      </c>
      <c r="F48" s="262" t="s">
        <v>1104</v>
      </c>
      <c r="G48" s="262" t="s">
        <v>1074</v>
      </c>
      <c r="H48" s="262" t="s">
        <v>1062</v>
      </c>
      <c r="I48" s="262" t="s">
        <v>1063</v>
      </c>
      <c r="J48" s="262" t="s">
        <v>1064</v>
      </c>
    </row>
    <row r="49" spans="1:10">
      <c r="A49" s="262" t="s">
        <v>1056</v>
      </c>
      <c r="B49" s="262" t="s">
        <v>1057</v>
      </c>
      <c r="C49" s="262" t="s">
        <v>1102</v>
      </c>
      <c r="D49" s="262" t="s">
        <v>1115</v>
      </c>
      <c r="E49" s="262">
        <v>59.32</v>
      </c>
      <c r="F49" s="262" t="s">
        <v>1104</v>
      </c>
      <c r="G49" s="262" t="s">
        <v>1074</v>
      </c>
      <c r="H49" s="262" t="s">
        <v>1062</v>
      </c>
      <c r="I49" s="262" t="s">
        <v>1063</v>
      </c>
      <c r="J49" s="262" t="s">
        <v>1064</v>
      </c>
    </row>
    <row r="50" spans="1:10">
      <c r="A50" s="262" t="s">
        <v>1056</v>
      </c>
      <c r="B50" s="262" t="s">
        <v>1057</v>
      </c>
      <c r="C50" s="262" t="s">
        <v>1102</v>
      </c>
      <c r="D50" s="262" t="s">
        <v>1116</v>
      </c>
      <c r="E50" s="262">
        <v>60.26</v>
      </c>
      <c r="F50" s="262" t="s">
        <v>1104</v>
      </c>
      <c r="G50" s="262" t="s">
        <v>1074</v>
      </c>
      <c r="H50" s="262" t="s">
        <v>1062</v>
      </c>
      <c r="I50" s="262" t="s">
        <v>1063</v>
      </c>
      <c r="J50" s="262" t="s">
        <v>1064</v>
      </c>
    </row>
    <row r="51" spans="1:10">
      <c r="A51" s="262" t="s">
        <v>1056</v>
      </c>
      <c r="B51" s="262" t="s">
        <v>1057</v>
      </c>
      <c r="C51" s="262" t="s">
        <v>1102</v>
      </c>
      <c r="D51" s="262" t="s">
        <v>1117</v>
      </c>
      <c r="E51" s="262">
        <v>48.96</v>
      </c>
      <c r="F51" s="262" t="s">
        <v>1104</v>
      </c>
      <c r="G51" s="262" t="s">
        <v>1074</v>
      </c>
      <c r="H51" s="262" t="s">
        <v>1062</v>
      </c>
      <c r="I51" s="262" t="s">
        <v>1063</v>
      </c>
      <c r="J51" s="262" t="s">
        <v>1064</v>
      </c>
    </row>
    <row r="52" spans="1:10">
      <c r="A52" s="262" t="s">
        <v>1056</v>
      </c>
      <c r="B52" s="262" t="s">
        <v>1057</v>
      </c>
      <c r="C52" s="262" t="s">
        <v>1102</v>
      </c>
      <c r="D52" s="262" t="s">
        <v>1118</v>
      </c>
      <c r="E52" s="262">
        <v>59.32</v>
      </c>
      <c r="F52" s="262" t="s">
        <v>1104</v>
      </c>
      <c r="G52" s="262" t="s">
        <v>1074</v>
      </c>
      <c r="H52" s="262" t="s">
        <v>1062</v>
      </c>
      <c r="I52" s="262" t="s">
        <v>1063</v>
      </c>
      <c r="J52" s="262" t="s">
        <v>1064</v>
      </c>
    </row>
    <row r="53" spans="1:10">
      <c r="A53" s="262" t="s">
        <v>1056</v>
      </c>
      <c r="B53" s="262" t="s">
        <v>1057</v>
      </c>
      <c r="C53" s="262" t="s">
        <v>1102</v>
      </c>
      <c r="D53" s="262" t="s">
        <v>1119</v>
      </c>
      <c r="E53" s="262">
        <v>59.32</v>
      </c>
      <c r="F53" s="262" t="s">
        <v>1104</v>
      </c>
      <c r="G53" s="262" t="s">
        <v>1074</v>
      </c>
      <c r="H53" s="262" t="s">
        <v>1062</v>
      </c>
      <c r="I53" s="262" t="s">
        <v>1063</v>
      </c>
      <c r="J53" s="262" t="s">
        <v>1064</v>
      </c>
    </row>
    <row r="54" spans="1:10">
      <c r="A54" s="262" t="s">
        <v>1056</v>
      </c>
      <c r="B54" s="262" t="s">
        <v>1057</v>
      </c>
      <c r="C54" s="262" t="s">
        <v>1102</v>
      </c>
      <c r="D54" s="262" t="s">
        <v>1120</v>
      </c>
      <c r="E54" s="262">
        <v>59.32</v>
      </c>
      <c r="F54" s="262" t="s">
        <v>1104</v>
      </c>
      <c r="G54" s="262" t="s">
        <v>1074</v>
      </c>
      <c r="H54" s="262" t="s">
        <v>1062</v>
      </c>
      <c r="I54" s="262" t="s">
        <v>1063</v>
      </c>
      <c r="J54" s="262" t="s">
        <v>1064</v>
      </c>
    </row>
    <row r="55" spans="1:10">
      <c r="A55" s="262" t="s">
        <v>1056</v>
      </c>
      <c r="B55" s="262" t="s">
        <v>1057</v>
      </c>
      <c r="C55" s="262" t="s">
        <v>1102</v>
      </c>
      <c r="D55" s="262" t="s">
        <v>1121</v>
      </c>
      <c r="E55" s="262">
        <v>59.32</v>
      </c>
      <c r="F55" s="262" t="s">
        <v>1104</v>
      </c>
      <c r="G55" s="262" t="s">
        <v>1074</v>
      </c>
      <c r="H55" s="262" t="s">
        <v>1062</v>
      </c>
      <c r="I55" s="262" t="s">
        <v>1063</v>
      </c>
      <c r="J55" s="262" t="s">
        <v>1064</v>
      </c>
    </row>
    <row r="56" spans="1:10">
      <c r="A56" s="262" t="s">
        <v>1056</v>
      </c>
      <c r="B56" s="262" t="s">
        <v>1057</v>
      </c>
      <c r="C56" s="262" t="s">
        <v>1122</v>
      </c>
      <c r="D56" s="262" t="s">
        <v>1123</v>
      </c>
      <c r="E56" s="262">
        <v>73.45</v>
      </c>
      <c r="F56" s="262" t="s">
        <v>1104</v>
      </c>
      <c r="G56" s="262" t="s">
        <v>1061</v>
      </c>
      <c r="H56" s="262" t="s">
        <v>1062</v>
      </c>
      <c r="I56" s="262" t="s">
        <v>1063</v>
      </c>
      <c r="J56" s="262" t="s">
        <v>1064</v>
      </c>
    </row>
    <row r="57" spans="1:10">
      <c r="A57" s="262" t="s">
        <v>1056</v>
      </c>
      <c r="B57" s="262" t="s">
        <v>1057</v>
      </c>
      <c r="C57" s="262" t="s">
        <v>1122</v>
      </c>
      <c r="D57" s="262" t="s">
        <v>1124</v>
      </c>
      <c r="E57" s="262">
        <v>60.26</v>
      </c>
      <c r="F57" s="262" t="s">
        <v>1104</v>
      </c>
      <c r="G57" s="262" t="s">
        <v>1061</v>
      </c>
      <c r="H57" s="262" t="s">
        <v>1062</v>
      </c>
      <c r="I57" s="262" t="s">
        <v>1063</v>
      </c>
      <c r="J57" s="262" t="s">
        <v>1064</v>
      </c>
    </row>
    <row r="58" spans="1:10">
      <c r="A58" s="262" t="s">
        <v>1056</v>
      </c>
      <c r="B58" s="262" t="s">
        <v>1057</v>
      </c>
      <c r="C58" s="262" t="s">
        <v>1122</v>
      </c>
      <c r="D58" s="262" t="s">
        <v>1125</v>
      </c>
      <c r="E58" s="262">
        <v>59.32</v>
      </c>
      <c r="F58" s="262" t="s">
        <v>1104</v>
      </c>
      <c r="G58" s="262" t="s">
        <v>1061</v>
      </c>
      <c r="H58" s="262" t="s">
        <v>1062</v>
      </c>
      <c r="I58" s="262" t="s">
        <v>1063</v>
      </c>
      <c r="J58" s="262" t="s">
        <v>1064</v>
      </c>
    </row>
    <row r="59" spans="1:10">
      <c r="A59" s="262" t="s">
        <v>1056</v>
      </c>
      <c r="B59" s="262" t="s">
        <v>1057</v>
      </c>
      <c r="C59" s="262" t="s">
        <v>1122</v>
      </c>
      <c r="D59" s="262" t="s">
        <v>1126</v>
      </c>
      <c r="E59" s="262">
        <v>60.26</v>
      </c>
      <c r="F59" s="262" t="s">
        <v>1104</v>
      </c>
      <c r="G59" s="262" t="s">
        <v>1061</v>
      </c>
      <c r="H59" s="262" t="s">
        <v>1062</v>
      </c>
      <c r="I59" s="262" t="s">
        <v>1063</v>
      </c>
      <c r="J59" s="262" t="s">
        <v>1064</v>
      </c>
    </row>
    <row r="60" spans="1:10">
      <c r="A60" s="262" t="s">
        <v>1056</v>
      </c>
      <c r="B60" s="262" t="s">
        <v>1057</v>
      </c>
      <c r="C60" s="262" t="s">
        <v>1122</v>
      </c>
      <c r="D60" s="262" t="s">
        <v>1127</v>
      </c>
      <c r="E60" s="262">
        <v>59.32</v>
      </c>
      <c r="F60" s="262" t="s">
        <v>1104</v>
      </c>
      <c r="G60" s="262" t="s">
        <v>1061</v>
      </c>
      <c r="H60" s="262" t="s">
        <v>1062</v>
      </c>
      <c r="I60" s="262" t="s">
        <v>1063</v>
      </c>
      <c r="J60" s="262" t="s">
        <v>1064</v>
      </c>
    </row>
    <row r="61" spans="1:10">
      <c r="A61" s="262" t="s">
        <v>1056</v>
      </c>
      <c r="B61" s="262" t="s">
        <v>1057</v>
      </c>
      <c r="C61" s="262" t="s">
        <v>1122</v>
      </c>
      <c r="D61" s="262" t="s">
        <v>1128</v>
      </c>
      <c r="E61" s="262">
        <v>59.32</v>
      </c>
      <c r="F61" s="262" t="s">
        <v>1104</v>
      </c>
      <c r="G61" s="262" t="s">
        <v>1061</v>
      </c>
      <c r="H61" s="262" t="s">
        <v>1062</v>
      </c>
      <c r="I61" s="262" t="s">
        <v>1063</v>
      </c>
      <c r="J61" s="262" t="s">
        <v>1064</v>
      </c>
    </row>
    <row r="62" spans="1:10">
      <c r="A62" s="262" t="s">
        <v>1056</v>
      </c>
      <c r="B62" s="262" t="s">
        <v>1057</v>
      </c>
      <c r="C62" s="262" t="s">
        <v>1122</v>
      </c>
      <c r="D62" s="262" t="s">
        <v>1129</v>
      </c>
      <c r="E62" s="262">
        <v>61.2</v>
      </c>
      <c r="F62" s="262" t="s">
        <v>1104</v>
      </c>
      <c r="G62" s="262" t="s">
        <v>1061</v>
      </c>
      <c r="H62" s="262" t="s">
        <v>1062</v>
      </c>
      <c r="I62" s="262" t="s">
        <v>1063</v>
      </c>
      <c r="J62" s="262" t="s">
        <v>1064</v>
      </c>
    </row>
    <row r="63" spans="1:10">
      <c r="A63" s="262" t="s">
        <v>1056</v>
      </c>
      <c r="B63" s="262" t="s">
        <v>1057</v>
      </c>
      <c r="C63" s="262" t="s">
        <v>1122</v>
      </c>
      <c r="D63" s="262" t="s">
        <v>1130</v>
      </c>
      <c r="E63" s="262">
        <v>61.2</v>
      </c>
      <c r="F63" s="262" t="s">
        <v>1104</v>
      </c>
      <c r="G63" s="262" t="s">
        <v>1061</v>
      </c>
      <c r="H63" s="262" t="s">
        <v>1062</v>
      </c>
      <c r="I63" s="262" t="s">
        <v>1063</v>
      </c>
      <c r="J63" s="262" t="s">
        <v>1064</v>
      </c>
    </row>
    <row r="64" spans="1:10">
      <c r="A64" s="262" t="s">
        <v>1056</v>
      </c>
      <c r="B64" s="262" t="s">
        <v>1057</v>
      </c>
      <c r="C64" s="262" t="s">
        <v>1122</v>
      </c>
      <c r="D64" s="262" t="s">
        <v>1131</v>
      </c>
      <c r="E64" s="262">
        <v>73.45</v>
      </c>
      <c r="F64" s="262" t="s">
        <v>1104</v>
      </c>
      <c r="G64" s="262" t="s">
        <v>1061</v>
      </c>
      <c r="H64" s="262" t="s">
        <v>1062</v>
      </c>
      <c r="I64" s="262" t="s">
        <v>1063</v>
      </c>
      <c r="J64" s="262" t="s">
        <v>1064</v>
      </c>
    </row>
    <row r="65" spans="1:10">
      <c r="A65" s="262" t="s">
        <v>1056</v>
      </c>
      <c r="B65" s="262" t="s">
        <v>1057</v>
      </c>
      <c r="C65" s="262" t="s">
        <v>1122</v>
      </c>
      <c r="D65" s="262" t="s">
        <v>1132</v>
      </c>
      <c r="E65" s="262">
        <v>58.38</v>
      </c>
      <c r="F65" s="262" t="s">
        <v>1104</v>
      </c>
      <c r="G65" s="262" t="s">
        <v>1074</v>
      </c>
      <c r="H65" s="262" t="s">
        <v>1062</v>
      </c>
      <c r="I65" s="262" t="s">
        <v>1063</v>
      </c>
      <c r="J65" s="262" t="s">
        <v>1064</v>
      </c>
    </row>
    <row r="66" spans="1:10">
      <c r="A66" s="262" t="s">
        <v>1056</v>
      </c>
      <c r="B66" s="262" t="s">
        <v>1057</v>
      </c>
      <c r="C66" s="262" t="s">
        <v>1122</v>
      </c>
      <c r="D66" s="262" t="s">
        <v>1133</v>
      </c>
      <c r="E66" s="262">
        <v>59.32</v>
      </c>
      <c r="F66" s="262" t="s">
        <v>1104</v>
      </c>
      <c r="G66" s="262" t="s">
        <v>1074</v>
      </c>
      <c r="H66" s="262" t="s">
        <v>1062</v>
      </c>
      <c r="I66" s="262" t="s">
        <v>1063</v>
      </c>
      <c r="J66" s="262" t="s">
        <v>1064</v>
      </c>
    </row>
    <row r="67" spans="1:10">
      <c r="A67" s="262" t="s">
        <v>1056</v>
      </c>
      <c r="B67" s="262" t="s">
        <v>1057</v>
      </c>
      <c r="C67" s="262" t="s">
        <v>1122</v>
      </c>
      <c r="D67" s="262" t="s">
        <v>1134</v>
      </c>
      <c r="E67" s="262">
        <v>59.32</v>
      </c>
      <c r="F67" s="262" t="s">
        <v>1104</v>
      </c>
      <c r="G67" s="262" t="s">
        <v>1074</v>
      </c>
      <c r="H67" s="262" t="s">
        <v>1062</v>
      </c>
      <c r="I67" s="262" t="s">
        <v>1063</v>
      </c>
      <c r="J67" s="262" t="s">
        <v>1064</v>
      </c>
    </row>
    <row r="68" spans="1:10">
      <c r="A68" s="262" t="s">
        <v>1056</v>
      </c>
      <c r="B68" s="262" t="s">
        <v>1057</v>
      </c>
      <c r="C68" s="262" t="s">
        <v>1122</v>
      </c>
      <c r="D68" s="262" t="s">
        <v>1135</v>
      </c>
      <c r="E68" s="262">
        <v>60.26</v>
      </c>
      <c r="F68" s="262" t="s">
        <v>1104</v>
      </c>
      <c r="G68" s="262" t="s">
        <v>1074</v>
      </c>
      <c r="H68" s="262" t="s">
        <v>1062</v>
      </c>
      <c r="I68" s="262" t="s">
        <v>1063</v>
      </c>
      <c r="J68" s="262" t="s">
        <v>1064</v>
      </c>
    </row>
    <row r="69" spans="1:10">
      <c r="A69" s="262" t="s">
        <v>1056</v>
      </c>
      <c r="B69" s="262" t="s">
        <v>1057</v>
      </c>
      <c r="C69" s="262" t="s">
        <v>1122</v>
      </c>
      <c r="D69" s="262" t="s">
        <v>1136</v>
      </c>
      <c r="E69" s="262">
        <v>48.96</v>
      </c>
      <c r="F69" s="262" t="s">
        <v>1104</v>
      </c>
      <c r="G69" s="262" t="s">
        <v>1074</v>
      </c>
      <c r="H69" s="262" t="s">
        <v>1062</v>
      </c>
      <c r="I69" s="262" t="s">
        <v>1063</v>
      </c>
      <c r="J69" s="262" t="s">
        <v>1064</v>
      </c>
    </row>
    <row r="70" spans="1:10">
      <c r="A70" s="262" t="s">
        <v>1056</v>
      </c>
      <c r="B70" s="262" t="s">
        <v>1057</v>
      </c>
      <c r="C70" s="262" t="s">
        <v>1122</v>
      </c>
      <c r="D70" s="262" t="s">
        <v>1137</v>
      </c>
      <c r="E70" s="262">
        <v>59.32</v>
      </c>
      <c r="F70" s="262" t="s">
        <v>1104</v>
      </c>
      <c r="G70" s="262" t="s">
        <v>1074</v>
      </c>
      <c r="H70" s="262" t="s">
        <v>1062</v>
      </c>
      <c r="I70" s="262" t="s">
        <v>1063</v>
      </c>
      <c r="J70" s="262" t="s">
        <v>1064</v>
      </c>
    </row>
    <row r="71" spans="1:10">
      <c r="A71" s="262" t="s">
        <v>1056</v>
      </c>
      <c r="B71" s="262" t="s">
        <v>1057</v>
      </c>
      <c r="C71" s="262" t="s">
        <v>1122</v>
      </c>
      <c r="D71" s="262" t="s">
        <v>1138</v>
      </c>
      <c r="E71" s="262">
        <v>59.32</v>
      </c>
      <c r="F71" s="262" t="s">
        <v>1104</v>
      </c>
      <c r="G71" s="262" t="s">
        <v>1074</v>
      </c>
      <c r="H71" s="262" t="s">
        <v>1062</v>
      </c>
      <c r="I71" s="262" t="s">
        <v>1063</v>
      </c>
      <c r="J71" s="262" t="s">
        <v>1064</v>
      </c>
    </row>
    <row r="72" spans="1:10">
      <c r="A72" s="262" t="s">
        <v>1056</v>
      </c>
      <c r="B72" s="262" t="s">
        <v>1057</v>
      </c>
      <c r="C72" s="262" t="s">
        <v>1122</v>
      </c>
      <c r="D72" s="262" t="s">
        <v>1139</v>
      </c>
      <c r="E72" s="262">
        <v>59.32</v>
      </c>
      <c r="F72" s="262" t="s">
        <v>1104</v>
      </c>
      <c r="G72" s="262" t="s">
        <v>1074</v>
      </c>
      <c r="H72" s="262" t="s">
        <v>1062</v>
      </c>
      <c r="I72" s="262" t="s">
        <v>1063</v>
      </c>
      <c r="J72" s="262" t="s">
        <v>1064</v>
      </c>
    </row>
    <row r="73" spans="1:10">
      <c r="A73" s="262" t="s">
        <v>1056</v>
      </c>
      <c r="B73" s="262" t="s">
        <v>1057</v>
      </c>
      <c r="C73" s="262" t="s">
        <v>1122</v>
      </c>
      <c r="D73" s="262" t="s">
        <v>1140</v>
      </c>
      <c r="E73" s="262">
        <v>59.32</v>
      </c>
      <c r="F73" s="262" t="s">
        <v>1104</v>
      </c>
      <c r="G73" s="262" t="s">
        <v>1074</v>
      </c>
      <c r="H73" s="262" t="s">
        <v>1062</v>
      </c>
      <c r="I73" s="262" t="s">
        <v>1063</v>
      </c>
      <c r="J73" s="262" t="s">
        <v>1064</v>
      </c>
    </row>
    <row r="74" spans="1:10">
      <c r="A74" s="262" t="s">
        <v>1056</v>
      </c>
      <c r="B74" s="262" t="s">
        <v>1057</v>
      </c>
      <c r="C74" s="262" t="s">
        <v>1141</v>
      </c>
      <c r="D74" s="262" t="s">
        <v>1142</v>
      </c>
      <c r="E74" s="262">
        <v>73.45</v>
      </c>
      <c r="F74" s="262" t="s">
        <v>1104</v>
      </c>
      <c r="G74" s="262" t="s">
        <v>1061</v>
      </c>
      <c r="H74" s="262" t="s">
        <v>1062</v>
      </c>
      <c r="I74" s="262" t="s">
        <v>1063</v>
      </c>
      <c r="J74" s="262" t="s">
        <v>1064</v>
      </c>
    </row>
    <row r="75" spans="1:10">
      <c r="A75" s="262" t="s">
        <v>1056</v>
      </c>
      <c r="B75" s="262" t="s">
        <v>1057</v>
      </c>
      <c r="C75" s="262" t="s">
        <v>1141</v>
      </c>
      <c r="D75" s="262" t="s">
        <v>1143</v>
      </c>
      <c r="E75" s="262">
        <v>60.26</v>
      </c>
      <c r="F75" s="262" t="s">
        <v>1104</v>
      </c>
      <c r="G75" s="262" t="s">
        <v>1061</v>
      </c>
      <c r="H75" s="262" t="s">
        <v>1062</v>
      </c>
      <c r="I75" s="262" t="s">
        <v>1063</v>
      </c>
      <c r="J75" s="262" t="s">
        <v>1064</v>
      </c>
    </row>
    <row r="76" spans="1:10">
      <c r="A76" s="262" t="s">
        <v>1056</v>
      </c>
      <c r="B76" s="262" t="s">
        <v>1057</v>
      </c>
      <c r="C76" s="262" t="s">
        <v>1141</v>
      </c>
      <c r="D76" s="262" t="s">
        <v>1144</v>
      </c>
      <c r="E76" s="262">
        <v>59.32</v>
      </c>
      <c r="F76" s="262" t="s">
        <v>1104</v>
      </c>
      <c r="G76" s="262" t="s">
        <v>1061</v>
      </c>
      <c r="H76" s="262" t="s">
        <v>1062</v>
      </c>
      <c r="I76" s="262" t="s">
        <v>1063</v>
      </c>
      <c r="J76" s="262" t="s">
        <v>1064</v>
      </c>
    </row>
    <row r="77" spans="1:10">
      <c r="A77" s="262" t="s">
        <v>1056</v>
      </c>
      <c r="B77" s="262" t="s">
        <v>1057</v>
      </c>
      <c r="C77" s="262" t="s">
        <v>1141</v>
      </c>
      <c r="D77" s="262" t="s">
        <v>1145</v>
      </c>
      <c r="E77" s="262">
        <v>60.26</v>
      </c>
      <c r="F77" s="262" t="s">
        <v>1104</v>
      </c>
      <c r="G77" s="262" t="s">
        <v>1061</v>
      </c>
      <c r="H77" s="262" t="s">
        <v>1062</v>
      </c>
      <c r="I77" s="262" t="s">
        <v>1063</v>
      </c>
      <c r="J77" s="262" t="s">
        <v>1064</v>
      </c>
    </row>
    <row r="78" spans="1:10">
      <c r="A78" s="262" t="s">
        <v>1056</v>
      </c>
      <c r="B78" s="262" t="s">
        <v>1057</v>
      </c>
      <c r="C78" s="262" t="s">
        <v>1141</v>
      </c>
      <c r="D78" s="262" t="s">
        <v>1146</v>
      </c>
      <c r="E78" s="262">
        <v>59.32</v>
      </c>
      <c r="F78" s="262" t="s">
        <v>1104</v>
      </c>
      <c r="G78" s="262" t="s">
        <v>1061</v>
      </c>
      <c r="H78" s="262" t="s">
        <v>1062</v>
      </c>
      <c r="I78" s="262" t="s">
        <v>1063</v>
      </c>
      <c r="J78" s="262" t="s">
        <v>1064</v>
      </c>
    </row>
    <row r="79" spans="1:10">
      <c r="A79" s="262" t="s">
        <v>1056</v>
      </c>
      <c r="B79" s="262" t="s">
        <v>1057</v>
      </c>
      <c r="C79" s="262" t="s">
        <v>1141</v>
      </c>
      <c r="D79" s="262" t="s">
        <v>1147</v>
      </c>
      <c r="E79" s="262">
        <v>59.32</v>
      </c>
      <c r="F79" s="262" t="s">
        <v>1104</v>
      </c>
      <c r="G79" s="262" t="s">
        <v>1061</v>
      </c>
      <c r="H79" s="262" t="s">
        <v>1062</v>
      </c>
      <c r="I79" s="262" t="s">
        <v>1063</v>
      </c>
      <c r="J79" s="262" t="s">
        <v>1064</v>
      </c>
    </row>
    <row r="80" spans="1:10">
      <c r="A80" s="262" t="s">
        <v>1056</v>
      </c>
      <c r="B80" s="262" t="s">
        <v>1057</v>
      </c>
      <c r="C80" s="262" t="s">
        <v>1141</v>
      </c>
      <c r="D80" s="262" t="s">
        <v>1148</v>
      </c>
      <c r="E80" s="262">
        <v>61.2</v>
      </c>
      <c r="F80" s="262" t="s">
        <v>1104</v>
      </c>
      <c r="G80" s="262" t="s">
        <v>1061</v>
      </c>
      <c r="H80" s="262" t="s">
        <v>1062</v>
      </c>
      <c r="I80" s="262" t="s">
        <v>1063</v>
      </c>
      <c r="J80" s="262" t="s">
        <v>1064</v>
      </c>
    </row>
    <row r="81" spans="1:10">
      <c r="A81" s="262" t="s">
        <v>1056</v>
      </c>
      <c r="B81" s="262" t="s">
        <v>1057</v>
      </c>
      <c r="C81" s="262" t="s">
        <v>1141</v>
      </c>
      <c r="D81" s="262" t="s">
        <v>1149</v>
      </c>
      <c r="E81" s="262">
        <v>61.2</v>
      </c>
      <c r="F81" s="262" t="s">
        <v>1104</v>
      </c>
      <c r="G81" s="262" t="s">
        <v>1061</v>
      </c>
      <c r="H81" s="262" t="s">
        <v>1062</v>
      </c>
      <c r="I81" s="262" t="s">
        <v>1063</v>
      </c>
      <c r="J81" s="262" t="s">
        <v>1064</v>
      </c>
    </row>
    <row r="82" spans="1:10">
      <c r="A82" s="262" t="s">
        <v>1056</v>
      </c>
      <c r="B82" s="262" t="s">
        <v>1057</v>
      </c>
      <c r="C82" s="262" t="s">
        <v>1141</v>
      </c>
      <c r="D82" s="262" t="s">
        <v>1150</v>
      </c>
      <c r="E82" s="262">
        <v>73.45</v>
      </c>
      <c r="F82" s="262" t="s">
        <v>1104</v>
      </c>
      <c r="G82" s="262" t="s">
        <v>1061</v>
      </c>
      <c r="H82" s="262" t="s">
        <v>1062</v>
      </c>
      <c r="I82" s="262" t="s">
        <v>1063</v>
      </c>
      <c r="J82" s="262" t="s">
        <v>1064</v>
      </c>
    </row>
    <row r="83" spans="1:10">
      <c r="A83" s="262" t="s">
        <v>1056</v>
      </c>
      <c r="B83" s="262" t="s">
        <v>1057</v>
      </c>
      <c r="C83" s="262" t="s">
        <v>1141</v>
      </c>
      <c r="D83" s="262" t="s">
        <v>1151</v>
      </c>
      <c r="E83" s="262">
        <v>58.38</v>
      </c>
      <c r="F83" s="262" t="s">
        <v>1104</v>
      </c>
      <c r="G83" s="262" t="s">
        <v>1074</v>
      </c>
      <c r="H83" s="262" t="s">
        <v>1062</v>
      </c>
      <c r="I83" s="262" t="s">
        <v>1063</v>
      </c>
      <c r="J83" s="262" t="s">
        <v>1064</v>
      </c>
    </row>
    <row r="84" spans="1:10">
      <c r="A84" s="262" t="s">
        <v>1056</v>
      </c>
      <c r="B84" s="262" t="s">
        <v>1057</v>
      </c>
      <c r="C84" s="262" t="s">
        <v>1141</v>
      </c>
      <c r="D84" s="262" t="s">
        <v>1152</v>
      </c>
      <c r="E84" s="262">
        <v>59.32</v>
      </c>
      <c r="F84" s="262" t="s">
        <v>1104</v>
      </c>
      <c r="G84" s="262" t="s">
        <v>1074</v>
      </c>
      <c r="H84" s="262" t="s">
        <v>1062</v>
      </c>
      <c r="I84" s="262" t="s">
        <v>1063</v>
      </c>
      <c r="J84" s="262" t="s">
        <v>1064</v>
      </c>
    </row>
    <row r="85" spans="1:10">
      <c r="A85" s="262" t="s">
        <v>1056</v>
      </c>
      <c r="B85" s="262" t="s">
        <v>1057</v>
      </c>
      <c r="C85" s="262" t="s">
        <v>1141</v>
      </c>
      <c r="D85" s="262" t="s">
        <v>1153</v>
      </c>
      <c r="E85" s="262">
        <v>59.32</v>
      </c>
      <c r="F85" s="262" t="s">
        <v>1104</v>
      </c>
      <c r="G85" s="262" t="s">
        <v>1074</v>
      </c>
      <c r="H85" s="262" t="s">
        <v>1062</v>
      </c>
      <c r="I85" s="262" t="s">
        <v>1063</v>
      </c>
      <c r="J85" s="262" t="s">
        <v>1064</v>
      </c>
    </row>
    <row r="86" spans="1:10">
      <c r="A86" s="262" t="s">
        <v>1056</v>
      </c>
      <c r="B86" s="262" t="s">
        <v>1057</v>
      </c>
      <c r="C86" s="262" t="s">
        <v>1141</v>
      </c>
      <c r="D86" s="262" t="s">
        <v>1154</v>
      </c>
      <c r="E86" s="262">
        <v>60.26</v>
      </c>
      <c r="F86" s="262" t="s">
        <v>1104</v>
      </c>
      <c r="G86" s="262" t="s">
        <v>1074</v>
      </c>
      <c r="H86" s="262" t="s">
        <v>1062</v>
      </c>
      <c r="I86" s="262" t="s">
        <v>1063</v>
      </c>
      <c r="J86" s="262" t="s">
        <v>1064</v>
      </c>
    </row>
    <row r="87" spans="1:10">
      <c r="A87" s="262" t="s">
        <v>1056</v>
      </c>
      <c r="B87" s="262" t="s">
        <v>1057</v>
      </c>
      <c r="C87" s="262" t="s">
        <v>1141</v>
      </c>
      <c r="D87" s="262" t="s">
        <v>1155</v>
      </c>
      <c r="E87" s="262">
        <v>48.96</v>
      </c>
      <c r="F87" s="262" t="s">
        <v>1104</v>
      </c>
      <c r="G87" s="262" t="s">
        <v>1074</v>
      </c>
      <c r="H87" s="262" t="s">
        <v>1062</v>
      </c>
      <c r="I87" s="262" t="s">
        <v>1063</v>
      </c>
      <c r="J87" s="262" t="s">
        <v>1064</v>
      </c>
    </row>
    <row r="88" spans="1:10">
      <c r="A88" s="262" t="s">
        <v>1056</v>
      </c>
      <c r="B88" s="262" t="s">
        <v>1057</v>
      </c>
      <c r="C88" s="262" t="s">
        <v>1141</v>
      </c>
      <c r="D88" s="262" t="s">
        <v>1156</v>
      </c>
      <c r="E88" s="262">
        <v>59.32</v>
      </c>
      <c r="F88" s="262" t="s">
        <v>1104</v>
      </c>
      <c r="G88" s="262" t="s">
        <v>1074</v>
      </c>
      <c r="H88" s="262" t="s">
        <v>1062</v>
      </c>
      <c r="I88" s="262" t="s">
        <v>1063</v>
      </c>
      <c r="J88" s="262" t="s">
        <v>1064</v>
      </c>
    </row>
    <row r="89" spans="1:10">
      <c r="A89" s="262" t="s">
        <v>1056</v>
      </c>
      <c r="B89" s="262" t="s">
        <v>1057</v>
      </c>
      <c r="C89" s="262" t="s">
        <v>1141</v>
      </c>
      <c r="D89" s="262" t="s">
        <v>1157</v>
      </c>
      <c r="E89" s="262">
        <v>59.32</v>
      </c>
      <c r="F89" s="262" t="s">
        <v>1104</v>
      </c>
      <c r="G89" s="262" t="s">
        <v>1074</v>
      </c>
      <c r="H89" s="262" t="s">
        <v>1062</v>
      </c>
      <c r="I89" s="262" t="s">
        <v>1063</v>
      </c>
      <c r="J89" s="262" t="s">
        <v>1064</v>
      </c>
    </row>
    <row r="90" spans="1:10">
      <c r="A90" s="262" t="s">
        <v>1056</v>
      </c>
      <c r="B90" s="262" t="s">
        <v>1057</v>
      </c>
      <c r="C90" s="262" t="s">
        <v>1141</v>
      </c>
      <c r="D90" s="262" t="s">
        <v>1158</v>
      </c>
      <c r="E90" s="262">
        <v>59.32</v>
      </c>
      <c r="F90" s="262" t="s">
        <v>1104</v>
      </c>
      <c r="G90" s="262" t="s">
        <v>1074</v>
      </c>
      <c r="H90" s="262" t="s">
        <v>1062</v>
      </c>
      <c r="I90" s="262" t="s">
        <v>1063</v>
      </c>
      <c r="J90" s="262" t="s">
        <v>1064</v>
      </c>
    </row>
    <row r="91" spans="1:10">
      <c r="A91" s="262" t="s">
        <v>1056</v>
      </c>
      <c r="B91" s="262" t="s">
        <v>1057</v>
      </c>
      <c r="C91" s="262" t="s">
        <v>1141</v>
      </c>
      <c r="D91" s="262" t="s">
        <v>1159</v>
      </c>
      <c r="E91" s="262">
        <v>59.32</v>
      </c>
      <c r="F91" s="262" t="s">
        <v>1104</v>
      </c>
      <c r="G91" s="262" t="s">
        <v>1074</v>
      </c>
      <c r="H91" s="262" t="s">
        <v>1062</v>
      </c>
      <c r="I91" s="262" t="s">
        <v>1063</v>
      </c>
      <c r="J91" s="262" t="s">
        <v>1064</v>
      </c>
    </row>
    <row r="92" spans="1:10" s="263" customFormat="1" hidden="1">
      <c r="A92" s="263" t="s">
        <v>1056</v>
      </c>
      <c r="B92" s="263" t="s">
        <v>1057</v>
      </c>
      <c r="C92" s="263" t="s">
        <v>1160</v>
      </c>
      <c r="D92" s="263" t="s">
        <v>1161</v>
      </c>
      <c r="E92" s="263">
        <v>140.88999999999999</v>
      </c>
      <c r="F92" s="263" t="s">
        <v>1162</v>
      </c>
      <c r="G92" s="263" t="s">
        <v>1163</v>
      </c>
      <c r="H92" s="263" t="s">
        <v>1164</v>
      </c>
      <c r="I92" s="263" t="s">
        <v>1165</v>
      </c>
    </row>
    <row r="93" spans="1:10" s="263" customFormat="1" hidden="1">
      <c r="A93" s="263" t="s">
        <v>1056</v>
      </c>
      <c r="B93" s="263" t="s">
        <v>1057</v>
      </c>
      <c r="C93" s="263" t="s">
        <v>1160</v>
      </c>
      <c r="D93" s="263" t="s">
        <v>1166</v>
      </c>
      <c r="E93" s="263">
        <v>24.2</v>
      </c>
      <c r="F93" s="263" t="s">
        <v>1162</v>
      </c>
      <c r="G93" s="263" t="s">
        <v>1163</v>
      </c>
      <c r="H93" s="263" t="s">
        <v>1164</v>
      </c>
      <c r="I93" s="263" t="s">
        <v>1165</v>
      </c>
    </row>
    <row r="94" spans="1:10" s="263" customFormat="1" hidden="1">
      <c r="A94" s="263" t="s">
        <v>1056</v>
      </c>
      <c r="B94" s="263" t="s">
        <v>1057</v>
      </c>
      <c r="C94" s="263" t="s">
        <v>1160</v>
      </c>
      <c r="D94" s="263" t="s">
        <v>1167</v>
      </c>
      <c r="E94" s="263">
        <v>152.26</v>
      </c>
      <c r="F94" s="263" t="s">
        <v>1162</v>
      </c>
      <c r="G94" s="263" t="s">
        <v>1163</v>
      </c>
      <c r="H94" s="263" t="s">
        <v>1164</v>
      </c>
      <c r="I94" s="263" t="s">
        <v>1165</v>
      </c>
    </row>
    <row r="95" spans="1:10" s="263" customFormat="1" hidden="1">
      <c r="A95" s="263" t="s">
        <v>1056</v>
      </c>
      <c r="B95" s="263" t="s">
        <v>1057</v>
      </c>
      <c r="C95" s="263" t="s">
        <v>1160</v>
      </c>
      <c r="D95" s="263" t="s">
        <v>1168</v>
      </c>
      <c r="E95" s="263">
        <v>153.26</v>
      </c>
      <c r="F95" s="263" t="s">
        <v>1162</v>
      </c>
      <c r="G95" s="263" t="s">
        <v>1163</v>
      </c>
      <c r="H95" s="263" t="s">
        <v>1164</v>
      </c>
      <c r="I95" s="263" t="s">
        <v>1165</v>
      </c>
    </row>
    <row r="96" spans="1:10" s="263" customFormat="1" hidden="1">
      <c r="A96" s="263" t="s">
        <v>1056</v>
      </c>
      <c r="B96" s="263" t="s">
        <v>1057</v>
      </c>
      <c r="C96" s="263" t="s">
        <v>1160</v>
      </c>
      <c r="D96" s="263" t="s">
        <v>1169</v>
      </c>
      <c r="E96" s="263">
        <v>231.8</v>
      </c>
      <c r="F96" s="263" t="s">
        <v>1162</v>
      </c>
      <c r="G96" s="263" t="s">
        <v>1163</v>
      </c>
      <c r="H96" s="263" t="s">
        <v>1164</v>
      </c>
      <c r="I96" s="263" t="s">
        <v>1165</v>
      </c>
    </row>
    <row r="97" spans="1:10" s="263" customFormat="1" hidden="1">
      <c r="A97" s="263" t="s">
        <v>1056</v>
      </c>
      <c r="B97" s="263" t="s">
        <v>1057</v>
      </c>
      <c r="C97" s="263" t="s">
        <v>1160</v>
      </c>
      <c r="D97" s="263" t="s">
        <v>1170</v>
      </c>
      <c r="E97" s="263">
        <v>212.31</v>
      </c>
      <c r="F97" s="263" t="s">
        <v>1162</v>
      </c>
      <c r="G97" s="263" t="s">
        <v>1163</v>
      </c>
      <c r="H97" s="263" t="s">
        <v>1164</v>
      </c>
      <c r="I97" s="263" t="s">
        <v>1165</v>
      </c>
    </row>
    <row r="98" spans="1:10" s="263" customFormat="1" hidden="1">
      <c r="A98" s="263" t="s">
        <v>1056</v>
      </c>
      <c r="B98" s="263" t="s">
        <v>1057</v>
      </c>
      <c r="C98" s="263" t="s">
        <v>1160</v>
      </c>
      <c r="D98" s="263" t="s">
        <v>1171</v>
      </c>
      <c r="E98" s="263">
        <v>176.61</v>
      </c>
      <c r="F98" s="263" t="s">
        <v>1162</v>
      </c>
      <c r="G98" s="263" t="s">
        <v>1163</v>
      </c>
      <c r="H98" s="263" t="s">
        <v>1164</v>
      </c>
      <c r="I98" s="263" t="s">
        <v>1165</v>
      </c>
    </row>
    <row r="99" spans="1:10" s="263" customFormat="1" hidden="1">
      <c r="A99" s="263" t="s">
        <v>1056</v>
      </c>
      <c r="B99" s="263" t="s">
        <v>1057</v>
      </c>
      <c r="C99" s="263" t="s">
        <v>1160</v>
      </c>
      <c r="D99" s="263" t="s">
        <v>1172</v>
      </c>
      <c r="E99" s="263">
        <v>566.13</v>
      </c>
      <c r="F99" s="263" t="s">
        <v>1162</v>
      </c>
      <c r="G99" s="263" t="s">
        <v>1163</v>
      </c>
      <c r="H99" s="263" t="s">
        <v>1164</v>
      </c>
      <c r="I99" s="263" t="s">
        <v>1165</v>
      </c>
    </row>
    <row r="100" spans="1:10" s="263" customFormat="1" hidden="1">
      <c r="A100" s="263" t="s">
        <v>1056</v>
      </c>
      <c r="B100" s="263" t="s">
        <v>1057</v>
      </c>
      <c r="C100" s="263" t="s">
        <v>1173</v>
      </c>
      <c r="D100" s="263" t="s">
        <v>1173</v>
      </c>
      <c r="E100" s="263">
        <v>99.09</v>
      </c>
      <c r="F100" s="263" t="s">
        <v>1174</v>
      </c>
    </row>
    <row r="101" spans="1:10">
      <c r="A101" s="262" t="s">
        <v>1056</v>
      </c>
      <c r="B101" s="262" t="s">
        <v>1057</v>
      </c>
      <c r="C101" s="262" t="s">
        <v>1175</v>
      </c>
      <c r="D101" s="262" t="s">
        <v>1176</v>
      </c>
      <c r="E101" s="262">
        <v>73.849999999999994</v>
      </c>
      <c r="F101" s="262" t="s">
        <v>1104</v>
      </c>
      <c r="G101" s="262" t="s">
        <v>1061</v>
      </c>
      <c r="H101" s="262" t="s">
        <v>1062</v>
      </c>
      <c r="I101" s="262" t="s">
        <v>1063</v>
      </c>
      <c r="J101" s="262" t="s">
        <v>1064</v>
      </c>
    </row>
    <row r="102" spans="1:10">
      <c r="A102" s="262" t="s">
        <v>1056</v>
      </c>
      <c r="B102" s="262" t="s">
        <v>1057</v>
      </c>
      <c r="C102" s="262" t="s">
        <v>1175</v>
      </c>
      <c r="D102" s="262" t="s">
        <v>1177</v>
      </c>
      <c r="E102" s="262">
        <v>60.26</v>
      </c>
      <c r="F102" s="262" t="s">
        <v>1104</v>
      </c>
      <c r="G102" s="262" t="s">
        <v>1061</v>
      </c>
      <c r="H102" s="262" t="s">
        <v>1062</v>
      </c>
      <c r="I102" s="262" t="s">
        <v>1063</v>
      </c>
      <c r="J102" s="262" t="s">
        <v>1064</v>
      </c>
    </row>
    <row r="103" spans="1:10">
      <c r="A103" s="262" t="s">
        <v>1056</v>
      </c>
      <c r="B103" s="262" t="s">
        <v>1057</v>
      </c>
      <c r="C103" s="262" t="s">
        <v>1175</v>
      </c>
      <c r="D103" s="262" t="s">
        <v>1178</v>
      </c>
      <c r="E103" s="262">
        <v>59.32</v>
      </c>
      <c r="F103" s="262" t="s">
        <v>1104</v>
      </c>
      <c r="G103" s="262" t="s">
        <v>1061</v>
      </c>
      <c r="H103" s="262" t="s">
        <v>1062</v>
      </c>
      <c r="I103" s="262" t="s">
        <v>1063</v>
      </c>
      <c r="J103" s="262" t="s">
        <v>1064</v>
      </c>
    </row>
    <row r="104" spans="1:10">
      <c r="A104" s="262" t="s">
        <v>1056</v>
      </c>
      <c r="B104" s="262" t="s">
        <v>1057</v>
      </c>
      <c r="C104" s="262" t="s">
        <v>1175</v>
      </c>
      <c r="D104" s="262" t="s">
        <v>1179</v>
      </c>
      <c r="E104" s="262">
        <v>60.26</v>
      </c>
      <c r="F104" s="262" t="s">
        <v>1104</v>
      </c>
      <c r="G104" s="262" t="s">
        <v>1061</v>
      </c>
      <c r="H104" s="262" t="s">
        <v>1062</v>
      </c>
      <c r="I104" s="262" t="s">
        <v>1063</v>
      </c>
      <c r="J104" s="262" t="s">
        <v>1064</v>
      </c>
    </row>
    <row r="105" spans="1:10">
      <c r="A105" s="262" t="s">
        <v>1056</v>
      </c>
      <c r="B105" s="262" t="s">
        <v>1057</v>
      </c>
      <c r="C105" s="262" t="s">
        <v>1175</v>
      </c>
      <c r="D105" s="262" t="s">
        <v>1180</v>
      </c>
      <c r="E105" s="262">
        <v>59.32</v>
      </c>
      <c r="F105" s="262" t="s">
        <v>1104</v>
      </c>
      <c r="G105" s="262" t="s">
        <v>1061</v>
      </c>
      <c r="H105" s="262" t="s">
        <v>1062</v>
      </c>
      <c r="I105" s="262" t="s">
        <v>1063</v>
      </c>
      <c r="J105" s="262" t="s">
        <v>1064</v>
      </c>
    </row>
    <row r="106" spans="1:10">
      <c r="A106" s="262" t="s">
        <v>1056</v>
      </c>
      <c r="B106" s="262" t="s">
        <v>1057</v>
      </c>
      <c r="C106" s="262" t="s">
        <v>1175</v>
      </c>
      <c r="D106" s="262" t="s">
        <v>1181</v>
      </c>
      <c r="E106" s="262">
        <v>59.32</v>
      </c>
      <c r="F106" s="262" t="s">
        <v>1104</v>
      </c>
      <c r="G106" s="262" t="s">
        <v>1061</v>
      </c>
      <c r="H106" s="262" t="s">
        <v>1062</v>
      </c>
      <c r="I106" s="262" t="s">
        <v>1063</v>
      </c>
      <c r="J106" s="262" t="s">
        <v>1064</v>
      </c>
    </row>
    <row r="107" spans="1:10">
      <c r="A107" s="262" t="s">
        <v>1056</v>
      </c>
      <c r="B107" s="262" t="s">
        <v>1057</v>
      </c>
      <c r="C107" s="262" t="s">
        <v>1175</v>
      </c>
      <c r="D107" s="262" t="s">
        <v>1182</v>
      </c>
      <c r="E107" s="262">
        <v>61.2</v>
      </c>
      <c r="F107" s="262" t="s">
        <v>1104</v>
      </c>
      <c r="G107" s="262" t="s">
        <v>1061</v>
      </c>
      <c r="H107" s="262" t="s">
        <v>1062</v>
      </c>
      <c r="I107" s="262" t="s">
        <v>1063</v>
      </c>
      <c r="J107" s="262" t="s">
        <v>1064</v>
      </c>
    </row>
    <row r="108" spans="1:10">
      <c r="A108" s="262" t="s">
        <v>1056</v>
      </c>
      <c r="B108" s="262" t="s">
        <v>1057</v>
      </c>
      <c r="C108" s="262" t="s">
        <v>1175</v>
      </c>
      <c r="D108" s="262" t="s">
        <v>1183</v>
      </c>
      <c r="E108" s="262">
        <v>61.2</v>
      </c>
      <c r="F108" s="262" t="s">
        <v>1104</v>
      </c>
      <c r="G108" s="262" t="s">
        <v>1061</v>
      </c>
      <c r="H108" s="262" t="s">
        <v>1062</v>
      </c>
      <c r="I108" s="262" t="s">
        <v>1063</v>
      </c>
      <c r="J108" s="262" t="s">
        <v>1064</v>
      </c>
    </row>
    <row r="109" spans="1:10">
      <c r="A109" s="262" t="s">
        <v>1056</v>
      </c>
      <c r="B109" s="262" t="s">
        <v>1057</v>
      </c>
      <c r="C109" s="262" t="s">
        <v>1175</v>
      </c>
      <c r="D109" s="262" t="s">
        <v>1184</v>
      </c>
      <c r="E109" s="262">
        <v>73.45</v>
      </c>
      <c r="F109" s="262" t="s">
        <v>1104</v>
      </c>
      <c r="G109" s="262" t="s">
        <v>1061</v>
      </c>
      <c r="H109" s="262" t="s">
        <v>1062</v>
      </c>
      <c r="I109" s="262" t="s">
        <v>1063</v>
      </c>
      <c r="J109" s="262" t="s">
        <v>1064</v>
      </c>
    </row>
    <row r="110" spans="1:10">
      <c r="A110" s="262" t="s">
        <v>1056</v>
      </c>
      <c r="B110" s="262" t="s">
        <v>1057</v>
      </c>
      <c r="C110" s="262" t="s">
        <v>1175</v>
      </c>
      <c r="D110" s="262" t="s">
        <v>1185</v>
      </c>
      <c r="E110" s="262">
        <v>58.38</v>
      </c>
      <c r="F110" s="262" t="s">
        <v>1104</v>
      </c>
      <c r="G110" s="262" t="s">
        <v>1074</v>
      </c>
      <c r="H110" s="262" t="s">
        <v>1062</v>
      </c>
      <c r="I110" s="262" t="s">
        <v>1063</v>
      </c>
      <c r="J110" s="262" t="s">
        <v>1064</v>
      </c>
    </row>
    <row r="111" spans="1:10">
      <c r="A111" s="262" t="s">
        <v>1056</v>
      </c>
      <c r="B111" s="262" t="s">
        <v>1057</v>
      </c>
      <c r="C111" s="262" t="s">
        <v>1175</v>
      </c>
      <c r="D111" s="262" t="s">
        <v>1186</v>
      </c>
      <c r="E111" s="262">
        <v>59.32</v>
      </c>
      <c r="F111" s="262" t="s">
        <v>1104</v>
      </c>
      <c r="G111" s="262" t="s">
        <v>1074</v>
      </c>
      <c r="H111" s="262" t="s">
        <v>1062</v>
      </c>
      <c r="I111" s="262" t="s">
        <v>1063</v>
      </c>
      <c r="J111" s="262" t="s">
        <v>1064</v>
      </c>
    </row>
    <row r="112" spans="1:10">
      <c r="A112" s="262" t="s">
        <v>1056</v>
      </c>
      <c r="B112" s="262" t="s">
        <v>1057</v>
      </c>
      <c r="C112" s="262" t="s">
        <v>1175</v>
      </c>
      <c r="D112" s="262" t="s">
        <v>1187</v>
      </c>
      <c r="E112" s="262">
        <v>59.32</v>
      </c>
      <c r="F112" s="262" t="s">
        <v>1104</v>
      </c>
      <c r="G112" s="262" t="s">
        <v>1074</v>
      </c>
      <c r="H112" s="262" t="s">
        <v>1062</v>
      </c>
      <c r="I112" s="262" t="s">
        <v>1063</v>
      </c>
      <c r="J112" s="262" t="s">
        <v>1064</v>
      </c>
    </row>
    <row r="113" spans="1:10">
      <c r="A113" s="262" t="s">
        <v>1056</v>
      </c>
      <c r="B113" s="262" t="s">
        <v>1057</v>
      </c>
      <c r="C113" s="262" t="s">
        <v>1175</v>
      </c>
      <c r="D113" s="262" t="s">
        <v>1188</v>
      </c>
      <c r="E113" s="262">
        <v>60.26</v>
      </c>
      <c r="F113" s="262" t="s">
        <v>1104</v>
      </c>
      <c r="G113" s="262" t="s">
        <v>1074</v>
      </c>
      <c r="H113" s="262" t="s">
        <v>1062</v>
      </c>
      <c r="I113" s="262" t="s">
        <v>1063</v>
      </c>
      <c r="J113" s="262" t="s">
        <v>1064</v>
      </c>
    </row>
    <row r="114" spans="1:10">
      <c r="A114" s="262" t="s">
        <v>1056</v>
      </c>
      <c r="B114" s="262" t="s">
        <v>1057</v>
      </c>
      <c r="C114" s="262" t="s">
        <v>1175</v>
      </c>
      <c r="D114" s="262" t="s">
        <v>1189</v>
      </c>
      <c r="E114" s="262">
        <v>48.96</v>
      </c>
      <c r="F114" s="262" t="s">
        <v>1104</v>
      </c>
      <c r="G114" s="262" t="s">
        <v>1074</v>
      </c>
      <c r="H114" s="262" t="s">
        <v>1062</v>
      </c>
      <c r="I114" s="262" t="s">
        <v>1063</v>
      </c>
      <c r="J114" s="262" t="s">
        <v>1064</v>
      </c>
    </row>
    <row r="115" spans="1:10">
      <c r="A115" s="262" t="s">
        <v>1056</v>
      </c>
      <c r="B115" s="262" t="s">
        <v>1057</v>
      </c>
      <c r="C115" s="262" t="s">
        <v>1175</v>
      </c>
      <c r="D115" s="262" t="s">
        <v>1190</v>
      </c>
      <c r="E115" s="262">
        <v>59.32</v>
      </c>
      <c r="F115" s="262" t="s">
        <v>1104</v>
      </c>
      <c r="G115" s="262" t="s">
        <v>1074</v>
      </c>
      <c r="H115" s="262" t="s">
        <v>1062</v>
      </c>
      <c r="I115" s="262" t="s">
        <v>1063</v>
      </c>
      <c r="J115" s="262" t="s">
        <v>1064</v>
      </c>
    </row>
    <row r="116" spans="1:10">
      <c r="A116" s="262" t="s">
        <v>1056</v>
      </c>
      <c r="B116" s="262" t="s">
        <v>1057</v>
      </c>
      <c r="C116" s="262" t="s">
        <v>1175</v>
      </c>
      <c r="D116" s="262" t="s">
        <v>1191</v>
      </c>
      <c r="E116" s="262">
        <v>59.32</v>
      </c>
      <c r="F116" s="262" t="s">
        <v>1104</v>
      </c>
      <c r="G116" s="262" t="s">
        <v>1074</v>
      </c>
      <c r="H116" s="262" t="s">
        <v>1062</v>
      </c>
      <c r="I116" s="262" t="s">
        <v>1063</v>
      </c>
      <c r="J116" s="262" t="s">
        <v>1064</v>
      </c>
    </row>
    <row r="117" spans="1:10">
      <c r="A117" s="262" t="s">
        <v>1056</v>
      </c>
      <c r="B117" s="262" t="s">
        <v>1057</v>
      </c>
      <c r="C117" s="262" t="s">
        <v>1175</v>
      </c>
      <c r="D117" s="262" t="s">
        <v>1192</v>
      </c>
      <c r="E117" s="262">
        <v>59.32</v>
      </c>
      <c r="F117" s="262" t="s">
        <v>1104</v>
      </c>
      <c r="G117" s="262" t="s">
        <v>1074</v>
      </c>
      <c r="H117" s="262" t="s">
        <v>1062</v>
      </c>
      <c r="I117" s="262" t="s">
        <v>1063</v>
      </c>
      <c r="J117" s="262" t="s">
        <v>1064</v>
      </c>
    </row>
    <row r="118" spans="1:10">
      <c r="A118" s="262" t="s">
        <v>1056</v>
      </c>
      <c r="B118" s="262" t="s">
        <v>1057</v>
      </c>
      <c r="C118" s="262" t="s">
        <v>1175</v>
      </c>
      <c r="D118" s="262" t="s">
        <v>1193</v>
      </c>
      <c r="E118" s="262">
        <v>59.32</v>
      </c>
      <c r="F118" s="262" t="s">
        <v>1104</v>
      </c>
      <c r="G118" s="262" t="s">
        <v>1074</v>
      </c>
      <c r="H118" s="262" t="s">
        <v>1062</v>
      </c>
      <c r="I118" s="262" t="s">
        <v>1063</v>
      </c>
      <c r="J118" s="262" t="s">
        <v>1064</v>
      </c>
    </row>
    <row r="119" spans="1:10" s="263" customFormat="1" hidden="1">
      <c r="A119" s="263" t="s">
        <v>1056</v>
      </c>
      <c r="B119" s="263" t="s">
        <v>1057</v>
      </c>
      <c r="C119" s="263" t="s">
        <v>1175</v>
      </c>
      <c r="D119" s="263" t="s">
        <v>1194</v>
      </c>
      <c r="E119" s="263">
        <v>475</v>
      </c>
      <c r="F119" s="263" t="s">
        <v>1104</v>
      </c>
      <c r="G119" s="263" t="s">
        <v>1195</v>
      </c>
      <c r="H119" s="263" t="s">
        <v>1062</v>
      </c>
      <c r="I119" s="263" t="s">
        <v>1196</v>
      </c>
      <c r="J119" s="263" t="s">
        <v>1196</v>
      </c>
    </row>
    <row r="120" spans="1:10">
      <c r="A120" s="262" t="s">
        <v>1056</v>
      </c>
      <c r="B120" s="262" t="s">
        <v>1057</v>
      </c>
      <c r="C120" s="262" t="s">
        <v>1197</v>
      </c>
      <c r="D120" s="262" t="s">
        <v>1198</v>
      </c>
      <c r="E120" s="262">
        <v>73.45</v>
      </c>
      <c r="F120" s="262" t="s">
        <v>1104</v>
      </c>
      <c r="G120" s="262" t="s">
        <v>1061</v>
      </c>
      <c r="H120" s="262" t="s">
        <v>1062</v>
      </c>
      <c r="I120" s="262" t="s">
        <v>1063</v>
      </c>
      <c r="J120" s="262" t="s">
        <v>1064</v>
      </c>
    </row>
    <row r="121" spans="1:10">
      <c r="A121" s="262" t="s">
        <v>1056</v>
      </c>
      <c r="B121" s="262" t="s">
        <v>1057</v>
      </c>
      <c r="C121" s="262" t="s">
        <v>1197</v>
      </c>
      <c r="D121" s="262" t="s">
        <v>1199</v>
      </c>
      <c r="E121" s="262">
        <v>60.26</v>
      </c>
      <c r="F121" s="262" t="s">
        <v>1104</v>
      </c>
      <c r="G121" s="262" t="s">
        <v>1061</v>
      </c>
      <c r="H121" s="262" t="s">
        <v>1062</v>
      </c>
      <c r="I121" s="262" t="s">
        <v>1063</v>
      </c>
      <c r="J121" s="262" t="s">
        <v>1064</v>
      </c>
    </row>
    <row r="122" spans="1:10">
      <c r="A122" s="262" t="s">
        <v>1056</v>
      </c>
      <c r="B122" s="262" t="s">
        <v>1057</v>
      </c>
      <c r="C122" s="262" t="s">
        <v>1197</v>
      </c>
      <c r="D122" s="262" t="s">
        <v>1200</v>
      </c>
      <c r="E122" s="262">
        <v>59.32</v>
      </c>
      <c r="F122" s="262" t="s">
        <v>1104</v>
      </c>
      <c r="G122" s="262" t="s">
        <v>1061</v>
      </c>
      <c r="H122" s="262" t="s">
        <v>1062</v>
      </c>
      <c r="I122" s="262" t="s">
        <v>1063</v>
      </c>
      <c r="J122" s="262" t="s">
        <v>1064</v>
      </c>
    </row>
    <row r="123" spans="1:10">
      <c r="A123" s="262" t="s">
        <v>1056</v>
      </c>
      <c r="B123" s="262" t="s">
        <v>1057</v>
      </c>
      <c r="C123" s="262" t="s">
        <v>1197</v>
      </c>
      <c r="D123" s="262" t="s">
        <v>1201</v>
      </c>
      <c r="E123" s="262">
        <v>60.26</v>
      </c>
      <c r="F123" s="262" t="s">
        <v>1104</v>
      </c>
      <c r="G123" s="262" t="s">
        <v>1061</v>
      </c>
      <c r="H123" s="262" t="s">
        <v>1062</v>
      </c>
      <c r="I123" s="262" t="s">
        <v>1063</v>
      </c>
      <c r="J123" s="262" t="s">
        <v>1064</v>
      </c>
    </row>
    <row r="124" spans="1:10">
      <c r="A124" s="262" t="s">
        <v>1056</v>
      </c>
      <c r="B124" s="262" t="s">
        <v>1057</v>
      </c>
      <c r="C124" s="262" t="s">
        <v>1197</v>
      </c>
      <c r="D124" s="262" t="s">
        <v>1202</v>
      </c>
      <c r="E124" s="262">
        <v>59.32</v>
      </c>
      <c r="F124" s="262" t="s">
        <v>1104</v>
      </c>
      <c r="G124" s="262" t="s">
        <v>1061</v>
      </c>
      <c r="H124" s="262" t="s">
        <v>1062</v>
      </c>
      <c r="I124" s="262" t="s">
        <v>1063</v>
      </c>
      <c r="J124" s="262" t="s">
        <v>1064</v>
      </c>
    </row>
    <row r="125" spans="1:10">
      <c r="A125" s="262" t="s">
        <v>1056</v>
      </c>
      <c r="B125" s="262" t="s">
        <v>1057</v>
      </c>
      <c r="C125" s="262" t="s">
        <v>1197</v>
      </c>
      <c r="D125" s="262" t="s">
        <v>1203</v>
      </c>
      <c r="E125" s="262">
        <v>59.32</v>
      </c>
      <c r="F125" s="262" t="s">
        <v>1104</v>
      </c>
      <c r="G125" s="262" t="s">
        <v>1061</v>
      </c>
      <c r="H125" s="262" t="s">
        <v>1062</v>
      </c>
      <c r="I125" s="262" t="s">
        <v>1063</v>
      </c>
      <c r="J125" s="262" t="s">
        <v>1064</v>
      </c>
    </row>
    <row r="126" spans="1:10">
      <c r="A126" s="262" t="s">
        <v>1056</v>
      </c>
      <c r="B126" s="262" t="s">
        <v>1057</v>
      </c>
      <c r="C126" s="262" t="s">
        <v>1197</v>
      </c>
      <c r="D126" s="262" t="s">
        <v>1204</v>
      </c>
      <c r="E126" s="262">
        <v>61.2</v>
      </c>
      <c r="F126" s="262" t="s">
        <v>1104</v>
      </c>
      <c r="G126" s="262" t="s">
        <v>1061</v>
      </c>
      <c r="H126" s="262" t="s">
        <v>1062</v>
      </c>
      <c r="I126" s="262" t="s">
        <v>1063</v>
      </c>
      <c r="J126" s="262" t="s">
        <v>1064</v>
      </c>
    </row>
    <row r="127" spans="1:10">
      <c r="A127" s="262" t="s">
        <v>1056</v>
      </c>
      <c r="B127" s="262" t="s">
        <v>1057</v>
      </c>
      <c r="C127" s="262" t="s">
        <v>1197</v>
      </c>
      <c r="D127" s="262" t="s">
        <v>1205</v>
      </c>
      <c r="E127" s="262">
        <v>61.2</v>
      </c>
      <c r="F127" s="262" t="s">
        <v>1104</v>
      </c>
      <c r="G127" s="262" t="s">
        <v>1061</v>
      </c>
      <c r="H127" s="262" t="s">
        <v>1062</v>
      </c>
      <c r="I127" s="262" t="s">
        <v>1063</v>
      </c>
      <c r="J127" s="262" t="s">
        <v>1064</v>
      </c>
    </row>
    <row r="128" spans="1:10">
      <c r="A128" s="262" t="s">
        <v>1056</v>
      </c>
      <c r="B128" s="262" t="s">
        <v>1057</v>
      </c>
      <c r="C128" s="262" t="s">
        <v>1197</v>
      </c>
      <c r="D128" s="262" t="s">
        <v>1206</v>
      </c>
      <c r="E128" s="262">
        <v>73.45</v>
      </c>
      <c r="F128" s="262" t="s">
        <v>1104</v>
      </c>
      <c r="G128" s="262" t="s">
        <v>1061</v>
      </c>
      <c r="H128" s="262" t="s">
        <v>1062</v>
      </c>
      <c r="I128" s="262" t="s">
        <v>1063</v>
      </c>
      <c r="J128" s="262" t="s">
        <v>1064</v>
      </c>
    </row>
    <row r="129" spans="1:10">
      <c r="A129" s="262" t="s">
        <v>1056</v>
      </c>
      <c r="B129" s="262" t="s">
        <v>1057</v>
      </c>
      <c r="C129" s="262" t="s">
        <v>1197</v>
      </c>
      <c r="D129" s="262" t="s">
        <v>1207</v>
      </c>
      <c r="E129" s="262">
        <v>58.38</v>
      </c>
      <c r="F129" s="262" t="s">
        <v>1104</v>
      </c>
      <c r="G129" s="262" t="s">
        <v>1074</v>
      </c>
      <c r="H129" s="262" t="s">
        <v>1062</v>
      </c>
      <c r="I129" s="262" t="s">
        <v>1063</v>
      </c>
      <c r="J129" s="262" t="s">
        <v>1064</v>
      </c>
    </row>
    <row r="130" spans="1:10">
      <c r="A130" s="262" t="s">
        <v>1056</v>
      </c>
      <c r="B130" s="262" t="s">
        <v>1057</v>
      </c>
      <c r="C130" s="262" t="s">
        <v>1197</v>
      </c>
      <c r="D130" s="262" t="s">
        <v>1208</v>
      </c>
      <c r="E130" s="262">
        <v>59.32</v>
      </c>
      <c r="F130" s="262" t="s">
        <v>1104</v>
      </c>
      <c r="G130" s="262" t="s">
        <v>1074</v>
      </c>
      <c r="H130" s="262" t="s">
        <v>1062</v>
      </c>
      <c r="I130" s="262" t="s">
        <v>1063</v>
      </c>
      <c r="J130" s="262" t="s">
        <v>1064</v>
      </c>
    </row>
    <row r="131" spans="1:10">
      <c r="A131" s="262" t="s">
        <v>1056</v>
      </c>
      <c r="B131" s="262" t="s">
        <v>1057</v>
      </c>
      <c r="C131" s="262" t="s">
        <v>1197</v>
      </c>
      <c r="D131" s="262" t="s">
        <v>1209</v>
      </c>
      <c r="E131" s="262">
        <v>59.32</v>
      </c>
      <c r="F131" s="262" t="s">
        <v>1104</v>
      </c>
      <c r="G131" s="262" t="s">
        <v>1074</v>
      </c>
      <c r="H131" s="262" t="s">
        <v>1062</v>
      </c>
      <c r="I131" s="262" t="s">
        <v>1063</v>
      </c>
      <c r="J131" s="262" t="s">
        <v>1064</v>
      </c>
    </row>
    <row r="132" spans="1:10">
      <c r="A132" s="262" t="s">
        <v>1056</v>
      </c>
      <c r="B132" s="262" t="s">
        <v>1057</v>
      </c>
      <c r="C132" s="262" t="s">
        <v>1197</v>
      </c>
      <c r="D132" s="262" t="s">
        <v>1210</v>
      </c>
      <c r="E132" s="262">
        <v>60.26</v>
      </c>
      <c r="F132" s="262" t="s">
        <v>1104</v>
      </c>
      <c r="G132" s="262" t="s">
        <v>1074</v>
      </c>
      <c r="H132" s="262" t="s">
        <v>1062</v>
      </c>
      <c r="I132" s="262" t="s">
        <v>1063</v>
      </c>
      <c r="J132" s="262" t="s">
        <v>1064</v>
      </c>
    </row>
    <row r="133" spans="1:10">
      <c r="A133" s="262" t="s">
        <v>1056</v>
      </c>
      <c r="B133" s="262" t="s">
        <v>1057</v>
      </c>
      <c r="C133" s="262" t="s">
        <v>1197</v>
      </c>
      <c r="D133" s="262" t="s">
        <v>1211</v>
      </c>
      <c r="E133" s="262">
        <v>48.96</v>
      </c>
      <c r="F133" s="262" t="s">
        <v>1104</v>
      </c>
      <c r="G133" s="262" t="s">
        <v>1074</v>
      </c>
      <c r="H133" s="262" t="s">
        <v>1062</v>
      </c>
      <c r="I133" s="262" t="s">
        <v>1063</v>
      </c>
      <c r="J133" s="262" t="s">
        <v>1064</v>
      </c>
    </row>
    <row r="134" spans="1:10">
      <c r="A134" s="262" t="s">
        <v>1056</v>
      </c>
      <c r="B134" s="262" t="s">
        <v>1057</v>
      </c>
      <c r="C134" s="262" t="s">
        <v>1197</v>
      </c>
      <c r="D134" s="262" t="s">
        <v>1212</v>
      </c>
      <c r="E134" s="262">
        <v>59.32</v>
      </c>
      <c r="F134" s="262" t="s">
        <v>1104</v>
      </c>
      <c r="G134" s="262" t="s">
        <v>1074</v>
      </c>
      <c r="H134" s="262" t="s">
        <v>1062</v>
      </c>
      <c r="I134" s="262" t="s">
        <v>1063</v>
      </c>
      <c r="J134" s="262" t="s">
        <v>1064</v>
      </c>
    </row>
    <row r="135" spans="1:10">
      <c r="A135" s="262" t="s">
        <v>1056</v>
      </c>
      <c r="B135" s="262" t="s">
        <v>1057</v>
      </c>
      <c r="C135" s="262" t="s">
        <v>1197</v>
      </c>
      <c r="D135" s="262" t="s">
        <v>1213</v>
      </c>
      <c r="E135" s="262">
        <v>59.32</v>
      </c>
      <c r="F135" s="262" t="s">
        <v>1104</v>
      </c>
      <c r="G135" s="262" t="s">
        <v>1074</v>
      </c>
      <c r="H135" s="262" t="s">
        <v>1062</v>
      </c>
      <c r="I135" s="262" t="s">
        <v>1063</v>
      </c>
      <c r="J135" s="262" t="s">
        <v>1064</v>
      </c>
    </row>
    <row r="136" spans="1:10">
      <c r="A136" s="262" t="s">
        <v>1056</v>
      </c>
      <c r="B136" s="262" t="s">
        <v>1057</v>
      </c>
      <c r="C136" s="262" t="s">
        <v>1197</v>
      </c>
      <c r="D136" s="262" t="s">
        <v>1214</v>
      </c>
      <c r="E136" s="262">
        <v>59.32</v>
      </c>
      <c r="F136" s="262" t="s">
        <v>1104</v>
      </c>
      <c r="G136" s="262" t="s">
        <v>1074</v>
      </c>
      <c r="H136" s="262" t="s">
        <v>1062</v>
      </c>
      <c r="I136" s="262" t="s">
        <v>1063</v>
      </c>
      <c r="J136" s="262" t="s">
        <v>1064</v>
      </c>
    </row>
    <row r="137" spans="1:10">
      <c r="A137" s="262" t="s">
        <v>1056</v>
      </c>
      <c r="B137" s="262" t="s">
        <v>1057</v>
      </c>
      <c r="C137" s="262" t="s">
        <v>1197</v>
      </c>
      <c r="D137" s="262" t="s">
        <v>1215</v>
      </c>
      <c r="E137" s="262">
        <v>59.32</v>
      </c>
      <c r="F137" s="262" t="s">
        <v>1104</v>
      </c>
      <c r="G137" s="262" t="s">
        <v>1074</v>
      </c>
      <c r="H137" s="262" t="s">
        <v>1062</v>
      </c>
      <c r="I137" s="262" t="s">
        <v>1063</v>
      </c>
      <c r="J137" s="262" t="s">
        <v>1064</v>
      </c>
    </row>
    <row r="138" spans="1:10">
      <c r="A138" s="262" t="s">
        <v>1056</v>
      </c>
      <c r="B138" s="262" t="s">
        <v>1057</v>
      </c>
      <c r="C138" s="262" t="s">
        <v>1216</v>
      </c>
      <c r="D138" s="262" t="s">
        <v>1217</v>
      </c>
      <c r="E138" s="262">
        <v>73.45</v>
      </c>
      <c r="F138" s="262" t="s">
        <v>1104</v>
      </c>
      <c r="G138" s="262" t="s">
        <v>1061</v>
      </c>
      <c r="H138" s="262" t="s">
        <v>1062</v>
      </c>
      <c r="I138" s="262" t="s">
        <v>1063</v>
      </c>
      <c r="J138" s="262" t="s">
        <v>1064</v>
      </c>
    </row>
    <row r="139" spans="1:10">
      <c r="A139" s="262" t="s">
        <v>1056</v>
      </c>
      <c r="B139" s="262" t="s">
        <v>1057</v>
      </c>
      <c r="C139" s="262" t="s">
        <v>1216</v>
      </c>
      <c r="D139" s="262" t="s">
        <v>1218</v>
      </c>
      <c r="E139" s="262">
        <v>60.26</v>
      </c>
      <c r="F139" s="262" t="s">
        <v>1104</v>
      </c>
      <c r="G139" s="262" t="s">
        <v>1061</v>
      </c>
      <c r="H139" s="262" t="s">
        <v>1062</v>
      </c>
      <c r="I139" s="262" t="s">
        <v>1063</v>
      </c>
      <c r="J139" s="262" t="s">
        <v>1064</v>
      </c>
    </row>
    <row r="140" spans="1:10">
      <c r="A140" s="262" t="s">
        <v>1056</v>
      </c>
      <c r="B140" s="262" t="s">
        <v>1057</v>
      </c>
      <c r="C140" s="262" t="s">
        <v>1216</v>
      </c>
      <c r="D140" s="262" t="s">
        <v>1219</v>
      </c>
      <c r="E140" s="262">
        <v>59.32</v>
      </c>
      <c r="F140" s="262" t="s">
        <v>1104</v>
      </c>
      <c r="G140" s="262" t="s">
        <v>1061</v>
      </c>
      <c r="H140" s="262" t="s">
        <v>1062</v>
      </c>
      <c r="I140" s="262" t="s">
        <v>1063</v>
      </c>
      <c r="J140" s="262" t="s">
        <v>1064</v>
      </c>
    </row>
    <row r="141" spans="1:10">
      <c r="A141" s="262" t="s">
        <v>1056</v>
      </c>
      <c r="B141" s="262" t="s">
        <v>1057</v>
      </c>
      <c r="C141" s="262" t="s">
        <v>1216</v>
      </c>
      <c r="D141" s="262" t="s">
        <v>1220</v>
      </c>
      <c r="E141" s="262">
        <v>60.26</v>
      </c>
      <c r="F141" s="262" t="s">
        <v>1104</v>
      </c>
      <c r="G141" s="262" t="s">
        <v>1061</v>
      </c>
      <c r="H141" s="262" t="s">
        <v>1062</v>
      </c>
      <c r="I141" s="262" t="s">
        <v>1063</v>
      </c>
      <c r="J141" s="262" t="s">
        <v>1064</v>
      </c>
    </row>
    <row r="142" spans="1:10">
      <c r="A142" s="262" t="s">
        <v>1056</v>
      </c>
      <c r="B142" s="262" t="s">
        <v>1057</v>
      </c>
      <c r="C142" s="262" t="s">
        <v>1216</v>
      </c>
      <c r="D142" s="262" t="s">
        <v>1221</v>
      </c>
      <c r="E142" s="262">
        <v>59.32</v>
      </c>
      <c r="F142" s="262" t="s">
        <v>1104</v>
      </c>
      <c r="G142" s="262" t="s">
        <v>1061</v>
      </c>
      <c r="H142" s="262" t="s">
        <v>1062</v>
      </c>
      <c r="I142" s="262" t="s">
        <v>1063</v>
      </c>
      <c r="J142" s="262" t="s">
        <v>1064</v>
      </c>
    </row>
    <row r="143" spans="1:10">
      <c r="A143" s="262" t="s">
        <v>1056</v>
      </c>
      <c r="B143" s="262" t="s">
        <v>1057</v>
      </c>
      <c r="C143" s="262" t="s">
        <v>1216</v>
      </c>
      <c r="D143" s="262" t="s">
        <v>1222</v>
      </c>
      <c r="E143" s="262">
        <v>59.32</v>
      </c>
      <c r="F143" s="262" t="s">
        <v>1104</v>
      </c>
      <c r="G143" s="262" t="s">
        <v>1061</v>
      </c>
      <c r="H143" s="262" t="s">
        <v>1062</v>
      </c>
      <c r="I143" s="262" t="s">
        <v>1063</v>
      </c>
      <c r="J143" s="262" t="s">
        <v>1064</v>
      </c>
    </row>
    <row r="144" spans="1:10">
      <c r="A144" s="262" t="s">
        <v>1056</v>
      </c>
      <c r="B144" s="262" t="s">
        <v>1057</v>
      </c>
      <c r="C144" s="262" t="s">
        <v>1216</v>
      </c>
      <c r="D144" s="262" t="s">
        <v>1223</v>
      </c>
      <c r="E144" s="262">
        <v>61.2</v>
      </c>
      <c r="F144" s="262" t="s">
        <v>1104</v>
      </c>
      <c r="G144" s="262" t="s">
        <v>1061</v>
      </c>
      <c r="H144" s="262" t="s">
        <v>1062</v>
      </c>
      <c r="I144" s="262" t="s">
        <v>1063</v>
      </c>
      <c r="J144" s="262" t="s">
        <v>1064</v>
      </c>
    </row>
    <row r="145" spans="1:10">
      <c r="A145" s="262" t="s">
        <v>1056</v>
      </c>
      <c r="B145" s="262" t="s">
        <v>1057</v>
      </c>
      <c r="C145" s="262" t="s">
        <v>1216</v>
      </c>
      <c r="D145" s="262" t="s">
        <v>1224</v>
      </c>
      <c r="E145" s="262">
        <v>61.2</v>
      </c>
      <c r="F145" s="262" t="s">
        <v>1104</v>
      </c>
      <c r="G145" s="262" t="s">
        <v>1061</v>
      </c>
      <c r="H145" s="262" t="s">
        <v>1062</v>
      </c>
      <c r="I145" s="262" t="s">
        <v>1063</v>
      </c>
      <c r="J145" s="262" t="s">
        <v>1064</v>
      </c>
    </row>
    <row r="146" spans="1:10">
      <c r="A146" s="262" t="s">
        <v>1056</v>
      </c>
      <c r="B146" s="262" t="s">
        <v>1057</v>
      </c>
      <c r="C146" s="262" t="s">
        <v>1216</v>
      </c>
      <c r="D146" s="262" t="s">
        <v>1225</v>
      </c>
      <c r="E146" s="262">
        <v>73.45</v>
      </c>
      <c r="F146" s="262" t="s">
        <v>1104</v>
      </c>
      <c r="G146" s="262" t="s">
        <v>1061</v>
      </c>
      <c r="H146" s="262" t="s">
        <v>1062</v>
      </c>
      <c r="I146" s="262" t="s">
        <v>1063</v>
      </c>
      <c r="J146" s="262" t="s">
        <v>1064</v>
      </c>
    </row>
    <row r="147" spans="1:10">
      <c r="A147" s="262" t="s">
        <v>1056</v>
      </c>
      <c r="B147" s="262" t="s">
        <v>1057</v>
      </c>
      <c r="C147" s="262" t="s">
        <v>1216</v>
      </c>
      <c r="D147" s="262" t="s">
        <v>1226</v>
      </c>
      <c r="E147" s="262">
        <v>58.38</v>
      </c>
      <c r="F147" s="262" t="s">
        <v>1104</v>
      </c>
      <c r="G147" s="262" t="s">
        <v>1074</v>
      </c>
      <c r="H147" s="262" t="s">
        <v>1062</v>
      </c>
      <c r="I147" s="262" t="s">
        <v>1063</v>
      </c>
      <c r="J147" s="262" t="s">
        <v>1064</v>
      </c>
    </row>
    <row r="148" spans="1:10">
      <c r="A148" s="262" t="s">
        <v>1056</v>
      </c>
      <c r="B148" s="262" t="s">
        <v>1057</v>
      </c>
      <c r="C148" s="262" t="s">
        <v>1216</v>
      </c>
      <c r="D148" s="262" t="s">
        <v>1227</v>
      </c>
      <c r="E148" s="262">
        <v>59.32</v>
      </c>
      <c r="F148" s="262" t="s">
        <v>1104</v>
      </c>
      <c r="G148" s="262" t="s">
        <v>1074</v>
      </c>
      <c r="H148" s="262" t="s">
        <v>1062</v>
      </c>
      <c r="I148" s="262" t="s">
        <v>1063</v>
      </c>
      <c r="J148" s="262" t="s">
        <v>1064</v>
      </c>
    </row>
    <row r="149" spans="1:10">
      <c r="A149" s="262" t="s">
        <v>1056</v>
      </c>
      <c r="B149" s="262" t="s">
        <v>1057</v>
      </c>
      <c r="C149" s="262" t="s">
        <v>1216</v>
      </c>
      <c r="D149" s="262" t="s">
        <v>1228</v>
      </c>
      <c r="E149" s="262">
        <v>59.32</v>
      </c>
      <c r="F149" s="262" t="s">
        <v>1104</v>
      </c>
      <c r="G149" s="262" t="s">
        <v>1074</v>
      </c>
      <c r="H149" s="262" t="s">
        <v>1062</v>
      </c>
      <c r="I149" s="262" t="s">
        <v>1063</v>
      </c>
      <c r="J149" s="262" t="s">
        <v>1064</v>
      </c>
    </row>
    <row r="150" spans="1:10">
      <c r="A150" s="262" t="s">
        <v>1056</v>
      </c>
      <c r="B150" s="262" t="s">
        <v>1057</v>
      </c>
      <c r="C150" s="262" t="s">
        <v>1216</v>
      </c>
      <c r="D150" s="262" t="s">
        <v>1229</v>
      </c>
      <c r="E150" s="262">
        <v>60.26</v>
      </c>
      <c r="F150" s="262" t="s">
        <v>1104</v>
      </c>
      <c r="G150" s="262" t="s">
        <v>1074</v>
      </c>
      <c r="H150" s="262" t="s">
        <v>1062</v>
      </c>
      <c r="I150" s="262" t="s">
        <v>1063</v>
      </c>
      <c r="J150" s="262" t="s">
        <v>1064</v>
      </c>
    </row>
    <row r="151" spans="1:10">
      <c r="A151" s="262" t="s">
        <v>1056</v>
      </c>
      <c r="B151" s="262" t="s">
        <v>1057</v>
      </c>
      <c r="C151" s="262" t="s">
        <v>1216</v>
      </c>
      <c r="D151" s="262" t="s">
        <v>1230</v>
      </c>
      <c r="E151" s="262">
        <v>48.96</v>
      </c>
      <c r="F151" s="262" t="s">
        <v>1104</v>
      </c>
      <c r="G151" s="262" t="s">
        <v>1074</v>
      </c>
      <c r="H151" s="262" t="s">
        <v>1062</v>
      </c>
      <c r="I151" s="262" t="s">
        <v>1063</v>
      </c>
      <c r="J151" s="262" t="s">
        <v>1064</v>
      </c>
    </row>
    <row r="152" spans="1:10">
      <c r="A152" s="262" t="s">
        <v>1056</v>
      </c>
      <c r="B152" s="262" t="s">
        <v>1057</v>
      </c>
      <c r="C152" s="262" t="s">
        <v>1216</v>
      </c>
      <c r="D152" s="262" t="s">
        <v>1231</v>
      </c>
      <c r="E152" s="262">
        <v>59.32</v>
      </c>
      <c r="F152" s="262" t="s">
        <v>1104</v>
      </c>
      <c r="G152" s="262" t="s">
        <v>1074</v>
      </c>
      <c r="H152" s="262" t="s">
        <v>1062</v>
      </c>
      <c r="I152" s="262" t="s">
        <v>1063</v>
      </c>
      <c r="J152" s="262" t="s">
        <v>1064</v>
      </c>
    </row>
    <row r="153" spans="1:10">
      <c r="A153" s="262" t="s">
        <v>1056</v>
      </c>
      <c r="B153" s="262" t="s">
        <v>1057</v>
      </c>
      <c r="C153" s="262" t="s">
        <v>1216</v>
      </c>
      <c r="D153" s="262" t="s">
        <v>1232</v>
      </c>
      <c r="E153" s="262">
        <v>59.32</v>
      </c>
      <c r="F153" s="262" t="s">
        <v>1104</v>
      </c>
      <c r="G153" s="262" t="s">
        <v>1074</v>
      </c>
      <c r="H153" s="262" t="s">
        <v>1062</v>
      </c>
      <c r="I153" s="262" t="s">
        <v>1063</v>
      </c>
      <c r="J153" s="262" t="s">
        <v>1064</v>
      </c>
    </row>
    <row r="154" spans="1:10">
      <c r="A154" s="262" t="s">
        <v>1056</v>
      </c>
      <c r="B154" s="262" t="s">
        <v>1057</v>
      </c>
      <c r="C154" s="262" t="s">
        <v>1216</v>
      </c>
      <c r="D154" s="262" t="s">
        <v>1233</v>
      </c>
      <c r="E154" s="262">
        <v>59.32</v>
      </c>
      <c r="F154" s="262" t="s">
        <v>1104</v>
      </c>
      <c r="G154" s="262" t="s">
        <v>1074</v>
      </c>
      <c r="H154" s="262" t="s">
        <v>1062</v>
      </c>
      <c r="I154" s="262" t="s">
        <v>1063</v>
      </c>
      <c r="J154" s="262" t="s">
        <v>1064</v>
      </c>
    </row>
    <row r="155" spans="1:10">
      <c r="A155" s="262" t="s">
        <v>1056</v>
      </c>
      <c r="B155" s="262" t="s">
        <v>1057</v>
      </c>
      <c r="C155" s="262" t="s">
        <v>1216</v>
      </c>
      <c r="D155" s="262" t="s">
        <v>1234</v>
      </c>
      <c r="E155" s="262">
        <v>59.32</v>
      </c>
      <c r="F155" s="262" t="s">
        <v>1104</v>
      </c>
      <c r="G155" s="262" t="s">
        <v>1074</v>
      </c>
      <c r="H155" s="262" t="s">
        <v>1062</v>
      </c>
      <c r="I155" s="262" t="s">
        <v>1063</v>
      </c>
      <c r="J155" s="262" t="s">
        <v>1064</v>
      </c>
    </row>
    <row r="156" spans="1:10">
      <c r="A156" s="262" t="s">
        <v>1056</v>
      </c>
      <c r="B156" s="262" t="s">
        <v>1057</v>
      </c>
      <c r="C156" s="262" t="s">
        <v>1235</v>
      </c>
      <c r="D156" s="262" t="s">
        <v>1236</v>
      </c>
      <c r="E156" s="262">
        <v>73.45</v>
      </c>
      <c r="F156" s="262" t="s">
        <v>1104</v>
      </c>
      <c r="G156" s="262" t="s">
        <v>1061</v>
      </c>
      <c r="H156" s="262" t="s">
        <v>1062</v>
      </c>
      <c r="I156" s="262" t="s">
        <v>1063</v>
      </c>
      <c r="J156" s="262" t="s">
        <v>1064</v>
      </c>
    </row>
    <row r="157" spans="1:10">
      <c r="A157" s="262" t="s">
        <v>1056</v>
      </c>
      <c r="B157" s="262" t="s">
        <v>1057</v>
      </c>
      <c r="C157" s="262" t="s">
        <v>1235</v>
      </c>
      <c r="D157" s="262" t="s">
        <v>1237</v>
      </c>
      <c r="E157" s="262">
        <v>60.26</v>
      </c>
      <c r="F157" s="262" t="s">
        <v>1104</v>
      </c>
      <c r="G157" s="262" t="s">
        <v>1061</v>
      </c>
      <c r="H157" s="262" t="s">
        <v>1062</v>
      </c>
      <c r="I157" s="262" t="s">
        <v>1063</v>
      </c>
      <c r="J157" s="262" t="s">
        <v>1064</v>
      </c>
    </row>
    <row r="158" spans="1:10">
      <c r="A158" s="262" t="s">
        <v>1056</v>
      </c>
      <c r="B158" s="262" t="s">
        <v>1057</v>
      </c>
      <c r="C158" s="262" t="s">
        <v>1235</v>
      </c>
      <c r="D158" s="262" t="s">
        <v>1238</v>
      </c>
      <c r="E158" s="262">
        <v>59.32</v>
      </c>
      <c r="F158" s="262" t="s">
        <v>1104</v>
      </c>
      <c r="G158" s="262" t="s">
        <v>1061</v>
      </c>
      <c r="H158" s="262" t="s">
        <v>1062</v>
      </c>
      <c r="I158" s="262" t="s">
        <v>1063</v>
      </c>
      <c r="J158" s="262" t="s">
        <v>1064</v>
      </c>
    </row>
    <row r="159" spans="1:10">
      <c r="A159" s="262" t="s">
        <v>1056</v>
      </c>
      <c r="B159" s="262" t="s">
        <v>1057</v>
      </c>
      <c r="C159" s="262" t="s">
        <v>1235</v>
      </c>
      <c r="D159" s="262" t="s">
        <v>1239</v>
      </c>
      <c r="E159" s="262">
        <v>60.26</v>
      </c>
      <c r="F159" s="262" t="s">
        <v>1104</v>
      </c>
      <c r="G159" s="262" t="s">
        <v>1061</v>
      </c>
      <c r="H159" s="262" t="s">
        <v>1062</v>
      </c>
      <c r="I159" s="262" t="s">
        <v>1063</v>
      </c>
      <c r="J159" s="262" t="s">
        <v>1064</v>
      </c>
    </row>
    <row r="160" spans="1:10">
      <c r="A160" s="262" t="s">
        <v>1056</v>
      </c>
      <c r="B160" s="262" t="s">
        <v>1057</v>
      </c>
      <c r="C160" s="262" t="s">
        <v>1235</v>
      </c>
      <c r="D160" s="262" t="s">
        <v>1240</v>
      </c>
      <c r="E160" s="262">
        <v>59.32</v>
      </c>
      <c r="F160" s="262" t="s">
        <v>1104</v>
      </c>
      <c r="G160" s="262" t="s">
        <v>1061</v>
      </c>
      <c r="H160" s="262" t="s">
        <v>1062</v>
      </c>
      <c r="I160" s="262" t="s">
        <v>1063</v>
      </c>
      <c r="J160" s="262" t="s">
        <v>1064</v>
      </c>
    </row>
    <row r="161" spans="1:10">
      <c r="A161" s="262" t="s">
        <v>1056</v>
      </c>
      <c r="B161" s="262" t="s">
        <v>1057</v>
      </c>
      <c r="C161" s="262" t="s">
        <v>1235</v>
      </c>
      <c r="D161" s="262" t="s">
        <v>1241</v>
      </c>
      <c r="E161" s="262">
        <v>59.32</v>
      </c>
      <c r="F161" s="262" t="s">
        <v>1104</v>
      </c>
      <c r="G161" s="262" t="s">
        <v>1061</v>
      </c>
      <c r="H161" s="262" t="s">
        <v>1062</v>
      </c>
      <c r="I161" s="262" t="s">
        <v>1063</v>
      </c>
      <c r="J161" s="262" t="s">
        <v>1064</v>
      </c>
    </row>
    <row r="162" spans="1:10">
      <c r="A162" s="262" t="s">
        <v>1056</v>
      </c>
      <c r="B162" s="262" t="s">
        <v>1057</v>
      </c>
      <c r="C162" s="262" t="s">
        <v>1235</v>
      </c>
      <c r="D162" s="262" t="s">
        <v>1242</v>
      </c>
      <c r="E162" s="262">
        <v>61.2</v>
      </c>
      <c r="F162" s="262" t="s">
        <v>1104</v>
      </c>
      <c r="G162" s="262" t="s">
        <v>1061</v>
      </c>
      <c r="H162" s="262" t="s">
        <v>1062</v>
      </c>
      <c r="I162" s="262" t="s">
        <v>1063</v>
      </c>
      <c r="J162" s="262" t="s">
        <v>1064</v>
      </c>
    </row>
    <row r="163" spans="1:10">
      <c r="A163" s="262" t="s">
        <v>1056</v>
      </c>
      <c r="B163" s="262" t="s">
        <v>1057</v>
      </c>
      <c r="C163" s="262" t="s">
        <v>1235</v>
      </c>
      <c r="D163" s="262" t="s">
        <v>1243</v>
      </c>
      <c r="E163" s="262">
        <v>61.2</v>
      </c>
      <c r="F163" s="262" t="s">
        <v>1104</v>
      </c>
      <c r="G163" s="262" t="s">
        <v>1061</v>
      </c>
      <c r="H163" s="262" t="s">
        <v>1062</v>
      </c>
      <c r="I163" s="262" t="s">
        <v>1063</v>
      </c>
      <c r="J163" s="262" t="s">
        <v>1064</v>
      </c>
    </row>
    <row r="164" spans="1:10">
      <c r="A164" s="262" t="s">
        <v>1056</v>
      </c>
      <c r="B164" s="262" t="s">
        <v>1057</v>
      </c>
      <c r="C164" s="262" t="s">
        <v>1235</v>
      </c>
      <c r="D164" s="262" t="s">
        <v>1244</v>
      </c>
      <c r="E164" s="262">
        <v>73.45</v>
      </c>
      <c r="F164" s="262" t="s">
        <v>1104</v>
      </c>
      <c r="G164" s="262" t="s">
        <v>1061</v>
      </c>
      <c r="H164" s="262" t="s">
        <v>1062</v>
      </c>
      <c r="I164" s="262" t="s">
        <v>1063</v>
      </c>
      <c r="J164" s="262" t="s">
        <v>1064</v>
      </c>
    </row>
    <row r="165" spans="1:10">
      <c r="A165" s="262" t="s">
        <v>1056</v>
      </c>
      <c r="B165" s="262" t="s">
        <v>1057</v>
      </c>
      <c r="C165" s="262" t="s">
        <v>1235</v>
      </c>
      <c r="D165" s="262" t="s">
        <v>1245</v>
      </c>
      <c r="E165" s="262">
        <v>58.38</v>
      </c>
      <c r="F165" s="262" t="s">
        <v>1104</v>
      </c>
      <c r="G165" s="262" t="s">
        <v>1074</v>
      </c>
      <c r="H165" s="262" t="s">
        <v>1062</v>
      </c>
      <c r="I165" s="262" t="s">
        <v>1063</v>
      </c>
      <c r="J165" s="262" t="s">
        <v>1064</v>
      </c>
    </row>
    <row r="166" spans="1:10">
      <c r="A166" s="262" t="s">
        <v>1056</v>
      </c>
      <c r="B166" s="262" t="s">
        <v>1057</v>
      </c>
      <c r="C166" s="262" t="s">
        <v>1235</v>
      </c>
      <c r="D166" s="262" t="s">
        <v>1246</v>
      </c>
      <c r="E166" s="262">
        <v>59.32</v>
      </c>
      <c r="F166" s="262" t="s">
        <v>1104</v>
      </c>
      <c r="G166" s="262" t="s">
        <v>1074</v>
      </c>
      <c r="H166" s="262" t="s">
        <v>1062</v>
      </c>
      <c r="I166" s="262" t="s">
        <v>1063</v>
      </c>
      <c r="J166" s="262" t="s">
        <v>1064</v>
      </c>
    </row>
    <row r="167" spans="1:10">
      <c r="A167" s="262" t="s">
        <v>1056</v>
      </c>
      <c r="B167" s="262" t="s">
        <v>1057</v>
      </c>
      <c r="C167" s="262" t="s">
        <v>1235</v>
      </c>
      <c r="D167" s="262" t="s">
        <v>1247</v>
      </c>
      <c r="E167" s="262">
        <v>59.32</v>
      </c>
      <c r="F167" s="262" t="s">
        <v>1104</v>
      </c>
      <c r="G167" s="262" t="s">
        <v>1074</v>
      </c>
      <c r="H167" s="262" t="s">
        <v>1062</v>
      </c>
      <c r="I167" s="262" t="s">
        <v>1063</v>
      </c>
      <c r="J167" s="262" t="s">
        <v>1064</v>
      </c>
    </row>
    <row r="168" spans="1:10">
      <c r="A168" s="262" t="s">
        <v>1056</v>
      </c>
      <c r="B168" s="262" t="s">
        <v>1057</v>
      </c>
      <c r="C168" s="262" t="s">
        <v>1235</v>
      </c>
      <c r="D168" s="262" t="s">
        <v>1248</v>
      </c>
      <c r="E168" s="262">
        <v>60.26</v>
      </c>
      <c r="F168" s="262" t="s">
        <v>1104</v>
      </c>
      <c r="G168" s="262" t="s">
        <v>1074</v>
      </c>
      <c r="H168" s="262" t="s">
        <v>1062</v>
      </c>
      <c r="I168" s="262" t="s">
        <v>1063</v>
      </c>
      <c r="J168" s="262" t="s">
        <v>1064</v>
      </c>
    </row>
    <row r="169" spans="1:10">
      <c r="A169" s="262" t="s">
        <v>1056</v>
      </c>
      <c r="B169" s="262" t="s">
        <v>1057</v>
      </c>
      <c r="C169" s="262" t="s">
        <v>1235</v>
      </c>
      <c r="D169" s="262" t="s">
        <v>1249</v>
      </c>
      <c r="E169" s="262">
        <v>48.96</v>
      </c>
      <c r="F169" s="262" t="s">
        <v>1104</v>
      </c>
      <c r="G169" s="262" t="s">
        <v>1074</v>
      </c>
      <c r="H169" s="262" t="s">
        <v>1062</v>
      </c>
      <c r="I169" s="262" t="s">
        <v>1063</v>
      </c>
      <c r="J169" s="262" t="s">
        <v>1064</v>
      </c>
    </row>
    <row r="170" spans="1:10">
      <c r="A170" s="262" t="s">
        <v>1056</v>
      </c>
      <c r="B170" s="262" t="s">
        <v>1057</v>
      </c>
      <c r="C170" s="262" t="s">
        <v>1235</v>
      </c>
      <c r="D170" s="262" t="s">
        <v>1250</v>
      </c>
      <c r="E170" s="262">
        <v>59.32</v>
      </c>
      <c r="F170" s="262" t="s">
        <v>1104</v>
      </c>
      <c r="G170" s="262" t="s">
        <v>1074</v>
      </c>
      <c r="H170" s="262" t="s">
        <v>1062</v>
      </c>
      <c r="I170" s="262" t="s">
        <v>1063</v>
      </c>
      <c r="J170" s="262" t="s">
        <v>1064</v>
      </c>
    </row>
    <row r="171" spans="1:10">
      <c r="A171" s="262" t="s">
        <v>1056</v>
      </c>
      <c r="B171" s="262" t="s">
        <v>1057</v>
      </c>
      <c r="C171" s="262" t="s">
        <v>1235</v>
      </c>
      <c r="D171" s="262" t="s">
        <v>1251</v>
      </c>
      <c r="E171" s="262">
        <v>59.32</v>
      </c>
      <c r="F171" s="262" t="s">
        <v>1104</v>
      </c>
      <c r="G171" s="262" t="s">
        <v>1074</v>
      </c>
      <c r="H171" s="262" t="s">
        <v>1062</v>
      </c>
      <c r="I171" s="262" t="s">
        <v>1063</v>
      </c>
      <c r="J171" s="262" t="s">
        <v>1064</v>
      </c>
    </row>
    <row r="172" spans="1:10">
      <c r="A172" s="262" t="s">
        <v>1056</v>
      </c>
      <c r="B172" s="262" t="s">
        <v>1057</v>
      </c>
      <c r="C172" s="262" t="s">
        <v>1235</v>
      </c>
      <c r="D172" s="262" t="s">
        <v>1252</v>
      </c>
      <c r="E172" s="262">
        <v>59.32</v>
      </c>
      <c r="F172" s="262" t="s">
        <v>1104</v>
      </c>
      <c r="G172" s="262" t="s">
        <v>1074</v>
      </c>
      <c r="H172" s="262" t="s">
        <v>1062</v>
      </c>
      <c r="I172" s="262" t="s">
        <v>1063</v>
      </c>
      <c r="J172" s="262" t="s">
        <v>1064</v>
      </c>
    </row>
    <row r="173" spans="1:10">
      <c r="A173" s="262" t="s">
        <v>1056</v>
      </c>
      <c r="B173" s="262" t="s">
        <v>1057</v>
      </c>
      <c r="C173" s="262" t="s">
        <v>1235</v>
      </c>
      <c r="D173" s="262" t="s">
        <v>1253</v>
      </c>
      <c r="E173" s="262">
        <v>59.32</v>
      </c>
      <c r="F173" s="262" t="s">
        <v>1104</v>
      </c>
      <c r="G173" s="262" t="s">
        <v>1074</v>
      </c>
      <c r="H173" s="262" t="s">
        <v>1062</v>
      </c>
      <c r="I173" s="262" t="s">
        <v>1063</v>
      </c>
      <c r="J173" s="262" t="s">
        <v>1064</v>
      </c>
    </row>
    <row r="174" spans="1:10">
      <c r="A174" s="262" t="s">
        <v>1056</v>
      </c>
      <c r="B174" s="262" t="s">
        <v>1057</v>
      </c>
      <c r="C174" s="262" t="s">
        <v>1254</v>
      </c>
      <c r="D174" s="262" t="s">
        <v>1255</v>
      </c>
      <c r="E174" s="262">
        <v>73.45</v>
      </c>
      <c r="F174" s="262" t="s">
        <v>1104</v>
      </c>
      <c r="G174" s="262" t="s">
        <v>1061</v>
      </c>
      <c r="H174" s="262" t="s">
        <v>1062</v>
      </c>
      <c r="I174" s="262" t="s">
        <v>1063</v>
      </c>
      <c r="J174" s="262" t="s">
        <v>1064</v>
      </c>
    </row>
    <row r="175" spans="1:10">
      <c r="A175" s="262" t="s">
        <v>1056</v>
      </c>
      <c r="B175" s="262" t="s">
        <v>1057</v>
      </c>
      <c r="C175" s="262" t="s">
        <v>1254</v>
      </c>
      <c r="D175" s="262" t="s">
        <v>1256</v>
      </c>
      <c r="E175" s="262">
        <v>60.26</v>
      </c>
      <c r="F175" s="262" t="s">
        <v>1104</v>
      </c>
      <c r="G175" s="262" t="s">
        <v>1061</v>
      </c>
      <c r="H175" s="262" t="s">
        <v>1062</v>
      </c>
      <c r="I175" s="262" t="s">
        <v>1063</v>
      </c>
      <c r="J175" s="262" t="s">
        <v>1064</v>
      </c>
    </row>
    <row r="176" spans="1:10">
      <c r="A176" s="262" t="s">
        <v>1056</v>
      </c>
      <c r="B176" s="262" t="s">
        <v>1057</v>
      </c>
      <c r="C176" s="262" t="s">
        <v>1254</v>
      </c>
      <c r="D176" s="262" t="s">
        <v>1257</v>
      </c>
      <c r="E176" s="262">
        <v>59.32</v>
      </c>
      <c r="F176" s="262" t="s">
        <v>1104</v>
      </c>
      <c r="G176" s="262" t="s">
        <v>1061</v>
      </c>
      <c r="H176" s="262" t="s">
        <v>1062</v>
      </c>
      <c r="I176" s="262" t="s">
        <v>1063</v>
      </c>
      <c r="J176" s="262" t="s">
        <v>1064</v>
      </c>
    </row>
    <row r="177" spans="1:10">
      <c r="A177" s="262" t="s">
        <v>1056</v>
      </c>
      <c r="B177" s="262" t="s">
        <v>1057</v>
      </c>
      <c r="C177" s="262" t="s">
        <v>1254</v>
      </c>
      <c r="D177" s="262" t="s">
        <v>1258</v>
      </c>
      <c r="E177" s="262">
        <v>60.26</v>
      </c>
      <c r="F177" s="262" t="s">
        <v>1104</v>
      </c>
      <c r="G177" s="262" t="s">
        <v>1061</v>
      </c>
      <c r="H177" s="262" t="s">
        <v>1062</v>
      </c>
      <c r="I177" s="262" t="s">
        <v>1063</v>
      </c>
      <c r="J177" s="262" t="s">
        <v>1064</v>
      </c>
    </row>
    <row r="178" spans="1:10">
      <c r="A178" s="262" t="s">
        <v>1056</v>
      </c>
      <c r="B178" s="262" t="s">
        <v>1057</v>
      </c>
      <c r="C178" s="262" t="s">
        <v>1254</v>
      </c>
      <c r="D178" s="262" t="s">
        <v>1259</v>
      </c>
      <c r="E178" s="262">
        <v>59.32</v>
      </c>
      <c r="F178" s="262" t="s">
        <v>1104</v>
      </c>
      <c r="G178" s="262" t="s">
        <v>1061</v>
      </c>
      <c r="H178" s="262" t="s">
        <v>1062</v>
      </c>
      <c r="I178" s="262" t="s">
        <v>1063</v>
      </c>
      <c r="J178" s="262" t="s">
        <v>1064</v>
      </c>
    </row>
    <row r="179" spans="1:10">
      <c r="A179" s="262" t="s">
        <v>1056</v>
      </c>
      <c r="B179" s="262" t="s">
        <v>1057</v>
      </c>
      <c r="C179" s="262" t="s">
        <v>1254</v>
      </c>
      <c r="D179" s="262" t="s">
        <v>1260</v>
      </c>
      <c r="E179" s="262">
        <v>59.32</v>
      </c>
      <c r="F179" s="262" t="s">
        <v>1104</v>
      </c>
      <c r="G179" s="262" t="s">
        <v>1061</v>
      </c>
      <c r="H179" s="262" t="s">
        <v>1062</v>
      </c>
      <c r="I179" s="262" t="s">
        <v>1063</v>
      </c>
      <c r="J179" s="262" t="s">
        <v>1064</v>
      </c>
    </row>
    <row r="180" spans="1:10">
      <c r="A180" s="262" t="s">
        <v>1056</v>
      </c>
      <c r="B180" s="262" t="s">
        <v>1057</v>
      </c>
      <c r="C180" s="262" t="s">
        <v>1254</v>
      </c>
      <c r="D180" s="262" t="s">
        <v>1261</v>
      </c>
      <c r="E180" s="262">
        <v>61.2</v>
      </c>
      <c r="F180" s="262" t="s">
        <v>1104</v>
      </c>
      <c r="G180" s="262" t="s">
        <v>1061</v>
      </c>
      <c r="H180" s="262" t="s">
        <v>1062</v>
      </c>
      <c r="I180" s="262" t="s">
        <v>1063</v>
      </c>
      <c r="J180" s="262" t="s">
        <v>1064</v>
      </c>
    </row>
    <row r="181" spans="1:10">
      <c r="A181" s="262" t="s">
        <v>1056</v>
      </c>
      <c r="B181" s="262" t="s">
        <v>1057</v>
      </c>
      <c r="C181" s="262" t="s">
        <v>1254</v>
      </c>
      <c r="D181" s="262" t="s">
        <v>1262</v>
      </c>
      <c r="E181" s="262">
        <v>61.2</v>
      </c>
      <c r="F181" s="262" t="s">
        <v>1104</v>
      </c>
      <c r="G181" s="262" t="s">
        <v>1061</v>
      </c>
      <c r="H181" s="262" t="s">
        <v>1062</v>
      </c>
      <c r="I181" s="262" t="s">
        <v>1063</v>
      </c>
      <c r="J181" s="262" t="s">
        <v>1064</v>
      </c>
    </row>
    <row r="182" spans="1:10">
      <c r="A182" s="262" t="s">
        <v>1056</v>
      </c>
      <c r="B182" s="262" t="s">
        <v>1057</v>
      </c>
      <c r="C182" s="262" t="s">
        <v>1254</v>
      </c>
      <c r="D182" s="262" t="s">
        <v>1263</v>
      </c>
      <c r="E182" s="262">
        <v>73.45</v>
      </c>
      <c r="F182" s="262" t="s">
        <v>1104</v>
      </c>
      <c r="G182" s="262" t="s">
        <v>1061</v>
      </c>
      <c r="H182" s="262" t="s">
        <v>1062</v>
      </c>
      <c r="I182" s="262" t="s">
        <v>1063</v>
      </c>
      <c r="J182" s="262" t="s">
        <v>1064</v>
      </c>
    </row>
    <row r="183" spans="1:10">
      <c r="A183" s="262" t="s">
        <v>1056</v>
      </c>
      <c r="B183" s="262" t="s">
        <v>1057</v>
      </c>
      <c r="C183" s="262" t="s">
        <v>1254</v>
      </c>
      <c r="D183" s="262" t="s">
        <v>1264</v>
      </c>
      <c r="E183" s="262">
        <v>58.38</v>
      </c>
      <c r="F183" s="262" t="s">
        <v>1104</v>
      </c>
      <c r="G183" s="262" t="s">
        <v>1074</v>
      </c>
      <c r="H183" s="262" t="s">
        <v>1062</v>
      </c>
      <c r="I183" s="262" t="s">
        <v>1063</v>
      </c>
      <c r="J183" s="262" t="s">
        <v>1064</v>
      </c>
    </row>
    <row r="184" spans="1:10">
      <c r="A184" s="262" t="s">
        <v>1056</v>
      </c>
      <c r="B184" s="262" t="s">
        <v>1057</v>
      </c>
      <c r="C184" s="262" t="s">
        <v>1254</v>
      </c>
      <c r="D184" s="262" t="s">
        <v>1265</v>
      </c>
      <c r="E184" s="262">
        <v>59.32</v>
      </c>
      <c r="F184" s="262" t="s">
        <v>1104</v>
      </c>
      <c r="G184" s="262" t="s">
        <v>1074</v>
      </c>
      <c r="H184" s="262" t="s">
        <v>1062</v>
      </c>
      <c r="I184" s="262" t="s">
        <v>1063</v>
      </c>
      <c r="J184" s="262" t="s">
        <v>1064</v>
      </c>
    </row>
    <row r="185" spans="1:10">
      <c r="A185" s="262" t="s">
        <v>1056</v>
      </c>
      <c r="B185" s="262" t="s">
        <v>1057</v>
      </c>
      <c r="C185" s="262" t="s">
        <v>1254</v>
      </c>
      <c r="D185" s="262" t="s">
        <v>1266</v>
      </c>
      <c r="E185" s="262">
        <v>59.32</v>
      </c>
      <c r="F185" s="262" t="s">
        <v>1104</v>
      </c>
      <c r="G185" s="262" t="s">
        <v>1074</v>
      </c>
      <c r="H185" s="262" t="s">
        <v>1062</v>
      </c>
      <c r="I185" s="262" t="s">
        <v>1063</v>
      </c>
      <c r="J185" s="262" t="s">
        <v>1064</v>
      </c>
    </row>
    <row r="186" spans="1:10">
      <c r="A186" s="262" t="s">
        <v>1056</v>
      </c>
      <c r="B186" s="262" t="s">
        <v>1057</v>
      </c>
      <c r="C186" s="262" t="s">
        <v>1254</v>
      </c>
      <c r="D186" s="262" t="s">
        <v>1267</v>
      </c>
      <c r="E186" s="262">
        <v>60.26</v>
      </c>
      <c r="F186" s="262" t="s">
        <v>1104</v>
      </c>
      <c r="G186" s="262" t="s">
        <v>1074</v>
      </c>
      <c r="H186" s="262" t="s">
        <v>1062</v>
      </c>
      <c r="I186" s="262" t="s">
        <v>1063</v>
      </c>
      <c r="J186" s="262" t="s">
        <v>1064</v>
      </c>
    </row>
    <row r="187" spans="1:10">
      <c r="A187" s="262" t="s">
        <v>1056</v>
      </c>
      <c r="B187" s="262" t="s">
        <v>1057</v>
      </c>
      <c r="C187" s="262" t="s">
        <v>1254</v>
      </c>
      <c r="D187" s="262" t="s">
        <v>1268</v>
      </c>
      <c r="E187" s="262">
        <v>48.96</v>
      </c>
      <c r="F187" s="262" t="s">
        <v>1104</v>
      </c>
      <c r="G187" s="262" t="s">
        <v>1074</v>
      </c>
      <c r="H187" s="262" t="s">
        <v>1062</v>
      </c>
      <c r="I187" s="262" t="s">
        <v>1063</v>
      </c>
      <c r="J187" s="262" t="s">
        <v>1064</v>
      </c>
    </row>
    <row r="188" spans="1:10">
      <c r="A188" s="262" t="s">
        <v>1056</v>
      </c>
      <c r="B188" s="262" t="s">
        <v>1057</v>
      </c>
      <c r="C188" s="262" t="s">
        <v>1254</v>
      </c>
      <c r="D188" s="262" t="s">
        <v>1269</v>
      </c>
      <c r="E188" s="262">
        <v>59.32</v>
      </c>
      <c r="F188" s="262" t="s">
        <v>1104</v>
      </c>
      <c r="G188" s="262" t="s">
        <v>1074</v>
      </c>
      <c r="H188" s="262" t="s">
        <v>1062</v>
      </c>
      <c r="I188" s="262" t="s">
        <v>1063</v>
      </c>
      <c r="J188" s="262" t="s">
        <v>1064</v>
      </c>
    </row>
    <row r="189" spans="1:10">
      <c r="A189" s="262" t="s">
        <v>1056</v>
      </c>
      <c r="B189" s="262" t="s">
        <v>1057</v>
      </c>
      <c r="C189" s="262" t="s">
        <v>1254</v>
      </c>
      <c r="D189" s="262" t="s">
        <v>1270</v>
      </c>
      <c r="E189" s="262">
        <v>59.32</v>
      </c>
      <c r="F189" s="262" t="s">
        <v>1104</v>
      </c>
      <c r="G189" s="262" t="s">
        <v>1074</v>
      </c>
      <c r="H189" s="262" t="s">
        <v>1062</v>
      </c>
      <c r="I189" s="262" t="s">
        <v>1063</v>
      </c>
      <c r="J189" s="262" t="s">
        <v>1064</v>
      </c>
    </row>
    <row r="190" spans="1:10">
      <c r="A190" s="262" t="s">
        <v>1056</v>
      </c>
      <c r="B190" s="262" t="s">
        <v>1057</v>
      </c>
      <c r="C190" s="262" t="s">
        <v>1254</v>
      </c>
      <c r="D190" s="262" t="s">
        <v>1271</v>
      </c>
      <c r="E190" s="262">
        <v>59.32</v>
      </c>
      <c r="F190" s="262" t="s">
        <v>1104</v>
      </c>
      <c r="G190" s="262" t="s">
        <v>1074</v>
      </c>
      <c r="H190" s="262" t="s">
        <v>1062</v>
      </c>
      <c r="I190" s="262" t="s">
        <v>1063</v>
      </c>
      <c r="J190" s="262" t="s">
        <v>1064</v>
      </c>
    </row>
    <row r="191" spans="1:10">
      <c r="A191" s="262" t="s">
        <v>1056</v>
      </c>
      <c r="B191" s="262" t="s">
        <v>1057</v>
      </c>
      <c r="C191" s="262" t="s">
        <v>1254</v>
      </c>
      <c r="D191" s="262" t="s">
        <v>1272</v>
      </c>
      <c r="E191" s="262">
        <v>59.32</v>
      </c>
      <c r="F191" s="262" t="s">
        <v>1104</v>
      </c>
      <c r="G191" s="262" t="s">
        <v>1074</v>
      </c>
      <c r="H191" s="262" t="s">
        <v>1062</v>
      </c>
      <c r="I191" s="262" t="s">
        <v>1063</v>
      </c>
      <c r="J191" s="262" t="s">
        <v>1064</v>
      </c>
    </row>
    <row r="192" spans="1:10">
      <c r="A192" s="262" t="s">
        <v>1056</v>
      </c>
      <c r="B192" s="262" t="s">
        <v>1057</v>
      </c>
      <c r="C192" s="262" t="s">
        <v>1273</v>
      </c>
      <c r="D192" s="262" t="s">
        <v>1274</v>
      </c>
      <c r="E192" s="262">
        <v>73.45</v>
      </c>
      <c r="F192" s="262" t="s">
        <v>1104</v>
      </c>
      <c r="G192" s="262" t="s">
        <v>1061</v>
      </c>
      <c r="H192" s="262" t="s">
        <v>1062</v>
      </c>
      <c r="I192" s="262" t="s">
        <v>1063</v>
      </c>
      <c r="J192" s="262" t="s">
        <v>1064</v>
      </c>
    </row>
    <row r="193" spans="1:10">
      <c r="A193" s="262" t="s">
        <v>1056</v>
      </c>
      <c r="B193" s="262" t="s">
        <v>1057</v>
      </c>
      <c r="C193" s="262" t="s">
        <v>1273</v>
      </c>
      <c r="D193" s="262" t="s">
        <v>1275</v>
      </c>
      <c r="E193" s="262">
        <v>60.26</v>
      </c>
      <c r="F193" s="262" t="s">
        <v>1104</v>
      </c>
      <c r="G193" s="262" t="s">
        <v>1061</v>
      </c>
      <c r="H193" s="262" t="s">
        <v>1062</v>
      </c>
      <c r="I193" s="262" t="s">
        <v>1063</v>
      </c>
      <c r="J193" s="262" t="s">
        <v>1064</v>
      </c>
    </row>
    <row r="194" spans="1:10">
      <c r="A194" s="262" t="s">
        <v>1056</v>
      </c>
      <c r="B194" s="262" t="s">
        <v>1057</v>
      </c>
      <c r="C194" s="262" t="s">
        <v>1273</v>
      </c>
      <c r="D194" s="262" t="s">
        <v>1276</v>
      </c>
      <c r="E194" s="262">
        <v>59.32</v>
      </c>
      <c r="F194" s="262" t="s">
        <v>1104</v>
      </c>
      <c r="G194" s="262" t="s">
        <v>1061</v>
      </c>
      <c r="H194" s="262" t="s">
        <v>1062</v>
      </c>
      <c r="I194" s="262" t="s">
        <v>1063</v>
      </c>
      <c r="J194" s="262" t="s">
        <v>1064</v>
      </c>
    </row>
    <row r="195" spans="1:10">
      <c r="A195" s="262" t="s">
        <v>1056</v>
      </c>
      <c r="B195" s="262" t="s">
        <v>1057</v>
      </c>
      <c r="C195" s="262" t="s">
        <v>1273</v>
      </c>
      <c r="D195" s="262" t="s">
        <v>1277</v>
      </c>
      <c r="E195" s="262">
        <v>60.26</v>
      </c>
      <c r="F195" s="262" t="s">
        <v>1104</v>
      </c>
      <c r="G195" s="262" t="s">
        <v>1061</v>
      </c>
      <c r="H195" s="262" t="s">
        <v>1062</v>
      </c>
      <c r="I195" s="262" t="s">
        <v>1063</v>
      </c>
      <c r="J195" s="262" t="s">
        <v>1064</v>
      </c>
    </row>
    <row r="196" spans="1:10">
      <c r="A196" s="262" t="s">
        <v>1056</v>
      </c>
      <c r="B196" s="262" t="s">
        <v>1057</v>
      </c>
      <c r="C196" s="262" t="s">
        <v>1273</v>
      </c>
      <c r="D196" s="262" t="s">
        <v>1278</v>
      </c>
      <c r="E196" s="262">
        <v>59.32</v>
      </c>
      <c r="F196" s="262" t="s">
        <v>1104</v>
      </c>
      <c r="G196" s="262" t="s">
        <v>1061</v>
      </c>
      <c r="H196" s="262" t="s">
        <v>1062</v>
      </c>
      <c r="I196" s="262" t="s">
        <v>1063</v>
      </c>
      <c r="J196" s="262" t="s">
        <v>1064</v>
      </c>
    </row>
    <row r="197" spans="1:10">
      <c r="A197" s="262" t="s">
        <v>1056</v>
      </c>
      <c r="B197" s="262" t="s">
        <v>1057</v>
      </c>
      <c r="C197" s="262" t="s">
        <v>1273</v>
      </c>
      <c r="D197" s="262" t="s">
        <v>1279</v>
      </c>
      <c r="E197" s="262">
        <v>59.32</v>
      </c>
      <c r="F197" s="262" t="s">
        <v>1104</v>
      </c>
      <c r="G197" s="262" t="s">
        <v>1061</v>
      </c>
      <c r="H197" s="262" t="s">
        <v>1062</v>
      </c>
      <c r="I197" s="262" t="s">
        <v>1063</v>
      </c>
      <c r="J197" s="262" t="s">
        <v>1064</v>
      </c>
    </row>
    <row r="198" spans="1:10">
      <c r="A198" s="262" t="s">
        <v>1056</v>
      </c>
      <c r="B198" s="262" t="s">
        <v>1057</v>
      </c>
      <c r="C198" s="262" t="s">
        <v>1273</v>
      </c>
      <c r="D198" s="262" t="s">
        <v>1280</v>
      </c>
      <c r="E198" s="262">
        <v>61.2</v>
      </c>
      <c r="F198" s="262" t="s">
        <v>1104</v>
      </c>
      <c r="G198" s="262" t="s">
        <v>1061</v>
      </c>
      <c r="H198" s="262" t="s">
        <v>1062</v>
      </c>
      <c r="I198" s="262" t="s">
        <v>1063</v>
      </c>
      <c r="J198" s="262" t="s">
        <v>1064</v>
      </c>
    </row>
    <row r="199" spans="1:10">
      <c r="A199" s="262" t="s">
        <v>1056</v>
      </c>
      <c r="B199" s="262" t="s">
        <v>1057</v>
      </c>
      <c r="C199" s="262" t="s">
        <v>1273</v>
      </c>
      <c r="D199" s="262" t="s">
        <v>1281</v>
      </c>
      <c r="E199" s="262">
        <v>61.2</v>
      </c>
      <c r="F199" s="262" t="s">
        <v>1104</v>
      </c>
      <c r="G199" s="262" t="s">
        <v>1061</v>
      </c>
      <c r="H199" s="262" t="s">
        <v>1062</v>
      </c>
      <c r="I199" s="262" t="s">
        <v>1063</v>
      </c>
      <c r="J199" s="262" t="s">
        <v>1064</v>
      </c>
    </row>
    <row r="200" spans="1:10">
      <c r="A200" s="262" t="s">
        <v>1056</v>
      </c>
      <c r="B200" s="262" t="s">
        <v>1057</v>
      </c>
      <c r="C200" s="262" t="s">
        <v>1273</v>
      </c>
      <c r="D200" s="262" t="s">
        <v>1282</v>
      </c>
      <c r="E200" s="262">
        <v>73.45</v>
      </c>
      <c r="F200" s="262" t="s">
        <v>1104</v>
      </c>
      <c r="G200" s="262" t="s">
        <v>1061</v>
      </c>
      <c r="H200" s="262" t="s">
        <v>1062</v>
      </c>
      <c r="I200" s="262" t="s">
        <v>1063</v>
      </c>
      <c r="J200" s="262" t="s">
        <v>1064</v>
      </c>
    </row>
    <row r="201" spans="1:10">
      <c r="A201" s="262" t="s">
        <v>1056</v>
      </c>
      <c r="B201" s="262" t="s">
        <v>1057</v>
      </c>
      <c r="C201" s="262" t="s">
        <v>1273</v>
      </c>
      <c r="D201" s="262" t="s">
        <v>1283</v>
      </c>
      <c r="E201" s="262">
        <v>58.38</v>
      </c>
      <c r="F201" s="262" t="s">
        <v>1104</v>
      </c>
      <c r="G201" s="262" t="s">
        <v>1074</v>
      </c>
      <c r="H201" s="262" t="s">
        <v>1062</v>
      </c>
      <c r="I201" s="262" t="s">
        <v>1063</v>
      </c>
      <c r="J201" s="262" t="s">
        <v>1064</v>
      </c>
    </row>
    <row r="202" spans="1:10">
      <c r="A202" s="262" t="s">
        <v>1056</v>
      </c>
      <c r="B202" s="262" t="s">
        <v>1057</v>
      </c>
      <c r="C202" s="262" t="s">
        <v>1273</v>
      </c>
      <c r="D202" s="262" t="s">
        <v>1284</v>
      </c>
      <c r="E202" s="262">
        <v>59.32</v>
      </c>
      <c r="F202" s="262" t="s">
        <v>1104</v>
      </c>
      <c r="G202" s="262" t="s">
        <v>1074</v>
      </c>
      <c r="H202" s="262" t="s">
        <v>1062</v>
      </c>
      <c r="I202" s="262" t="s">
        <v>1063</v>
      </c>
      <c r="J202" s="262" t="s">
        <v>1064</v>
      </c>
    </row>
    <row r="203" spans="1:10">
      <c r="A203" s="262" t="s">
        <v>1056</v>
      </c>
      <c r="B203" s="262" t="s">
        <v>1057</v>
      </c>
      <c r="C203" s="262" t="s">
        <v>1273</v>
      </c>
      <c r="D203" s="262" t="s">
        <v>1285</v>
      </c>
      <c r="E203" s="262">
        <v>59.32</v>
      </c>
      <c r="F203" s="262" t="s">
        <v>1104</v>
      </c>
      <c r="G203" s="262" t="s">
        <v>1074</v>
      </c>
      <c r="H203" s="262" t="s">
        <v>1062</v>
      </c>
      <c r="I203" s="262" t="s">
        <v>1063</v>
      </c>
      <c r="J203" s="262" t="s">
        <v>1064</v>
      </c>
    </row>
    <row r="204" spans="1:10">
      <c r="A204" s="262" t="s">
        <v>1056</v>
      </c>
      <c r="B204" s="262" t="s">
        <v>1057</v>
      </c>
      <c r="C204" s="262" t="s">
        <v>1273</v>
      </c>
      <c r="D204" s="262" t="s">
        <v>1286</v>
      </c>
      <c r="E204" s="262">
        <v>60.26</v>
      </c>
      <c r="F204" s="262" t="s">
        <v>1104</v>
      </c>
      <c r="G204" s="262" t="s">
        <v>1074</v>
      </c>
      <c r="H204" s="262" t="s">
        <v>1062</v>
      </c>
      <c r="I204" s="262" t="s">
        <v>1063</v>
      </c>
      <c r="J204" s="262" t="s">
        <v>1064</v>
      </c>
    </row>
    <row r="205" spans="1:10">
      <c r="A205" s="262" t="s">
        <v>1056</v>
      </c>
      <c r="B205" s="262" t="s">
        <v>1057</v>
      </c>
      <c r="C205" s="262" t="s">
        <v>1273</v>
      </c>
      <c r="D205" s="262" t="s">
        <v>1287</v>
      </c>
      <c r="E205" s="262">
        <v>48.96</v>
      </c>
      <c r="F205" s="262" t="s">
        <v>1104</v>
      </c>
      <c r="G205" s="262" t="s">
        <v>1074</v>
      </c>
      <c r="H205" s="262" t="s">
        <v>1062</v>
      </c>
      <c r="I205" s="262" t="s">
        <v>1063</v>
      </c>
      <c r="J205" s="262" t="s">
        <v>1064</v>
      </c>
    </row>
    <row r="206" spans="1:10">
      <c r="A206" s="262" t="s">
        <v>1056</v>
      </c>
      <c r="B206" s="262" t="s">
        <v>1057</v>
      </c>
      <c r="C206" s="262" t="s">
        <v>1273</v>
      </c>
      <c r="D206" s="262" t="s">
        <v>1288</v>
      </c>
      <c r="E206" s="262">
        <v>59.32</v>
      </c>
      <c r="F206" s="262" t="s">
        <v>1104</v>
      </c>
      <c r="G206" s="262" t="s">
        <v>1074</v>
      </c>
      <c r="H206" s="262" t="s">
        <v>1062</v>
      </c>
      <c r="I206" s="262" t="s">
        <v>1063</v>
      </c>
      <c r="J206" s="262" t="s">
        <v>1064</v>
      </c>
    </row>
    <row r="207" spans="1:10">
      <c r="A207" s="262" t="s">
        <v>1056</v>
      </c>
      <c r="B207" s="262" t="s">
        <v>1057</v>
      </c>
      <c r="C207" s="262" t="s">
        <v>1273</v>
      </c>
      <c r="D207" s="262" t="s">
        <v>1289</v>
      </c>
      <c r="E207" s="262">
        <v>59.32</v>
      </c>
      <c r="F207" s="262" t="s">
        <v>1104</v>
      </c>
      <c r="G207" s="262" t="s">
        <v>1074</v>
      </c>
      <c r="H207" s="262" t="s">
        <v>1062</v>
      </c>
      <c r="I207" s="262" t="s">
        <v>1063</v>
      </c>
      <c r="J207" s="262" t="s">
        <v>1064</v>
      </c>
    </row>
    <row r="208" spans="1:10">
      <c r="A208" s="262" t="s">
        <v>1056</v>
      </c>
      <c r="B208" s="262" t="s">
        <v>1057</v>
      </c>
      <c r="C208" s="262" t="s">
        <v>1273</v>
      </c>
      <c r="D208" s="262" t="s">
        <v>1290</v>
      </c>
      <c r="E208" s="262">
        <v>59.32</v>
      </c>
      <c r="F208" s="262" t="s">
        <v>1104</v>
      </c>
      <c r="G208" s="262" t="s">
        <v>1074</v>
      </c>
      <c r="H208" s="262" t="s">
        <v>1062</v>
      </c>
      <c r="I208" s="262" t="s">
        <v>1063</v>
      </c>
      <c r="J208" s="262" t="s">
        <v>1064</v>
      </c>
    </row>
    <row r="209" spans="1:10">
      <c r="A209" s="262" t="s">
        <v>1056</v>
      </c>
      <c r="B209" s="262" t="s">
        <v>1057</v>
      </c>
      <c r="C209" s="262" t="s">
        <v>1273</v>
      </c>
      <c r="D209" s="262" t="s">
        <v>1291</v>
      </c>
      <c r="E209" s="262">
        <v>59.32</v>
      </c>
      <c r="F209" s="262" t="s">
        <v>1104</v>
      </c>
      <c r="G209" s="262" t="s">
        <v>1074</v>
      </c>
      <c r="H209" s="262" t="s">
        <v>1062</v>
      </c>
      <c r="I209" s="262" t="s">
        <v>1063</v>
      </c>
      <c r="J209" s="262" t="s">
        <v>1064</v>
      </c>
    </row>
    <row r="210" spans="1:10">
      <c r="A210" s="262" t="s">
        <v>1056</v>
      </c>
      <c r="B210" s="262" t="s">
        <v>1057</v>
      </c>
      <c r="C210" s="262" t="s">
        <v>1292</v>
      </c>
      <c r="D210" s="262" t="s">
        <v>1293</v>
      </c>
      <c r="E210" s="262">
        <v>73.45</v>
      </c>
      <c r="F210" s="262" t="s">
        <v>1104</v>
      </c>
      <c r="G210" s="262" t="s">
        <v>1061</v>
      </c>
      <c r="H210" s="262" t="s">
        <v>1062</v>
      </c>
      <c r="I210" s="262" t="s">
        <v>1063</v>
      </c>
      <c r="J210" s="262" t="s">
        <v>1064</v>
      </c>
    </row>
    <row r="211" spans="1:10">
      <c r="A211" s="262" t="s">
        <v>1056</v>
      </c>
      <c r="B211" s="262" t="s">
        <v>1057</v>
      </c>
      <c r="C211" s="262" t="s">
        <v>1292</v>
      </c>
      <c r="D211" s="262" t="s">
        <v>1294</v>
      </c>
      <c r="E211" s="262">
        <v>60.26</v>
      </c>
      <c r="F211" s="262" t="s">
        <v>1104</v>
      </c>
      <c r="G211" s="262" t="s">
        <v>1061</v>
      </c>
      <c r="H211" s="262" t="s">
        <v>1062</v>
      </c>
      <c r="I211" s="262" t="s">
        <v>1063</v>
      </c>
      <c r="J211" s="262" t="s">
        <v>1064</v>
      </c>
    </row>
    <row r="212" spans="1:10">
      <c r="A212" s="262" t="s">
        <v>1056</v>
      </c>
      <c r="B212" s="262" t="s">
        <v>1057</v>
      </c>
      <c r="C212" s="262" t="s">
        <v>1292</v>
      </c>
      <c r="D212" s="262" t="s">
        <v>1295</v>
      </c>
      <c r="E212" s="262">
        <v>59.32</v>
      </c>
      <c r="F212" s="262" t="s">
        <v>1104</v>
      </c>
      <c r="G212" s="262" t="s">
        <v>1061</v>
      </c>
      <c r="H212" s="262" t="s">
        <v>1062</v>
      </c>
      <c r="I212" s="262" t="s">
        <v>1063</v>
      </c>
      <c r="J212" s="262" t="s">
        <v>1064</v>
      </c>
    </row>
    <row r="213" spans="1:10">
      <c r="A213" s="262" t="s">
        <v>1056</v>
      </c>
      <c r="B213" s="262" t="s">
        <v>1057</v>
      </c>
      <c r="C213" s="262" t="s">
        <v>1292</v>
      </c>
      <c r="D213" s="262" t="s">
        <v>1296</v>
      </c>
      <c r="E213" s="262">
        <v>60.26</v>
      </c>
      <c r="F213" s="262" t="s">
        <v>1104</v>
      </c>
      <c r="G213" s="262" t="s">
        <v>1061</v>
      </c>
      <c r="H213" s="262" t="s">
        <v>1062</v>
      </c>
      <c r="I213" s="262" t="s">
        <v>1063</v>
      </c>
      <c r="J213" s="262" t="s">
        <v>1064</v>
      </c>
    </row>
    <row r="214" spans="1:10">
      <c r="A214" s="262" t="s">
        <v>1056</v>
      </c>
      <c r="B214" s="262" t="s">
        <v>1057</v>
      </c>
      <c r="C214" s="262" t="s">
        <v>1292</v>
      </c>
      <c r="D214" s="262" t="s">
        <v>1297</v>
      </c>
      <c r="E214" s="262">
        <v>59.32</v>
      </c>
      <c r="F214" s="262" t="s">
        <v>1104</v>
      </c>
      <c r="G214" s="262" t="s">
        <v>1061</v>
      </c>
      <c r="H214" s="262" t="s">
        <v>1062</v>
      </c>
      <c r="I214" s="262" t="s">
        <v>1063</v>
      </c>
      <c r="J214" s="262" t="s">
        <v>1064</v>
      </c>
    </row>
    <row r="215" spans="1:10">
      <c r="A215" s="262" t="s">
        <v>1056</v>
      </c>
      <c r="B215" s="262" t="s">
        <v>1057</v>
      </c>
      <c r="C215" s="262" t="s">
        <v>1292</v>
      </c>
      <c r="D215" s="262" t="s">
        <v>1298</v>
      </c>
      <c r="E215" s="262">
        <v>59.32</v>
      </c>
      <c r="F215" s="262" t="s">
        <v>1104</v>
      </c>
      <c r="G215" s="262" t="s">
        <v>1061</v>
      </c>
      <c r="H215" s="262" t="s">
        <v>1062</v>
      </c>
      <c r="I215" s="262" t="s">
        <v>1063</v>
      </c>
      <c r="J215" s="262" t="s">
        <v>1064</v>
      </c>
    </row>
    <row r="216" spans="1:10">
      <c r="A216" s="262" t="s">
        <v>1056</v>
      </c>
      <c r="B216" s="262" t="s">
        <v>1057</v>
      </c>
      <c r="C216" s="262" t="s">
        <v>1292</v>
      </c>
      <c r="D216" s="262" t="s">
        <v>1299</v>
      </c>
      <c r="E216" s="262">
        <v>61.2</v>
      </c>
      <c r="F216" s="262" t="s">
        <v>1104</v>
      </c>
      <c r="G216" s="262" t="s">
        <v>1061</v>
      </c>
      <c r="H216" s="262" t="s">
        <v>1062</v>
      </c>
      <c r="I216" s="262" t="s">
        <v>1063</v>
      </c>
      <c r="J216" s="262" t="s">
        <v>1064</v>
      </c>
    </row>
    <row r="217" spans="1:10">
      <c r="A217" s="262" t="s">
        <v>1056</v>
      </c>
      <c r="B217" s="262" t="s">
        <v>1057</v>
      </c>
      <c r="C217" s="262" t="s">
        <v>1292</v>
      </c>
      <c r="D217" s="262" t="s">
        <v>1300</v>
      </c>
      <c r="E217" s="262">
        <v>61.2</v>
      </c>
      <c r="F217" s="262" t="s">
        <v>1104</v>
      </c>
      <c r="G217" s="262" t="s">
        <v>1061</v>
      </c>
      <c r="H217" s="262" t="s">
        <v>1062</v>
      </c>
      <c r="I217" s="262" t="s">
        <v>1063</v>
      </c>
      <c r="J217" s="262" t="s">
        <v>1064</v>
      </c>
    </row>
    <row r="218" spans="1:10">
      <c r="A218" s="262" t="s">
        <v>1056</v>
      </c>
      <c r="B218" s="262" t="s">
        <v>1057</v>
      </c>
      <c r="C218" s="262" t="s">
        <v>1292</v>
      </c>
      <c r="D218" s="262" t="s">
        <v>1301</v>
      </c>
      <c r="E218" s="262">
        <v>73.45</v>
      </c>
      <c r="F218" s="262" t="s">
        <v>1104</v>
      </c>
      <c r="G218" s="262" t="s">
        <v>1061</v>
      </c>
      <c r="H218" s="262" t="s">
        <v>1062</v>
      </c>
      <c r="I218" s="262" t="s">
        <v>1063</v>
      </c>
      <c r="J218" s="262" t="s">
        <v>1064</v>
      </c>
    </row>
    <row r="219" spans="1:10">
      <c r="A219" s="262" t="s">
        <v>1056</v>
      </c>
      <c r="B219" s="262" t="s">
        <v>1057</v>
      </c>
      <c r="C219" s="262" t="s">
        <v>1292</v>
      </c>
      <c r="D219" s="262" t="s">
        <v>1302</v>
      </c>
      <c r="E219" s="262">
        <v>58.38</v>
      </c>
      <c r="F219" s="262" t="s">
        <v>1104</v>
      </c>
      <c r="G219" s="262" t="s">
        <v>1074</v>
      </c>
      <c r="H219" s="262" t="s">
        <v>1062</v>
      </c>
      <c r="I219" s="262" t="s">
        <v>1063</v>
      </c>
      <c r="J219" s="262" t="s">
        <v>1064</v>
      </c>
    </row>
    <row r="220" spans="1:10">
      <c r="A220" s="262" t="s">
        <v>1056</v>
      </c>
      <c r="B220" s="262" t="s">
        <v>1057</v>
      </c>
      <c r="C220" s="262" t="s">
        <v>1292</v>
      </c>
      <c r="D220" s="262" t="s">
        <v>1303</v>
      </c>
      <c r="E220" s="262">
        <v>59.32</v>
      </c>
      <c r="F220" s="262" t="s">
        <v>1104</v>
      </c>
      <c r="G220" s="262" t="s">
        <v>1074</v>
      </c>
      <c r="H220" s="262" t="s">
        <v>1062</v>
      </c>
      <c r="I220" s="262" t="s">
        <v>1063</v>
      </c>
      <c r="J220" s="262" t="s">
        <v>1064</v>
      </c>
    </row>
    <row r="221" spans="1:10">
      <c r="A221" s="262" t="s">
        <v>1056</v>
      </c>
      <c r="B221" s="262" t="s">
        <v>1057</v>
      </c>
      <c r="C221" s="262" t="s">
        <v>1292</v>
      </c>
      <c r="D221" s="262" t="s">
        <v>1304</v>
      </c>
      <c r="E221" s="262">
        <v>59.32</v>
      </c>
      <c r="F221" s="262" t="s">
        <v>1104</v>
      </c>
      <c r="G221" s="262" t="s">
        <v>1074</v>
      </c>
      <c r="H221" s="262" t="s">
        <v>1062</v>
      </c>
      <c r="I221" s="262" t="s">
        <v>1063</v>
      </c>
      <c r="J221" s="262" t="s">
        <v>1064</v>
      </c>
    </row>
    <row r="222" spans="1:10">
      <c r="A222" s="262" t="s">
        <v>1056</v>
      </c>
      <c r="B222" s="262" t="s">
        <v>1057</v>
      </c>
      <c r="C222" s="262" t="s">
        <v>1292</v>
      </c>
      <c r="D222" s="262" t="s">
        <v>1305</v>
      </c>
      <c r="E222" s="262">
        <v>60.26</v>
      </c>
      <c r="F222" s="262" t="s">
        <v>1104</v>
      </c>
      <c r="G222" s="262" t="s">
        <v>1074</v>
      </c>
      <c r="H222" s="262" t="s">
        <v>1062</v>
      </c>
      <c r="I222" s="262" t="s">
        <v>1063</v>
      </c>
      <c r="J222" s="262" t="s">
        <v>1064</v>
      </c>
    </row>
    <row r="223" spans="1:10">
      <c r="A223" s="262" t="s">
        <v>1056</v>
      </c>
      <c r="B223" s="262" t="s">
        <v>1057</v>
      </c>
      <c r="C223" s="262" t="s">
        <v>1292</v>
      </c>
      <c r="D223" s="262" t="s">
        <v>1306</v>
      </c>
      <c r="E223" s="262">
        <v>48.96</v>
      </c>
      <c r="F223" s="262" t="s">
        <v>1104</v>
      </c>
      <c r="G223" s="262" t="s">
        <v>1074</v>
      </c>
      <c r="H223" s="262" t="s">
        <v>1062</v>
      </c>
      <c r="I223" s="262" t="s">
        <v>1063</v>
      </c>
      <c r="J223" s="262" t="s">
        <v>1064</v>
      </c>
    </row>
    <row r="224" spans="1:10">
      <c r="A224" s="262" t="s">
        <v>1056</v>
      </c>
      <c r="B224" s="262" t="s">
        <v>1057</v>
      </c>
      <c r="C224" s="262" t="s">
        <v>1292</v>
      </c>
      <c r="D224" s="262" t="s">
        <v>1307</v>
      </c>
      <c r="E224" s="262">
        <v>59.32</v>
      </c>
      <c r="F224" s="262" t="s">
        <v>1104</v>
      </c>
      <c r="G224" s="262" t="s">
        <v>1074</v>
      </c>
      <c r="H224" s="262" t="s">
        <v>1062</v>
      </c>
      <c r="I224" s="262" t="s">
        <v>1063</v>
      </c>
      <c r="J224" s="262" t="s">
        <v>1064</v>
      </c>
    </row>
    <row r="225" spans="1:10">
      <c r="A225" s="262" t="s">
        <v>1056</v>
      </c>
      <c r="B225" s="262" t="s">
        <v>1057</v>
      </c>
      <c r="C225" s="262" t="s">
        <v>1292</v>
      </c>
      <c r="D225" s="262" t="s">
        <v>1308</v>
      </c>
      <c r="E225" s="262">
        <v>59.32</v>
      </c>
      <c r="F225" s="262" t="s">
        <v>1104</v>
      </c>
      <c r="G225" s="262" t="s">
        <v>1074</v>
      </c>
      <c r="H225" s="262" t="s">
        <v>1062</v>
      </c>
      <c r="I225" s="262" t="s">
        <v>1063</v>
      </c>
      <c r="J225" s="262" t="s">
        <v>1064</v>
      </c>
    </row>
    <row r="226" spans="1:10">
      <c r="A226" s="262" t="s">
        <v>1056</v>
      </c>
      <c r="B226" s="262" t="s">
        <v>1057</v>
      </c>
      <c r="C226" s="262" t="s">
        <v>1292</v>
      </c>
      <c r="D226" s="262" t="s">
        <v>1309</v>
      </c>
      <c r="E226" s="262">
        <v>59.32</v>
      </c>
      <c r="F226" s="262" t="s">
        <v>1104</v>
      </c>
      <c r="G226" s="262" t="s">
        <v>1074</v>
      </c>
      <c r="H226" s="262" t="s">
        <v>1062</v>
      </c>
      <c r="I226" s="262" t="s">
        <v>1063</v>
      </c>
      <c r="J226" s="262" t="s">
        <v>1064</v>
      </c>
    </row>
    <row r="227" spans="1:10">
      <c r="A227" s="262" t="s">
        <v>1056</v>
      </c>
      <c r="B227" s="262" t="s">
        <v>1057</v>
      </c>
      <c r="C227" s="262" t="s">
        <v>1292</v>
      </c>
      <c r="D227" s="262" t="s">
        <v>1310</v>
      </c>
      <c r="E227" s="262">
        <v>59.32</v>
      </c>
      <c r="F227" s="262" t="s">
        <v>1104</v>
      </c>
      <c r="G227" s="262" t="s">
        <v>1074</v>
      </c>
      <c r="H227" s="262" t="s">
        <v>1062</v>
      </c>
      <c r="I227" s="262" t="s">
        <v>1063</v>
      </c>
      <c r="J227" s="262" t="s">
        <v>1064</v>
      </c>
    </row>
    <row r="228" spans="1:10">
      <c r="A228" s="262" t="s">
        <v>1056</v>
      </c>
      <c r="B228" s="262" t="s">
        <v>1057</v>
      </c>
      <c r="C228" s="262" t="s">
        <v>1311</v>
      </c>
      <c r="D228" s="262" t="s">
        <v>1312</v>
      </c>
      <c r="E228" s="262">
        <v>73.45</v>
      </c>
      <c r="F228" s="262" t="s">
        <v>1104</v>
      </c>
      <c r="G228" s="262" t="s">
        <v>1061</v>
      </c>
      <c r="H228" s="262" t="s">
        <v>1062</v>
      </c>
      <c r="I228" s="262" t="s">
        <v>1063</v>
      </c>
      <c r="J228" s="262" t="s">
        <v>1064</v>
      </c>
    </row>
    <row r="229" spans="1:10">
      <c r="A229" s="262" t="s">
        <v>1056</v>
      </c>
      <c r="B229" s="262" t="s">
        <v>1057</v>
      </c>
      <c r="C229" s="262" t="s">
        <v>1311</v>
      </c>
      <c r="D229" s="262" t="s">
        <v>1313</v>
      </c>
      <c r="E229" s="262">
        <v>60.26</v>
      </c>
      <c r="F229" s="262" t="s">
        <v>1104</v>
      </c>
      <c r="G229" s="262" t="s">
        <v>1061</v>
      </c>
      <c r="H229" s="262" t="s">
        <v>1062</v>
      </c>
      <c r="I229" s="262" t="s">
        <v>1063</v>
      </c>
      <c r="J229" s="262" t="s">
        <v>1064</v>
      </c>
    </row>
    <row r="230" spans="1:10">
      <c r="A230" s="262" t="s">
        <v>1056</v>
      </c>
      <c r="B230" s="262" t="s">
        <v>1057</v>
      </c>
      <c r="C230" s="262" t="s">
        <v>1311</v>
      </c>
      <c r="D230" s="262" t="s">
        <v>1314</v>
      </c>
      <c r="E230" s="262">
        <v>59.32</v>
      </c>
      <c r="F230" s="262" t="s">
        <v>1104</v>
      </c>
      <c r="G230" s="262" t="s">
        <v>1061</v>
      </c>
      <c r="H230" s="262" t="s">
        <v>1062</v>
      </c>
      <c r="I230" s="262" t="s">
        <v>1063</v>
      </c>
      <c r="J230" s="262" t="s">
        <v>1064</v>
      </c>
    </row>
    <row r="231" spans="1:10">
      <c r="A231" s="262" t="s">
        <v>1056</v>
      </c>
      <c r="B231" s="262" t="s">
        <v>1057</v>
      </c>
      <c r="C231" s="262" t="s">
        <v>1311</v>
      </c>
      <c r="D231" s="262" t="s">
        <v>1315</v>
      </c>
      <c r="E231" s="262">
        <v>60.26</v>
      </c>
      <c r="F231" s="262" t="s">
        <v>1104</v>
      </c>
      <c r="G231" s="262" t="s">
        <v>1061</v>
      </c>
      <c r="H231" s="262" t="s">
        <v>1062</v>
      </c>
      <c r="I231" s="262" t="s">
        <v>1063</v>
      </c>
      <c r="J231" s="262" t="s">
        <v>1064</v>
      </c>
    </row>
    <row r="232" spans="1:10">
      <c r="A232" s="262" t="s">
        <v>1056</v>
      </c>
      <c r="B232" s="262" t="s">
        <v>1057</v>
      </c>
      <c r="C232" s="262" t="s">
        <v>1311</v>
      </c>
      <c r="D232" s="262" t="s">
        <v>1316</v>
      </c>
      <c r="E232" s="262">
        <v>59.32</v>
      </c>
      <c r="F232" s="262" t="s">
        <v>1104</v>
      </c>
      <c r="G232" s="262" t="s">
        <v>1061</v>
      </c>
      <c r="H232" s="262" t="s">
        <v>1062</v>
      </c>
      <c r="I232" s="262" t="s">
        <v>1063</v>
      </c>
      <c r="J232" s="262" t="s">
        <v>1064</v>
      </c>
    </row>
    <row r="233" spans="1:10">
      <c r="A233" s="262" t="s">
        <v>1056</v>
      </c>
      <c r="B233" s="262" t="s">
        <v>1057</v>
      </c>
      <c r="C233" s="262" t="s">
        <v>1311</v>
      </c>
      <c r="D233" s="262" t="s">
        <v>1317</v>
      </c>
      <c r="E233" s="262">
        <v>59.32</v>
      </c>
      <c r="F233" s="262" t="s">
        <v>1104</v>
      </c>
      <c r="G233" s="262" t="s">
        <v>1061</v>
      </c>
      <c r="H233" s="262" t="s">
        <v>1062</v>
      </c>
      <c r="I233" s="262" t="s">
        <v>1063</v>
      </c>
      <c r="J233" s="262" t="s">
        <v>1064</v>
      </c>
    </row>
    <row r="234" spans="1:10">
      <c r="A234" s="262" t="s">
        <v>1056</v>
      </c>
      <c r="B234" s="262" t="s">
        <v>1057</v>
      </c>
      <c r="C234" s="262" t="s">
        <v>1311</v>
      </c>
      <c r="D234" s="262" t="s">
        <v>1318</v>
      </c>
      <c r="E234" s="262">
        <v>61.2</v>
      </c>
      <c r="F234" s="262" t="s">
        <v>1104</v>
      </c>
      <c r="G234" s="262" t="s">
        <v>1061</v>
      </c>
      <c r="H234" s="262" t="s">
        <v>1062</v>
      </c>
      <c r="I234" s="262" t="s">
        <v>1063</v>
      </c>
      <c r="J234" s="262" t="s">
        <v>1064</v>
      </c>
    </row>
    <row r="235" spans="1:10">
      <c r="A235" s="262" t="s">
        <v>1056</v>
      </c>
      <c r="B235" s="262" t="s">
        <v>1057</v>
      </c>
      <c r="C235" s="262" t="s">
        <v>1311</v>
      </c>
      <c r="D235" s="262" t="s">
        <v>1319</v>
      </c>
      <c r="E235" s="262">
        <v>61.2</v>
      </c>
      <c r="F235" s="262" t="s">
        <v>1104</v>
      </c>
      <c r="G235" s="262" t="s">
        <v>1061</v>
      </c>
      <c r="H235" s="262" t="s">
        <v>1062</v>
      </c>
      <c r="I235" s="262" t="s">
        <v>1063</v>
      </c>
      <c r="J235" s="262" t="s">
        <v>1064</v>
      </c>
    </row>
    <row r="236" spans="1:10">
      <c r="A236" s="262" t="s">
        <v>1056</v>
      </c>
      <c r="B236" s="262" t="s">
        <v>1057</v>
      </c>
      <c r="C236" s="262" t="s">
        <v>1311</v>
      </c>
      <c r="D236" s="262" t="s">
        <v>1320</v>
      </c>
      <c r="E236" s="262">
        <v>73.45</v>
      </c>
      <c r="F236" s="262" t="s">
        <v>1104</v>
      </c>
      <c r="G236" s="262" t="s">
        <v>1061</v>
      </c>
      <c r="H236" s="262" t="s">
        <v>1062</v>
      </c>
      <c r="I236" s="262" t="s">
        <v>1063</v>
      </c>
      <c r="J236" s="262" t="s">
        <v>1064</v>
      </c>
    </row>
    <row r="237" spans="1:10">
      <c r="A237" s="262" t="s">
        <v>1056</v>
      </c>
      <c r="B237" s="262" t="s">
        <v>1057</v>
      </c>
      <c r="C237" s="262" t="s">
        <v>1311</v>
      </c>
      <c r="D237" s="262" t="s">
        <v>1321</v>
      </c>
      <c r="E237" s="262">
        <v>58.38</v>
      </c>
      <c r="F237" s="262" t="s">
        <v>1104</v>
      </c>
      <c r="G237" s="262" t="s">
        <v>1074</v>
      </c>
      <c r="H237" s="262" t="s">
        <v>1062</v>
      </c>
      <c r="I237" s="262" t="s">
        <v>1063</v>
      </c>
      <c r="J237" s="262" t="s">
        <v>1064</v>
      </c>
    </row>
    <row r="238" spans="1:10">
      <c r="A238" s="262" t="s">
        <v>1056</v>
      </c>
      <c r="B238" s="262" t="s">
        <v>1057</v>
      </c>
      <c r="C238" s="262" t="s">
        <v>1311</v>
      </c>
      <c r="D238" s="262" t="s">
        <v>1322</v>
      </c>
      <c r="E238" s="262">
        <v>59.32</v>
      </c>
      <c r="F238" s="262" t="s">
        <v>1104</v>
      </c>
      <c r="G238" s="262" t="s">
        <v>1074</v>
      </c>
      <c r="H238" s="262" t="s">
        <v>1062</v>
      </c>
      <c r="I238" s="262" t="s">
        <v>1063</v>
      </c>
      <c r="J238" s="262" t="s">
        <v>1064</v>
      </c>
    </row>
    <row r="239" spans="1:10">
      <c r="A239" s="262" t="s">
        <v>1056</v>
      </c>
      <c r="B239" s="262" t="s">
        <v>1057</v>
      </c>
      <c r="C239" s="262" t="s">
        <v>1311</v>
      </c>
      <c r="D239" s="262" t="s">
        <v>1323</v>
      </c>
      <c r="E239" s="262">
        <v>59.32</v>
      </c>
      <c r="F239" s="262" t="s">
        <v>1104</v>
      </c>
      <c r="G239" s="262" t="s">
        <v>1074</v>
      </c>
      <c r="H239" s="262" t="s">
        <v>1062</v>
      </c>
      <c r="I239" s="262" t="s">
        <v>1063</v>
      </c>
      <c r="J239" s="262" t="s">
        <v>1064</v>
      </c>
    </row>
    <row r="240" spans="1:10">
      <c r="A240" s="262" t="s">
        <v>1056</v>
      </c>
      <c r="B240" s="262" t="s">
        <v>1057</v>
      </c>
      <c r="C240" s="262" t="s">
        <v>1311</v>
      </c>
      <c r="D240" s="262" t="s">
        <v>1324</v>
      </c>
      <c r="E240" s="262">
        <v>60.26</v>
      </c>
      <c r="F240" s="262" t="s">
        <v>1104</v>
      </c>
      <c r="G240" s="262" t="s">
        <v>1074</v>
      </c>
      <c r="H240" s="262" t="s">
        <v>1062</v>
      </c>
      <c r="I240" s="262" t="s">
        <v>1063</v>
      </c>
      <c r="J240" s="262" t="s">
        <v>1064</v>
      </c>
    </row>
    <row r="241" spans="1:10">
      <c r="A241" s="262" t="s">
        <v>1056</v>
      </c>
      <c r="B241" s="262" t="s">
        <v>1057</v>
      </c>
      <c r="C241" s="262" t="s">
        <v>1311</v>
      </c>
      <c r="D241" s="262" t="s">
        <v>1325</v>
      </c>
      <c r="E241" s="262">
        <v>48.96</v>
      </c>
      <c r="F241" s="262" t="s">
        <v>1104</v>
      </c>
      <c r="G241" s="262" t="s">
        <v>1074</v>
      </c>
      <c r="H241" s="262" t="s">
        <v>1062</v>
      </c>
      <c r="I241" s="262" t="s">
        <v>1063</v>
      </c>
      <c r="J241" s="262" t="s">
        <v>1064</v>
      </c>
    </row>
    <row r="242" spans="1:10">
      <c r="A242" s="262" t="s">
        <v>1056</v>
      </c>
      <c r="B242" s="262" t="s">
        <v>1057</v>
      </c>
      <c r="C242" s="262" t="s">
        <v>1311</v>
      </c>
      <c r="D242" s="262" t="s">
        <v>1326</v>
      </c>
      <c r="E242" s="262">
        <v>59.32</v>
      </c>
      <c r="F242" s="262" t="s">
        <v>1104</v>
      </c>
      <c r="G242" s="262" t="s">
        <v>1074</v>
      </c>
      <c r="H242" s="262" t="s">
        <v>1062</v>
      </c>
      <c r="I242" s="262" t="s">
        <v>1063</v>
      </c>
      <c r="J242" s="262" t="s">
        <v>1064</v>
      </c>
    </row>
    <row r="243" spans="1:10">
      <c r="A243" s="262" t="s">
        <v>1056</v>
      </c>
      <c r="B243" s="262" t="s">
        <v>1057</v>
      </c>
      <c r="C243" s="262" t="s">
        <v>1311</v>
      </c>
      <c r="D243" s="262" t="s">
        <v>1327</v>
      </c>
      <c r="E243" s="262">
        <v>59.32</v>
      </c>
      <c r="F243" s="262" t="s">
        <v>1104</v>
      </c>
      <c r="G243" s="262" t="s">
        <v>1074</v>
      </c>
      <c r="H243" s="262" t="s">
        <v>1062</v>
      </c>
      <c r="I243" s="262" t="s">
        <v>1063</v>
      </c>
      <c r="J243" s="262" t="s">
        <v>1064</v>
      </c>
    </row>
    <row r="244" spans="1:10">
      <c r="A244" s="262" t="s">
        <v>1056</v>
      </c>
      <c r="B244" s="262" t="s">
        <v>1057</v>
      </c>
      <c r="C244" s="262" t="s">
        <v>1311</v>
      </c>
      <c r="D244" s="262" t="s">
        <v>1328</v>
      </c>
      <c r="E244" s="262">
        <v>59.32</v>
      </c>
      <c r="F244" s="262" t="s">
        <v>1104</v>
      </c>
      <c r="G244" s="262" t="s">
        <v>1074</v>
      </c>
      <c r="H244" s="262" t="s">
        <v>1062</v>
      </c>
      <c r="I244" s="262" t="s">
        <v>1063</v>
      </c>
      <c r="J244" s="262" t="s">
        <v>1064</v>
      </c>
    </row>
    <row r="245" spans="1:10">
      <c r="A245" s="262" t="s">
        <v>1056</v>
      </c>
      <c r="B245" s="262" t="s">
        <v>1057</v>
      </c>
      <c r="C245" s="262" t="s">
        <v>1311</v>
      </c>
      <c r="D245" s="262" t="s">
        <v>1329</v>
      </c>
      <c r="E245" s="262">
        <v>59.32</v>
      </c>
      <c r="F245" s="262" t="s">
        <v>1104</v>
      </c>
      <c r="G245" s="262" t="s">
        <v>1074</v>
      </c>
      <c r="H245" s="262" t="s">
        <v>1062</v>
      </c>
      <c r="I245" s="262" t="s">
        <v>1063</v>
      </c>
      <c r="J245" s="262" t="s">
        <v>1064</v>
      </c>
    </row>
    <row r="246" spans="1:10" s="263" customFormat="1" hidden="1">
      <c r="A246" s="263" t="s">
        <v>1056</v>
      </c>
      <c r="B246" s="263" t="s">
        <v>1057</v>
      </c>
      <c r="C246" s="263" t="s">
        <v>1330</v>
      </c>
      <c r="D246" s="263" t="s">
        <v>1331</v>
      </c>
      <c r="E246" s="263">
        <v>39</v>
      </c>
      <c r="F246" s="263" t="s">
        <v>1162</v>
      </c>
      <c r="G246" s="263" t="s">
        <v>1163</v>
      </c>
      <c r="H246" s="263" t="s">
        <v>1164</v>
      </c>
      <c r="I246" s="263" t="s">
        <v>1165</v>
      </c>
    </row>
    <row r="247" spans="1:10" s="263" customFormat="1" hidden="1">
      <c r="A247" s="263" t="s">
        <v>1056</v>
      </c>
      <c r="B247" s="263" t="s">
        <v>1057</v>
      </c>
      <c r="C247" s="263" t="s">
        <v>1330</v>
      </c>
      <c r="D247" s="263" t="s">
        <v>1332</v>
      </c>
      <c r="E247" s="263">
        <v>95.24</v>
      </c>
      <c r="F247" s="263" t="s">
        <v>1162</v>
      </c>
      <c r="G247" s="263" t="s">
        <v>1163</v>
      </c>
      <c r="H247" s="263" t="s">
        <v>1164</v>
      </c>
      <c r="I247" s="263" t="s">
        <v>1165</v>
      </c>
    </row>
    <row r="248" spans="1:10" s="263" customFormat="1" hidden="1">
      <c r="A248" s="263" t="s">
        <v>1056</v>
      </c>
      <c r="B248" s="263" t="s">
        <v>1057</v>
      </c>
      <c r="C248" s="263" t="s">
        <v>1330</v>
      </c>
      <c r="D248" s="263" t="s">
        <v>1333</v>
      </c>
      <c r="E248" s="263">
        <v>21.39</v>
      </c>
      <c r="F248" s="263" t="s">
        <v>1162</v>
      </c>
      <c r="G248" s="263" t="s">
        <v>1163</v>
      </c>
      <c r="H248" s="263" t="s">
        <v>1164</v>
      </c>
      <c r="I248" s="263" t="s">
        <v>1165</v>
      </c>
    </row>
    <row r="249" spans="1:10" s="263" customFormat="1" hidden="1">
      <c r="A249" s="263" t="s">
        <v>1056</v>
      </c>
      <c r="B249" s="263" t="s">
        <v>1057</v>
      </c>
      <c r="C249" s="263" t="s">
        <v>1330</v>
      </c>
      <c r="D249" s="263" t="s">
        <v>1334</v>
      </c>
      <c r="E249" s="263">
        <v>40.82</v>
      </c>
      <c r="F249" s="263" t="s">
        <v>1162</v>
      </c>
      <c r="G249" s="263" t="s">
        <v>1163</v>
      </c>
      <c r="H249" s="263" t="s">
        <v>1164</v>
      </c>
      <c r="I249" s="263" t="s">
        <v>1165</v>
      </c>
    </row>
    <row r="250" spans="1:10" s="263" customFormat="1" hidden="1">
      <c r="A250" s="263" t="s">
        <v>1056</v>
      </c>
      <c r="B250" s="263" t="s">
        <v>1057</v>
      </c>
      <c r="C250" s="263" t="s">
        <v>1330</v>
      </c>
      <c r="D250" s="263" t="s">
        <v>1335</v>
      </c>
      <c r="E250" s="263">
        <v>38.79</v>
      </c>
      <c r="F250" s="263" t="s">
        <v>1162</v>
      </c>
      <c r="G250" s="263" t="s">
        <v>1163</v>
      </c>
      <c r="H250" s="263" t="s">
        <v>1164</v>
      </c>
      <c r="I250" s="263" t="s">
        <v>1165</v>
      </c>
    </row>
    <row r="251" spans="1:10" s="263" customFormat="1" hidden="1">
      <c r="A251" s="263" t="s">
        <v>1056</v>
      </c>
      <c r="B251" s="263" t="s">
        <v>1057</v>
      </c>
      <c r="C251" s="263" t="s">
        <v>1330</v>
      </c>
      <c r="D251" s="263" t="s">
        <v>1336</v>
      </c>
      <c r="E251" s="263">
        <v>96.56</v>
      </c>
      <c r="F251" s="263" t="s">
        <v>1162</v>
      </c>
      <c r="G251" s="263" t="s">
        <v>1163</v>
      </c>
      <c r="H251" s="263" t="s">
        <v>1164</v>
      </c>
      <c r="I251" s="263" t="s">
        <v>1165</v>
      </c>
    </row>
    <row r="252" spans="1:10" s="263" customFormat="1" hidden="1">
      <c r="A252" s="263" t="s">
        <v>1056</v>
      </c>
      <c r="B252" s="263" t="s">
        <v>1057</v>
      </c>
      <c r="C252" s="263" t="s">
        <v>1330</v>
      </c>
      <c r="D252" s="263" t="s">
        <v>1337</v>
      </c>
      <c r="E252" s="263">
        <v>14.92</v>
      </c>
      <c r="F252" s="263" t="s">
        <v>1162</v>
      </c>
      <c r="G252" s="263" t="s">
        <v>1163</v>
      </c>
      <c r="H252" s="263" t="s">
        <v>1164</v>
      </c>
      <c r="I252" s="263" t="s">
        <v>1165</v>
      </c>
    </row>
    <row r="253" spans="1:10" s="263" customFormat="1" hidden="1">
      <c r="A253" s="263" t="s">
        <v>1056</v>
      </c>
      <c r="B253" s="263" t="s">
        <v>1057</v>
      </c>
      <c r="C253" s="263" t="s">
        <v>1330</v>
      </c>
      <c r="D253" s="263" t="s">
        <v>1338</v>
      </c>
      <c r="E253" s="263">
        <v>24.15</v>
      </c>
      <c r="F253" s="263" t="s">
        <v>1162</v>
      </c>
      <c r="G253" s="263" t="s">
        <v>1163</v>
      </c>
      <c r="H253" s="263" t="s">
        <v>1164</v>
      </c>
      <c r="I253" s="263" t="s">
        <v>1165</v>
      </c>
    </row>
    <row r="254" spans="1:10" s="263" customFormat="1" hidden="1">
      <c r="A254" s="263" t="s">
        <v>1056</v>
      </c>
      <c r="B254" s="263" t="s">
        <v>1057</v>
      </c>
      <c r="C254" s="263" t="s">
        <v>1330</v>
      </c>
      <c r="D254" s="263" t="s">
        <v>1339</v>
      </c>
      <c r="E254" s="263">
        <v>63.73</v>
      </c>
      <c r="F254" s="263" t="s">
        <v>1162</v>
      </c>
      <c r="G254" s="263" t="s">
        <v>1163</v>
      </c>
      <c r="H254" s="263" t="s">
        <v>1164</v>
      </c>
      <c r="I254" s="263" t="s">
        <v>1165</v>
      </c>
    </row>
    <row r="255" spans="1:10" s="263" customFormat="1" hidden="1">
      <c r="A255" s="263" t="s">
        <v>1056</v>
      </c>
      <c r="B255" s="263" t="s">
        <v>1057</v>
      </c>
      <c r="C255" s="263" t="s">
        <v>1330</v>
      </c>
      <c r="D255" s="263" t="s">
        <v>1340</v>
      </c>
      <c r="E255" s="263">
        <v>58.59</v>
      </c>
      <c r="F255" s="263" t="s">
        <v>1162</v>
      </c>
      <c r="G255" s="263" t="s">
        <v>1163</v>
      </c>
      <c r="H255" s="263" t="s">
        <v>1164</v>
      </c>
      <c r="I255" s="263" t="s">
        <v>1165</v>
      </c>
    </row>
    <row r="256" spans="1:10" s="263" customFormat="1" hidden="1">
      <c r="A256" s="263" t="s">
        <v>1056</v>
      </c>
      <c r="B256" s="263" t="s">
        <v>1057</v>
      </c>
      <c r="C256" s="263" t="s">
        <v>1330</v>
      </c>
      <c r="D256" s="263" t="s">
        <v>1341</v>
      </c>
      <c r="E256" s="263">
        <v>586.77</v>
      </c>
      <c r="F256" s="263" t="s">
        <v>1162</v>
      </c>
      <c r="G256" s="263" t="s">
        <v>1163</v>
      </c>
      <c r="H256" s="263" t="s">
        <v>1164</v>
      </c>
      <c r="I256" s="263" t="s">
        <v>1165</v>
      </c>
    </row>
    <row r="257" spans="1:9" s="263" customFormat="1" hidden="1">
      <c r="A257" s="263" t="s">
        <v>1056</v>
      </c>
      <c r="B257" s="263" t="s">
        <v>1057</v>
      </c>
      <c r="C257" s="263" t="s">
        <v>1342</v>
      </c>
      <c r="D257" s="263" t="s">
        <v>1343</v>
      </c>
      <c r="E257" s="263">
        <v>110.67</v>
      </c>
      <c r="F257" s="263" t="s">
        <v>1344</v>
      </c>
      <c r="G257" s="263" t="s">
        <v>1163</v>
      </c>
      <c r="H257" s="263" t="s">
        <v>1164</v>
      </c>
      <c r="I257" s="263" t="s">
        <v>1165</v>
      </c>
    </row>
    <row r="258" spans="1:9" s="263" customFormat="1" hidden="1">
      <c r="A258" s="263" t="s">
        <v>1056</v>
      </c>
      <c r="B258" s="263" t="s">
        <v>1057</v>
      </c>
      <c r="C258" s="263" t="s">
        <v>1342</v>
      </c>
      <c r="D258" s="263" t="s">
        <v>1345</v>
      </c>
      <c r="E258" s="263">
        <v>98.76</v>
      </c>
      <c r="F258" s="263" t="s">
        <v>1344</v>
      </c>
      <c r="G258" s="263" t="s">
        <v>1163</v>
      </c>
      <c r="H258" s="263" t="s">
        <v>1164</v>
      </c>
      <c r="I258" s="263" t="s">
        <v>1165</v>
      </c>
    </row>
    <row r="259" spans="1:9" s="263" customFormat="1" hidden="1">
      <c r="A259" s="263" t="s">
        <v>1056</v>
      </c>
      <c r="B259" s="263" t="s">
        <v>1057</v>
      </c>
      <c r="C259" s="263" t="s">
        <v>1342</v>
      </c>
      <c r="D259" s="263" t="s">
        <v>1346</v>
      </c>
      <c r="E259" s="263">
        <v>80.319999999999993</v>
      </c>
      <c r="F259" s="263" t="s">
        <v>1344</v>
      </c>
      <c r="G259" s="263" t="s">
        <v>1163</v>
      </c>
      <c r="H259" s="263" t="s">
        <v>1164</v>
      </c>
      <c r="I259" s="263" t="s">
        <v>1165</v>
      </c>
    </row>
    <row r="260" spans="1:9" s="263" customFormat="1" hidden="1">
      <c r="A260" s="263" t="s">
        <v>1056</v>
      </c>
      <c r="B260" s="263" t="s">
        <v>1057</v>
      </c>
      <c r="C260" s="263" t="s">
        <v>1342</v>
      </c>
      <c r="D260" s="263" t="s">
        <v>1347</v>
      </c>
      <c r="E260" s="263">
        <v>131.35</v>
      </c>
      <c r="F260" s="263" t="s">
        <v>1344</v>
      </c>
      <c r="G260" s="263" t="s">
        <v>1163</v>
      </c>
      <c r="H260" s="263" t="s">
        <v>1164</v>
      </c>
      <c r="I260" s="263" t="s">
        <v>1165</v>
      </c>
    </row>
    <row r="261" spans="1:9" s="263" customFormat="1" hidden="1">
      <c r="A261" s="263" t="s">
        <v>1056</v>
      </c>
      <c r="B261" s="263" t="s">
        <v>1057</v>
      </c>
      <c r="C261" s="263" t="s">
        <v>1342</v>
      </c>
      <c r="D261" s="263" t="s">
        <v>1348</v>
      </c>
      <c r="E261" s="263">
        <v>38.53</v>
      </c>
      <c r="F261" s="263" t="s">
        <v>1344</v>
      </c>
      <c r="G261" s="263" t="s">
        <v>1163</v>
      </c>
      <c r="H261" s="263" t="s">
        <v>1164</v>
      </c>
      <c r="I261" s="263" t="s">
        <v>1165</v>
      </c>
    </row>
    <row r="262" spans="1:9" s="263" customFormat="1" hidden="1">
      <c r="A262" s="263" t="s">
        <v>1056</v>
      </c>
      <c r="B262" s="263" t="s">
        <v>1057</v>
      </c>
      <c r="C262" s="263" t="s">
        <v>1342</v>
      </c>
      <c r="D262" s="263" t="s">
        <v>1349</v>
      </c>
      <c r="E262" s="263">
        <v>44.33</v>
      </c>
      <c r="F262" s="263" t="s">
        <v>1344</v>
      </c>
      <c r="G262" s="263" t="s">
        <v>1163</v>
      </c>
      <c r="H262" s="263" t="s">
        <v>1164</v>
      </c>
      <c r="I262" s="263" t="s">
        <v>1165</v>
      </c>
    </row>
    <row r="263" spans="1:9" s="263" customFormat="1" hidden="1">
      <c r="A263" s="263" t="s">
        <v>1056</v>
      </c>
      <c r="B263" s="263" t="s">
        <v>1057</v>
      </c>
      <c r="C263" s="263" t="s">
        <v>1342</v>
      </c>
      <c r="D263" s="263" t="s">
        <v>1350</v>
      </c>
      <c r="E263" s="263">
        <v>23.95</v>
      </c>
      <c r="F263" s="263" t="s">
        <v>1344</v>
      </c>
      <c r="G263" s="263" t="s">
        <v>1163</v>
      </c>
      <c r="H263" s="263" t="s">
        <v>1164</v>
      </c>
      <c r="I263" s="263" t="s">
        <v>1165</v>
      </c>
    </row>
    <row r="264" spans="1:9" s="263" customFormat="1" hidden="1">
      <c r="A264" s="263" t="s">
        <v>1056</v>
      </c>
      <c r="B264" s="263" t="s">
        <v>1057</v>
      </c>
      <c r="C264" s="263" t="s">
        <v>1342</v>
      </c>
      <c r="D264" s="263" t="s">
        <v>1351</v>
      </c>
      <c r="E264" s="263">
        <v>181.32</v>
      </c>
      <c r="F264" s="263" t="s">
        <v>1344</v>
      </c>
      <c r="G264" s="263" t="s">
        <v>1163</v>
      </c>
      <c r="H264" s="263" t="s">
        <v>1164</v>
      </c>
      <c r="I264" s="263" t="s">
        <v>1165</v>
      </c>
    </row>
    <row r="265" spans="1:9" s="263" customFormat="1" hidden="1">
      <c r="A265" s="263" t="s">
        <v>1056</v>
      </c>
      <c r="B265" s="263" t="s">
        <v>1057</v>
      </c>
      <c r="C265" s="263" t="s">
        <v>1342</v>
      </c>
      <c r="D265" s="263" t="s">
        <v>1352</v>
      </c>
      <c r="E265" s="263">
        <v>110.7</v>
      </c>
      <c r="F265" s="263" t="s">
        <v>1344</v>
      </c>
      <c r="G265" s="263" t="s">
        <v>1163</v>
      </c>
      <c r="H265" s="263" t="s">
        <v>1164</v>
      </c>
      <c r="I265" s="263" t="s">
        <v>1165</v>
      </c>
    </row>
    <row r="266" spans="1:9" s="263" customFormat="1" hidden="1">
      <c r="A266" s="263" t="s">
        <v>1056</v>
      </c>
      <c r="B266" s="263" t="s">
        <v>1057</v>
      </c>
      <c r="C266" s="263" t="s">
        <v>1342</v>
      </c>
      <c r="D266" s="263" t="s">
        <v>1353</v>
      </c>
      <c r="E266" s="263">
        <v>42.24</v>
      </c>
      <c r="F266" s="263" t="s">
        <v>1344</v>
      </c>
      <c r="G266" s="263" t="s">
        <v>1163</v>
      </c>
      <c r="H266" s="263" t="s">
        <v>1164</v>
      </c>
      <c r="I266" s="263" t="s">
        <v>1165</v>
      </c>
    </row>
    <row r="267" spans="1:9" s="263" customFormat="1" hidden="1">
      <c r="A267" s="263" t="s">
        <v>1056</v>
      </c>
      <c r="B267" s="263" t="s">
        <v>1057</v>
      </c>
      <c r="C267" s="263" t="s">
        <v>1342</v>
      </c>
      <c r="D267" s="263" t="s">
        <v>1354</v>
      </c>
      <c r="E267" s="263">
        <v>70.489999999999995</v>
      </c>
      <c r="F267" s="263" t="s">
        <v>1344</v>
      </c>
      <c r="G267" s="263" t="s">
        <v>1163</v>
      </c>
      <c r="H267" s="263" t="s">
        <v>1164</v>
      </c>
      <c r="I267" s="263" t="s">
        <v>1165</v>
      </c>
    </row>
    <row r="268" spans="1:9" s="263" customFormat="1" hidden="1">
      <c r="A268" s="263" t="s">
        <v>1056</v>
      </c>
      <c r="B268" s="263" t="s">
        <v>1057</v>
      </c>
      <c r="C268" s="263" t="s">
        <v>1342</v>
      </c>
      <c r="D268" s="263" t="s">
        <v>1355</v>
      </c>
      <c r="E268" s="263">
        <v>78.2</v>
      </c>
      <c r="F268" s="263" t="s">
        <v>1344</v>
      </c>
      <c r="G268" s="263" t="s">
        <v>1163</v>
      </c>
      <c r="H268" s="263" t="s">
        <v>1164</v>
      </c>
      <c r="I268" s="263" t="s">
        <v>1165</v>
      </c>
    </row>
    <row r="269" spans="1:9" s="263" customFormat="1" hidden="1">
      <c r="A269" s="263" t="s">
        <v>1056</v>
      </c>
      <c r="B269" s="263" t="s">
        <v>1057</v>
      </c>
      <c r="C269" s="263" t="s">
        <v>1342</v>
      </c>
      <c r="D269" s="263" t="s">
        <v>1356</v>
      </c>
      <c r="E269" s="263">
        <v>69.11</v>
      </c>
      <c r="F269" s="263" t="s">
        <v>1344</v>
      </c>
      <c r="G269" s="263" t="s">
        <v>1163</v>
      </c>
      <c r="H269" s="263" t="s">
        <v>1164</v>
      </c>
      <c r="I269" s="263" t="s">
        <v>1165</v>
      </c>
    </row>
  </sheetData>
  <autoFilter ref="A1:J269" xr:uid="{5F955686-10DD-4C1A-879D-A813D9C994A7}">
    <filterColumn colId="6">
      <filters>
        <filter val="东向"/>
        <filter val="西向"/>
      </filters>
    </filterColumn>
  </autoFilter>
  <phoneticPr fontId="1" type="noConversion"/>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filterMode="1"/>
  <dimension ref="A1:N333"/>
  <sheetViews>
    <sheetView topLeftCell="A292" workbookViewId="0">
      <selection activeCell="J3" sqref="J3:J335"/>
    </sheetView>
  </sheetViews>
  <sheetFormatPr defaultColWidth="8.875" defaultRowHeight="14.25"/>
  <cols>
    <col min="1" max="9" width="8.875" style="34"/>
    <col min="10" max="10" width="14.125" style="34" customWidth="1"/>
    <col min="11" max="16384" width="8.875" style="34"/>
  </cols>
  <sheetData>
    <row r="1" spans="1:14" ht="18.75">
      <c r="A1" s="348" t="s">
        <v>711</v>
      </c>
      <c r="B1" s="349"/>
      <c r="C1" s="349"/>
      <c r="D1" s="349"/>
      <c r="E1" s="349"/>
      <c r="F1" s="350"/>
      <c r="G1" s="349"/>
      <c r="H1" s="349"/>
      <c r="I1" s="349"/>
      <c r="J1" s="349"/>
      <c r="K1" s="349"/>
      <c r="L1" s="349"/>
      <c r="M1" s="349"/>
      <c r="N1" s="351"/>
    </row>
    <row r="2" spans="1:14" ht="28.5">
      <c r="A2" s="104" t="s">
        <v>60</v>
      </c>
      <c r="B2" s="105" t="s">
        <v>712</v>
      </c>
      <c r="C2" s="105" t="s">
        <v>713</v>
      </c>
      <c r="D2" s="105" t="s">
        <v>714</v>
      </c>
      <c r="E2" s="105" t="s">
        <v>715</v>
      </c>
      <c r="F2" s="106" t="s">
        <v>716</v>
      </c>
      <c r="G2" s="105" t="s">
        <v>717</v>
      </c>
      <c r="H2" s="105" t="s">
        <v>111</v>
      </c>
      <c r="I2" s="105" t="s">
        <v>112</v>
      </c>
      <c r="J2" s="107" t="s">
        <v>718</v>
      </c>
      <c r="K2" s="108" t="s">
        <v>719</v>
      </c>
      <c r="L2" s="107" t="s">
        <v>720</v>
      </c>
      <c r="M2" s="105" t="s">
        <v>721</v>
      </c>
      <c r="N2" s="109" t="s">
        <v>722</v>
      </c>
    </row>
    <row r="3" spans="1:14">
      <c r="A3" s="110">
        <v>1</v>
      </c>
      <c r="B3" s="103">
        <v>2</v>
      </c>
      <c r="C3" s="103">
        <v>1</v>
      </c>
      <c r="D3" s="103">
        <v>1</v>
      </c>
      <c r="E3" s="103">
        <v>102</v>
      </c>
      <c r="F3" s="111" t="s">
        <v>723</v>
      </c>
      <c r="G3" s="103" t="s">
        <v>724</v>
      </c>
      <c r="H3" s="112" t="s">
        <v>725</v>
      </c>
      <c r="I3" s="113" t="s">
        <v>726</v>
      </c>
      <c r="J3" s="114">
        <v>55.93</v>
      </c>
      <c r="K3" s="115">
        <v>44.38</v>
      </c>
      <c r="L3" s="113">
        <v>21000</v>
      </c>
      <c r="M3" s="113">
        <f>L3*J3</f>
        <v>1174530</v>
      </c>
      <c r="N3" s="110">
        <f t="shared" ref="N3:N66" si="0">M3/K3</f>
        <v>26465.299684542584</v>
      </c>
    </row>
    <row r="4" spans="1:14">
      <c r="A4" s="110">
        <v>2</v>
      </c>
      <c r="B4" s="103">
        <v>2</v>
      </c>
      <c r="C4" s="103">
        <v>1</v>
      </c>
      <c r="D4" s="103">
        <v>1</v>
      </c>
      <c r="E4" s="103">
        <v>104</v>
      </c>
      <c r="F4" s="111" t="s">
        <v>727</v>
      </c>
      <c r="G4" s="103" t="s">
        <v>724</v>
      </c>
      <c r="H4" s="112" t="s">
        <v>725</v>
      </c>
      <c r="I4" s="116" t="s">
        <v>726</v>
      </c>
      <c r="J4" s="114">
        <v>55.93</v>
      </c>
      <c r="K4" s="117">
        <v>44.38</v>
      </c>
      <c r="L4" s="113">
        <v>21000</v>
      </c>
      <c r="M4" s="113">
        <f>L4*J4</f>
        <v>1174530</v>
      </c>
      <c r="N4" s="110">
        <f t="shared" si="0"/>
        <v>26465.299684542584</v>
      </c>
    </row>
    <row r="5" spans="1:14">
      <c r="A5" s="110">
        <v>3</v>
      </c>
      <c r="B5" s="103">
        <v>2</v>
      </c>
      <c r="C5" s="103">
        <v>1</v>
      </c>
      <c r="D5" s="103">
        <v>1</v>
      </c>
      <c r="E5" s="103">
        <v>105</v>
      </c>
      <c r="F5" s="111" t="s">
        <v>728</v>
      </c>
      <c r="G5" s="103" t="s">
        <v>724</v>
      </c>
      <c r="H5" s="112" t="s">
        <v>729</v>
      </c>
      <c r="I5" s="113" t="s">
        <v>726</v>
      </c>
      <c r="J5" s="114">
        <v>56.07</v>
      </c>
      <c r="K5" s="115">
        <v>44.49</v>
      </c>
      <c r="L5" s="113">
        <v>21000</v>
      </c>
      <c r="M5" s="113">
        <f>L5*J5</f>
        <v>1177470</v>
      </c>
      <c r="N5" s="110">
        <f t="shared" si="0"/>
        <v>26465.947403910992</v>
      </c>
    </row>
    <row r="6" spans="1:14">
      <c r="A6" s="110">
        <v>4</v>
      </c>
      <c r="B6" s="103">
        <v>2</v>
      </c>
      <c r="C6" s="103">
        <v>1</v>
      </c>
      <c r="D6" s="103">
        <v>1</v>
      </c>
      <c r="E6" s="103">
        <v>202</v>
      </c>
      <c r="F6" s="111" t="s">
        <v>730</v>
      </c>
      <c r="G6" s="103" t="s">
        <v>724</v>
      </c>
      <c r="H6" s="112" t="s">
        <v>725</v>
      </c>
      <c r="I6" s="113" t="s">
        <v>726</v>
      </c>
      <c r="J6" s="114">
        <v>55.93</v>
      </c>
      <c r="K6" s="115">
        <v>44.38</v>
      </c>
      <c r="L6" s="113">
        <v>21000</v>
      </c>
      <c r="M6" s="113">
        <f t="shared" ref="M6:M69" si="1">L6*J6</f>
        <v>1174530</v>
      </c>
      <c r="N6" s="110">
        <f t="shared" si="0"/>
        <v>26465.299684542584</v>
      </c>
    </row>
    <row r="7" spans="1:14">
      <c r="A7" s="110">
        <v>5</v>
      </c>
      <c r="B7" s="103">
        <v>2</v>
      </c>
      <c r="C7" s="103">
        <v>1</v>
      </c>
      <c r="D7" s="103">
        <v>1</v>
      </c>
      <c r="E7" s="103">
        <v>203</v>
      </c>
      <c r="F7" s="111" t="s">
        <v>731</v>
      </c>
      <c r="G7" s="103" t="s">
        <v>724</v>
      </c>
      <c r="H7" s="112" t="s">
        <v>729</v>
      </c>
      <c r="I7" s="113" t="s">
        <v>726</v>
      </c>
      <c r="J7" s="114">
        <v>55.93</v>
      </c>
      <c r="K7" s="115">
        <v>44.38</v>
      </c>
      <c r="L7" s="113">
        <v>21000</v>
      </c>
      <c r="M7" s="113">
        <f t="shared" si="1"/>
        <v>1174530</v>
      </c>
      <c r="N7" s="110">
        <f t="shared" si="0"/>
        <v>26465.299684542584</v>
      </c>
    </row>
    <row r="8" spans="1:14">
      <c r="A8" s="110">
        <v>6</v>
      </c>
      <c r="B8" s="103">
        <v>2</v>
      </c>
      <c r="C8" s="103">
        <v>1</v>
      </c>
      <c r="D8" s="103">
        <v>1</v>
      </c>
      <c r="E8" s="103">
        <v>204</v>
      </c>
      <c r="F8" s="111" t="s">
        <v>732</v>
      </c>
      <c r="G8" s="103" t="s">
        <v>724</v>
      </c>
      <c r="H8" s="112" t="s">
        <v>725</v>
      </c>
      <c r="I8" s="113" t="s">
        <v>726</v>
      </c>
      <c r="J8" s="114">
        <v>55.93</v>
      </c>
      <c r="K8" s="115">
        <v>44.38</v>
      </c>
      <c r="L8" s="113">
        <v>21000</v>
      </c>
      <c r="M8" s="113">
        <f t="shared" si="1"/>
        <v>1174530</v>
      </c>
      <c r="N8" s="110">
        <f t="shared" si="0"/>
        <v>26465.299684542584</v>
      </c>
    </row>
    <row r="9" spans="1:14">
      <c r="A9" s="110">
        <v>7</v>
      </c>
      <c r="B9" s="103">
        <v>2</v>
      </c>
      <c r="C9" s="103">
        <v>1</v>
      </c>
      <c r="D9" s="103">
        <v>1</v>
      </c>
      <c r="E9" s="103">
        <v>205</v>
      </c>
      <c r="F9" s="111" t="s">
        <v>733</v>
      </c>
      <c r="G9" s="103" t="s">
        <v>724</v>
      </c>
      <c r="H9" s="112" t="s">
        <v>729</v>
      </c>
      <c r="I9" s="113" t="s">
        <v>726</v>
      </c>
      <c r="J9" s="114">
        <v>56.07</v>
      </c>
      <c r="K9" s="115">
        <v>44.49</v>
      </c>
      <c r="L9" s="113">
        <v>21000</v>
      </c>
      <c r="M9" s="113">
        <f t="shared" si="1"/>
        <v>1177470</v>
      </c>
      <c r="N9" s="110">
        <f t="shared" si="0"/>
        <v>26465.947403910992</v>
      </c>
    </row>
    <row r="10" spans="1:14">
      <c r="A10" s="110">
        <v>8</v>
      </c>
      <c r="B10" s="103">
        <v>2</v>
      </c>
      <c r="C10" s="103">
        <v>1</v>
      </c>
      <c r="D10" s="103">
        <v>1</v>
      </c>
      <c r="E10" s="103">
        <v>303</v>
      </c>
      <c r="F10" s="111" t="s">
        <v>734</v>
      </c>
      <c r="G10" s="103" t="s">
        <v>724</v>
      </c>
      <c r="H10" s="112" t="s">
        <v>729</v>
      </c>
      <c r="I10" s="113" t="s">
        <v>726</v>
      </c>
      <c r="J10" s="114">
        <v>55.93</v>
      </c>
      <c r="K10" s="115">
        <v>44.38</v>
      </c>
      <c r="L10" s="113">
        <v>21000</v>
      </c>
      <c r="M10" s="113">
        <f t="shared" si="1"/>
        <v>1174530</v>
      </c>
      <c r="N10" s="110">
        <f t="shared" si="0"/>
        <v>26465.299684542584</v>
      </c>
    </row>
    <row r="11" spans="1:14">
      <c r="A11" s="110">
        <v>9</v>
      </c>
      <c r="B11" s="103">
        <v>2</v>
      </c>
      <c r="C11" s="103">
        <v>1</v>
      </c>
      <c r="D11" s="103">
        <v>1</v>
      </c>
      <c r="E11" s="103">
        <v>304</v>
      </c>
      <c r="F11" s="111" t="s">
        <v>734</v>
      </c>
      <c r="G11" s="103" t="s">
        <v>724</v>
      </c>
      <c r="H11" s="112" t="s">
        <v>725</v>
      </c>
      <c r="I11" s="113" t="s">
        <v>726</v>
      </c>
      <c r="J11" s="114">
        <v>55.93</v>
      </c>
      <c r="K11" s="115">
        <v>44.38</v>
      </c>
      <c r="L11" s="113">
        <v>21000</v>
      </c>
      <c r="M11" s="113">
        <f t="shared" si="1"/>
        <v>1174530</v>
      </c>
      <c r="N11" s="110">
        <f t="shared" si="0"/>
        <v>26465.299684542584</v>
      </c>
    </row>
    <row r="12" spans="1:14">
      <c r="A12" s="110">
        <v>10</v>
      </c>
      <c r="B12" s="103">
        <v>2</v>
      </c>
      <c r="C12" s="103">
        <v>1</v>
      </c>
      <c r="D12" s="103">
        <v>1</v>
      </c>
      <c r="E12" s="103">
        <v>305</v>
      </c>
      <c r="F12" s="111" t="s">
        <v>735</v>
      </c>
      <c r="G12" s="103" t="s">
        <v>724</v>
      </c>
      <c r="H12" s="112" t="s">
        <v>729</v>
      </c>
      <c r="I12" s="113" t="s">
        <v>726</v>
      </c>
      <c r="J12" s="114">
        <v>56.07</v>
      </c>
      <c r="K12" s="115">
        <v>44.49</v>
      </c>
      <c r="L12" s="113">
        <v>21000</v>
      </c>
      <c r="M12" s="113">
        <f t="shared" si="1"/>
        <v>1177470</v>
      </c>
      <c r="N12" s="110">
        <f t="shared" si="0"/>
        <v>26465.947403910992</v>
      </c>
    </row>
    <row r="13" spans="1:14">
      <c r="A13" s="110">
        <v>11</v>
      </c>
      <c r="B13" s="103">
        <v>2</v>
      </c>
      <c r="C13" s="103">
        <v>1</v>
      </c>
      <c r="D13" s="103">
        <v>1</v>
      </c>
      <c r="E13" s="103">
        <v>402</v>
      </c>
      <c r="F13" s="111" t="s">
        <v>736</v>
      </c>
      <c r="G13" s="103" t="s">
        <v>724</v>
      </c>
      <c r="H13" s="112" t="s">
        <v>725</v>
      </c>
      <c r="I13" s="113" t="s">
        <v>726</v>
      </c>
      <c r="J13" s="114">
        <v>56.07</v>
      </c>
      <c r="K13" s="115">
        <v>44.49</v>
      </c>
      <c r="L13" s="113">
        <v>21000</v>
      </c>
      <c r="M13" s="113">
        <f t="shared" si="1"/>
        <v>1177470</v>
      </c>
      <c r="N13" s="110">
        <f t="shared" si="0"/>
        <v>26465.947403910992</v>
      </c>
    </row>
    <row r="14" spans="1:14">
      <c r="A14" s="110">
        <v>12</v>
      </c>
      <c r="B14" s="103">
        <v>2</v>
      </c>
      <c r="C14" s="103">
        <v>1</v>
      </c>
      <c r="D14" s="103">
        <v>1</v>
      </c>
      <c r="E14" s="103">
        <v>403</v>
      </c>
      <c r="F14" s="111" t="s">
        <v>737</v>
      </c>
      <c r="G14" s="103" t="s">
        <v>724</v>
      </c>
      <c r="H14" s="112" t="s">
        <v>729</v>
      </c>
      <c r="I14" s="113" t="s">
        <v>726</v>
      </c>
      <c r="J14" s="114">
        <v>56.09</v>
      </c>
      <c r="K14" s="115">
        <v>44.51</v>
      </c>
      <c r="L14" s="113">
        <v>21000</v>
      </c>
      <c r="M14" s="113">
        <f t="shared" si="1"/>
        <v>1177890</v>
      </c>
      <c r="N14" s="110">
        <f t="shared" si="0"/>
        <v>26463.491350258369</v>
      </c>
    </row>
    <row r="15" spans="1:14">
      <c r="A15" s="110">
        <v>13</v>
      </c>
      <c r="B15" s="103">
        <v>2</v>
      </c>
      <c r="C15" s="103">
        <v>1</v>
      </c>
      <c r="D15" s="103">
        <v>1</v>
      </c>
      <c r="E15" s="103">
        <v>404</v>
      </c>
      <c r="F15" s="111" t="s">
        <v>738</v>
      </c>
      <c r="G15" s="103" t="s">
        <v>724</v>
      </c>
      <c r="H15" s="112" t="s">
        <v>725</v>
      </c>
      <c r="I15" s="113" t="s">
        <v>726</v>
      </c>
      <c r="J15" s="114">
        <v>56.09</v>
      </c>
      <c r="K15" s="115">
        <v>44.51</v>
      </c>
      <c r="L15" s="113">
        <v>21000</v>
      </c>
      <c r="M15" s="113">
        <f t="shared" si="1"/>
        <v>1177890</v>
      </c>
      <c r="N15" s="110">
        <f t="shared" si="0"/>
        <v>26463.491350258369</v>
      </c>
    </row>
    <row r="16" spans="1:14">
      <c r="A16" s="110">
        <v>14</v>
      </c>
      <c r="B16" s="103">
        <v>2</v>
      </c>
      <c r="C16" s="103">
        <v>1</v>
      </c>
      <c r="D16" s="103">
        <v>1</v>
      </c>
      <c r="E16" s="103">
        <v>502</v>
      </c>
      <c r="F16" s="111" t="s">
        <v>739</v>
      </c>
      <c r="G16" s="103" t="s">
        <v>724</v>
      </c>
      <c r="H16" s="112" t="s">
        <v>725</v>
      </c>
      <c r="I16" s="113" t="s">
        <v>726</v>
      </c>
      <c r="J16" s="114">
        <v>56.07</v>
      </c>
      <c r="K16" s="115">
        <v>44.49</v>
      </c>
      <c r="L16" s="113">
        <v>21000</v>
      </c>
      <c r="M16" s="113">
        <f t="shared" si="1"/>
        <v>1177470</v>
      </c>
      <c r="N16" s="110">
        <f t="shared" si="0"/>
        <v>26465.947403910992</v>
      </c>
    </row>
    <row r="17" spans="1:14">
      <c r="A17" s="110">
        <v>15</v>
      </c>
      <c r="B17" s="103">
        <v>2</v>
      </c>
      <c r="C17" s="103">
        <v>1</v>
      </c>
      <c r="D17" s="103">
        <v>1</v>
      </c>
      <c r="E17" s="103">
        <v>504</v>
      </c>
      <c r="F17" s="111" t="s">
        <v>739</v>
      </c>
      <c r="G17" s="103" t="s">
        <v>724</v>
      </c>
      <c r="H17" s="112" t="s">
        <v>725</v>
      </c>
      <c r="I17" s="113" t="s">
        <v>726</v>
      </c>
      <c r="J17" s="114">
        <v>56.09</v>
      </c>
      <c r="K17" s="115">
        <v>44.51</v>
      </c>
      <c r="L17" s="113">
        <v>21000</v>
      </c>
      <c r="M17" s="113">
        <f t="shared" si="1"/>
        <v>1177890</v>
      </c>
      <c r="N17" s="110">
        <f t="shared" si="0"/>
        <v>26463.491350258369</v>
      </c>
    </row>
    <row r="18" spans="1:14">
      <c r="A18" s="110">
        <v>16</v>
      </c>
      <c r="B18" s="103">
        <v>2</v>
      </c>
      <c r="C18" s="103">
        <v>1</v>
      </c>
      <c r="D18" s="103">
        <v>1</v>
      </c>
      <c r="E18" s="103">
        <v>505</v>
      </c>
      <c r="F18" s="111" t="s">
        <v>739</v>
      </c>
      <c r="G18" s="103" t="s">
        <v>724</v>
      </c>
      <c r="H18" s="112" t="s">
        <v>729</v>
      </c>
      <c r="I18" s="113" t="s">
        <v>726</v>
      </c>
      <c r="J18" s="114">
        <v>56.37</v>
      </c>
      <c r="K18" s="115">
        <v>44.73</v>
      </c>
      <c r="L18" s="113">
        <v>21000</v>
      </c>
      <c r="M18" s="113">
        <f t="shared" si="1"/>
        <v>1183770</v>
      </c>
      <c r="N18" s="110">
        <f t="shared" si="0"/>
        <v>26464.788732394369</v>
      </c>
    </row>
    <row r="19" spans="1:14">
      <c r="A19" s="110">
        <v>17</v>
      </c>
      <c r="B19" s="103">
        <v>2</v>
      </c>
      <c r="C19" s="103">
        <v>1</v>
      </c>
      <c r="D19" s="103">
        <v>1</v>
      </c>
      <c r="E19" s="103">
        <v>602</v>
      </c>
      <c r="F19" s="111" t="s">
        <v>740</v>
      </c>
      <c r="G19" s="103" t="s">
        <v>724</v>
      </c>
      <c r="H19" s="112" t="s">
        <v>725</v>
      </c>
      <c r="I19" s="113" t="s">
        <v>726</v>
      </c>
      <c r="J19" s="114">
        <v>56.07</v>
      </c>
      <c r="K19" s="115">
        <v>44.49</v>
      </c>
      <c r="L19" s="113">
        <v>21000</v>
      </c>
      <c r="M19" s="113">
        <f t="shared" si="1"/>
        <v>1177470</v>
      </c>
      <c r="N19" s="110">
        <f t="shared" si="0"/>
        <v>26465.947403910992</v>
      </c>
    </row>
    <row r="20" spans="1:14">
      <c r="A20" s="110">
        <v>18</v>
      </c>
      <c r="B20" s="103">
        <v>2</v>
      </c>
      <c r="C20" s="103">
        <v>1</v>
      </c>
      <c r="D20" s="103">
        <v>1</v>
      </c>
      <c r="E20" s="103">
        <v>603</v>
      </c>
      <c r="F20" s="111" t="s">
        <v>741</v>
      </c>
      <c r="G20" s="103" t="s">
        <v>724</v>
      </c>
      <c r="H20" s="112" t="s">
        <v>729</v>
      </c>
      <c r="I20" s="113" t="s">
        <v>726</v>
      </c>
      <c r="J20" s="114">
        <v>56.09</v>
      </c>
      <c r="K20" s="115">
        <v>44.51</v>
      </c>
      <c r="L20" s="113">
        <v>21000</v>
      </c>
      <c r="M20" s="113">
        <f t="shared" si="1"/>
        <v>1177890</v>
      </c>
      <c r="N20" s="110">
        <f t="shared" si="0"/>
        <v>26463.491350258369</v>
      </c>
    </row>
    <row r="21" spans="1:14">
      <c r="A21" s="110">
        <v>19</v>
      </c>
      <c r="B21" s="103">
        <v>2</v>
      </c>
      <c r="C21" s="103">
        <v>1</v>
      </c>
      <c r="D21" s="103">
        <v>1</v>
      </c>
      <c r="E21" s="103">
        <v>604</v>
      </c>
      <c r="F21" s="111" t="s">
        <v>742</v>
      </c>
      <c r="G21" s="103" t="s">
        <v>724</v>
      </c>
      <c r="H21" s="112" t="s">
        <v>725</v>
      </c>
      <c r="I21" s="113" t="s">
        <v>726</v>
      </c>
      <c r="J21" s="114">
        <v>56.09</v>
      </c>
      <c r="K21" s="115">
        <v>44.51</v>
      </c>
      <c r="L21" s="113">
        <v>21000</v>
      </c>
      <c r="M21" s="113">
        <f t="shared" si="1"/>
        <v>1177890</v>
      </c>
      <c r="N21" s="110">
        <f t="shared" si="0"/>
        <v>26463.491350258369</v>
      </c>
    </row>
    <row r="22" spans="1:14">
      <c r="A22" s="110">
        <v>20</v>
      </c>
      <c r="B22" s="103">
        <v>2</v>
      </c>
      <c r="C22" s="103">
        <v>1</v>
      </c>
      <c r="D22" s="103">
        <v>1</v>
      </c>
      <c r="E22" s="103">
        <v>605</v>
      </c>
      <c r="F22" s="111" t="s">
        <v>740</v>
      </c>
      <c r="G22" s="103" t="s">
        <v>724</v>
      </c>
      <c r="H22" s="112" t="s">
        <v>729</v>
      </c>
      <c r="I22" s="113" t="s">
        <v>726</v>
      </c>
      <c r="J22" s="114">
        <v>56.37</v>
      </c>
      <c r="K22" s="115">
        <v>44.73</v>
      </c>
      <c r="L22" s="113">
        <v>21000</v>
      </c>
      <c r="M22" s="113">
        <f t="shared" si="1"/>
        <v>1183770</v>
      </c>
      <c r="N22" s="110">
        <f t="shared" si="0"/>
        <v>26464.788732394369</v>
      </c>
    </row>
    <row r="23" spans="1:14" s="126" customFormat="1" hidden="1">
      <c r="A23" s="120">
        <v>21</v>
      </c>
      <c r="B23" s="121">
        <v>2</v>
      </c>
      <c r="C23" s="121">
        <v>1</v>
      </c>
      <c r="D23" s="121">
        <v>1</v>
      </c>
      <c r="E23" s="121">
        <v>606</v>
      </c>
      <c r="F23" s="122" t="s">
        <v>740</v>
      </c>
      <c r="G23" s="121" t="s">
        <v>743</v>
      </c>
      <c r="H23" s="123" t="s">
        <v>744</v>
      </c>
      <c r="I23" s="127" t="s">
        <v>120</v>
      </c>
      <c r="J23" s="125">
        <v>89.58</v>
      </c>
      <c r="K23" s="128">
        <v>71.08</v>
      </c>
      <c r="L23" s="124">
        <v>21000</v>
      </c>
      <c r="M23" s="124">
        <f>L23*J23</f>
        <v>1881180</v>
      </c>
      <c r="N23" s="120">
        <f t="shared" si="0"/>
        <v>26465.67248171075</v>
      </c>
    </row>
    <row r="24" spans="1:14">
      <c r="A24" s="110">
        <v>22</v>
      </c>
      <c r="B24" s="103">
        <v>2</v>
      </c>
      <c r="C24" s="103">
        <v>1</v>
      </c>
      <c r="D24" s="103">
        <v>1</v>
      </c>
      <c r="E24" s="103">
        <v>703</v>
      </c>
      <c r="F24" s="111" t="s">
        <v>745</v>
      </c>
      <c r="G24" s="103" t="s">
        <v>724</v>
      </c>
      <c r="H24" s="112" t="s">
        <v>729</v>
      </c>
      <c r="I24" s="113" t="s">
        <v>726</v>
      </c>
      <c r="J24" s="114">
        <v>56.09</v>
      </c>
      <c r="K24" s="115">
        <v>44.51</v>
      </c>
      <c r="L24" s="113">
        <v>21000</v>
      </c>
      <c r="M24" s="113">
        <f t="shared" si="1"/>
        <v>1177890</v>
      </c>
      <c r="N24" s="110">
        <f t="shared" si="0"/>
        <v>26463.491350258369</v>
      </c>
    </row>
    <row r="25" spans="1:14">
      <c r="A25" s="110">
        <v>23</v>
      </c>
      <c r="B25" s="103">
        <v>2</v>
      </c>
      <c r="C25" s="103">
        <v>1</v>
      </c>
      <c r="D25" s="103">
        <v>1</v>
      </c>
      <c r="E25" s="103">
        <v>704</v>
      </c>
      <c r="F25" s="111" t="s">
        <v>745</v>
      </c>
      <c r="G25" s="103" t="s">
        <v>724</v>
      </c>
      <c r="H25" s="112" t="s">
        <v>725</v>
      </c>
      <c r="I25" s="113" t="s">
        <v>726</v>
      </c>
      <c r="J25" s="114">
        <v>56.09</v>
      </c>
      <c r="K25" s="115">
        <v>44.51</v>
      </c>
      <c r="L25" s="113">
        <v>21000</v>
      </c>
      <c r="M25" s="113">
        <f t="shared" si="1"/>
        <v>1177890</v>
      </c>
      <c r="N25" s="110">
        <f t="shared" si="0"/>
        <v>26463.491350258369</v>
      </c>
    </row>
    <row r="26" spans="1:14">
      <c r="A26" s="110">
        <v>24</v>
      </c>
      <c r="B26" s="103">
        <v>2</v>
      </c>
      <c r="C26" s="103">
        <v>1</v>
      </c>
      <c r="D26" s="103">
        <v>1</v>
      </c>
      <c r="E26" s="103">
        <v>705</v>
      </c>
      <c r="F26" s="111" t="s">
        <v>745</v>
      </c>
      <c r="G26" s="103" t="s">
        <v>724</v>
      </c>
      <c r="H26" s="112" t="s">
        <v>729</v>
      </c>
      <c r="I26" s="113" t="s">
        <v>726</v>
      </c>
      <c r="J26" s="114">
        <v>56.37</v>
      </c>
      <c r="K26" s="115">
        <v>44.73</v>
      </c>
      <c r="L26" s="113">
        <v>21000</v>
      </c>
      <c r="M26" s="113">
        <f t="shared" si="1"/>
        <v>1183770</v>
      </c>
      <c r="N26" s="110">
        <f t="shared" si="0"/>
        <v>26464.788732394369</v>
      </c>
    </row>
    <row r="27" spans="1:14">
      <c r="A27" s="110">
        <v>25</v>
      </c>
      <c r="B27" s="103">
        <v>2</v>
      </c>
      <c r="C27" s="103">
        <v>1</v>
      </c>
      <c r="D27" s="103">
        <v>1</v>
      </c>
      <c r="E27" s="103">
        <v>802</v>
      </c>
      <c r="F27" s="111" t="s">
        <v>746</v>
      </c>
      <c r="G27" s="103" t="s">
        <v>724</v>
      </c>
      <c r="H27" s="112" t="s">
        <v>725</v>
      </c>
      <c r="I27" s="113" t="s">
        <v>726</v>
      </c>
      <c r="J27" s="114">
        <v>56.07</v>
      </c>
      <c r="K27" s="115">
        <v>44.49</v>
      </c>
      <c r="L27" s="113">
        <v>21000</v>
      </c>
      <c r="M27" s="113">
        <f t="shared" si="1"/>
        <v>1177470</v>
      </c>
      <c r="N27" s="110">
        <f t="shared" si="0"/>
        <v>26465.947403910992</v>
      </c>
    </row>
    <row r="28" spans="1:14">
      <c r="A28" s="110">
        <v>26</v>
      </c>
      <c r="B28" s="103">
        <v>2</v>
      </c>
      <c r="C28" s="103">
        <v>1</v>
      </c>
      <c r="D28" s="103">
        <v>1</v>
      </c>
      <c r="E28" s="103">
        <v>804</v>
      </c>
      <c r="F28" s="111" t="s">
        <v>746</v>
      </c>
      <c r="G28" s="103" t="s">
        <v>724</v>
      </c>
      <c r="H28" s="112" t="s">
        <v>725</v>
      </c>
      <c r="I28" s="113" t="s">
        <v>726</v>
      </c>
      <c r="J28" s="114">
        <v>56.09</v>
      </c>
      <c r="K28" s="115">
        <v>44.51</v>
      </c>
      <c r="L28" s="113">
        <v>21000</v>
      </c>
      <c r="M28" s="113">
        <f t="shared" si="1"/>
        <v>1177890</v>
      </c>
      <c r="N28" s="110">
        <f t="shared" si="0"/>
        <v>26463.491350258369</v>
      </c>
    </row>
    <row r="29" spans="1:14">
      <c r="A29" s="110">
        <v>27</v>
      </c>
      <c r="B29" s="103">
        <v>2</v>
      </c>
      <c r="C29" s="103">
        <v>1</v>
      </c>
      <c r="D29" s="103">
        <v>1</v>
      </c>
      <c r="E29" s="103">
        <v>902</v>
      </c>
      <c r="F29" s="111" t="s">
        <v>747</v>
      </c>
      <c r="G29" s="103" t="s">
        <v>724</v>
      </c>
      <c r="H29" s="112" t="s">
        <v>725</v>
      </c>
      <c r="I29" s="113" t="s">
        <v>726</v>
      </c>
      <c r="J29" s="114">
        <v>56.07</v>
      </c>
      <c r="K29" s="115">
        <v>44.49</v>
      </c>
      <c r="L29" s="113">
        <v>21000</v>
      </c>
      <c r="M29" s="113">
        <f t="shared" si="1"/>
        <v>1177470</v>
      </c>
      <c r="N29" s="110">
        <f t="shared" si="0"/>
        <v>26465.947403910992</v>
      </c>
    </row>
    <row r="30" spans="1:14">
      <c r="A30" s="110">
        <v>28</v>
      </c>
      <c r="B30" s="103">
        <v>2</v>
      </c>
      <c r="C30" s="103">
        <v>1</v>
      </c>
      <c r="D30" s="103">
        <v>1</v>
      </c>
      <c r="E30" s="103">
        <v>904</v>
      </c>
      <c r="F30" s="111" t="s">
        <v>748</v>
      </c>
      <c r="G30" s="103" t="s">
        <v>724</v>
      </c>
      <c r="H30" s="112" t="s">
        <v>725</v>
      </c>
      <c r="I30" s="113" t="s">
        <v>726</v>
      </c>
      <c r="J30" s="114">
        <v>56.09</v>
      </c>
      <c r="K30" s="115">
        <v>44.51</v>
      </c>
      <c r="L30" s="113">
        <v>21000</v>
      </c>
      <c r="M30" s="113">
        <f t="shared" si="1"/>
        <v>1177890</v>
      </c>
      <c r="N30" s="110">
        <f t="shared" si="0"/>
        <v>26463.491350258369</v>
      </c>
    </row>
    <row r="31" spans="1:14">
      <c r="A31" s="110">
        <v>29</v>
      </c>
      <c r="B31" s="103">
        <v>2</v>
      </c>
      <c r="C31" s="103">
        <v>1</v>
      </c>
      <c r="D31" s="103">
        <v>1</v>
      </c>
      <c r="E31" s="103">
        <v>1004</v>
      </c>
      <c r="F31" s="111" t="s">
        <v>749</v>
      </c>
      <c r="G31" s="103" t="s">
        <v>724</v>
      </c>
      <c r="H31" s="112" t="s">
        <v>725</v>
      </c>
      <c r="I31" s="113" t="s">
        <v>726</v>
      </c>
      <c r="J31" s="114">
        <v>56.09</v>
      </c>
      <c r="K31" s="115">
        <v>44.51</v>
      </c>
      <c r="L31" s="113">
        <v>21000</v>
      </c>
      <c r="M31" s="113">
        <f t="shared" si="1"/>
        <v>1177890</v>
      </c>
      <c r="N31" s="110">
        <f t="shared" si="0"/>
        <v>26463.491350258369</v>
      </c>
    </row>
    <row r="32" spans="1:14">
      <c r="A32" s="110">
        <v>30</v>
      </c>
      <c r="B32" s="103">
        <v>2</v>
      </c>
      <c r="C32" s="103">
        <v>1</v>
      </c>
      <c r="D32" s="103">
        <v>1</v>
      </c>
      <c r="E32" s="103">
        <v>1103</v>
      </c>
      <c r="F32" s="111" t="s">
        <v>750</v>
      </c>
      <c r="G32" s="103" t="s">
        <v>724</v>
      </c>
      <c r="H32" s="112" t="s">
        <v>729</v>
      </c>
      <c r="I32" s="113" t="s">
        <v>726</v>
      </c>
      <c r="J32" s="114">
        <v>56.09</v>
      </c>
      <c r="K32" s="115">
        <v>44.51</v>
      </c>
      <c r="L32" s="113">
        <v>21000</v>
      </c>
      <c r="M32" s="113">
        <f t="shared" si="1"/>
        <v>1177890</v>
      </c>
      <c r="N32" s="110">
        <f t="shared" si="0"/>
        <v>26463.491350258369</v>
      </c>
    </row>
    <row r="33" spans="1:14">
      <c r="A33" s="110">
        <v>31</v>
      </c>
      <c r="B33" s="103">
        <v>2</v>
      </c>
      <c r="C33" s="103">
        <v>1</v>
      </c>
      <c r="D33" s="103">
        <v>1</v>
      </c>
      <c r="E33" s="103">
        <v>1104</v>
      </c>
      <c r="F33" s="111" t="s">
        <v>750</v>
      </c>
      <c r="G33" s="103" t="s">
        <v>724</v>
      </c>
      <c r="H33" s="112" t="s">
        <v>725</v>
      </c>
      <c r="I33" s="113" t="s">
        <v>726</v>
      </c>
      <c r="J33" s="114">
        <v>56.09</v>
      </c>
      <c r="K33" s="115">
        <v>44.51</v>
      </c>
      <c r="L33" s="113">
        <v>21000</v>
      </c>
      <c r="M33" s="113">
        <f t="shared" si="1"/>
        <v>1177890</v>
      </c>
      <c r="N33" s="110">
        <f t="shared" si="0"/>
        <v>26463.491350258369</v>
      </c>
    </row>
    <row r="34" spans="1:14">
      <c r="A34" s="110">
        <v>32</v>
      </c>
      <c r="B34" s="103">
        <v>2</v>
      </c>
      <c r="C34" s="103">
        <v>1</v>
      </c>
      <c r="D34" s="103">
        <v>1</v>
      </c>
      <c r="E34" s="103">
        <v>1204</v>
      </c>
      <c r="F34" s="111" t="s">
        <v>751</v>
      </c>
      <c r="G34" s="103" t="s">
        <v>724</v>
      </c>
      <c r="H34" s="112" t="s">
        <v>725</v>
      </c>
      <c r="I34" s="113" t="s">
        <v>726</v>
      </c>
      <c r="J34" s="114">
        <v>56.09</v>
      </c>
      <c r="K34" s="115">
        <v>44.51</v>
      </c>
      <c r="L34" s="113">
        <v>21000</v>
      </c>
      <c r="M34" s="113">
        <f t="shared" si="1"/>
        <v>1177890</v>
      </c>
      <c r="N34" s="110">
        <f t="shared" si="0"/>
        <v>26463.491350258369</v>
      </c>
    </row>
    <row r="35" spans="1:14">
      <c r="A35" s="110">
        <v>33</v>
      </c>
      <c r="B35" s="103">
        <v>2</v>
      </c>
      <c r="C35" s="103">
        <v>1</v>
      </c>
      <c r="D35" s="103">
        <v>1</v>
      </c>
      <c r="E35" s="103">
        <v>1303</v>
      </c>
      <c r="F35" s="111" t="s">
        <v>752</v>
      </c>
      <c r="G35" s="103" t="s">
        <v>724</v>
      </c>
      <c r="H35" s="112" t="s">
        <v>729</v>
      </c>
      <c r="I35" s="113" t="s">
        <v>726</v>
      </c>
      <c r="J35" s="114">
        <v>56.09</v>
      </c>
      <c r="K35" s="115">
        <v>44.51</v>
      </c>
      <c r="L35" s="113">
        <v>21000</v>
      </c>
      <c r="M35" s="113">
        <f t="shared" si="1"/>
        <v>1177890</v>
      </c>
      <c r="N35" s="110">
        <f t="shared" si="0"/>
        <v>26463.491350258369</v>
      </c>
    </row>
    <row r="36" spans="1:14">
      <c r="A36" s="110">
        <v>34</v>
      </c>
      <c r="B36" s="103">
        <v>2</v>
      </c>
      <c r="C36" s="103">
        <v>1</v>
      </c>
      <c r="D36" s="103">
        <v>1</v>
      </c>
      <c r="E36" s="103">
        <v>1304</v>
      </c>
      <c r="F36" s="111" t="s">
        <v>753</v>
      </c>
      <c r="G36" s="103" t="s">
        <v>724</v>
      </c>
      <c r="H36" s="112" t="s">
        <v>725</v>
      </c>
      <c r="I36" s="113" t="s">
        <v>726</v>
      </c>
      <c r="J36" s="114">
        <v>56.09</v>
      </c>
      <c r="K36" s="115">
        <v>44.51</v>
      </c>
      <c r="L36" s="113">
        <v>21000</v>
      </c>
      <c r="M36" s="113">
        <f t="shared" si="1"/>
        <v>1177890</v>
      </c>
      <c r="N36" s="110">
        <f t="shared" si="0"/>
        <v>26463.491350258369</v>
      </c>
    </row>
    <row r="37" spans="1:14">
      <c r="A37" s="110">
        <v>35</v>
      </c>
      <c r="B37" s="103">
        <v>2</v>
      </c>
      <c r="C37" s="103">
        <v>1</v>
      </c>
      <c r="D37" s="103">
        <v>1</v>
      </c>
      <c r="E37" s="103">
        <v>1402</v>
      </c>
      <c r="F37" s="111" t="s">
        <v>754</v>
      </c>
      <c r="G37" s="103" t="s">
        <v>724</v>
      </c>
      <c r="H37" s="112" t="s">
        <v>725</v>
      </c>
      <c r="I37" s="113" t="s">
        <v>726</v>
      </c>
      <c r="J37" s="114">
        <v>56.07</v>
      </c>
      <c r="K37" s="115">
        <v>44.49</v>
      </c>
      <c r="L37" s="113">
        <v>21000</v>
      </c>
      <c r="M37" s="113">
        <f t="shared" si="1"/>
        <v>1177470</v>
      </c>
      <c r="N37" s="110">
        <f t="shared" si="0"/>
        <v>26465.947403910992</v>
      </c>
    </row>
    <row r="38" spans="1:14">
      <c r="A38" s="110">
        <v>36</v>
      </c>
      <c r="B38" s="103">
        <v>2</v>
      </c>
      <c r="C38" s="103">
        <v>1</v>
      </c>
      <c r="D38" s="103">
        <v>1</v>
      </c>
      <c r="E38" s="103">
        <v>1403</v>
      </c>
      <c r="F38" s="111" t="s">
        <v>754</v>
      </c>
      <c r="G38" s="103" t="s">
        <v>724</v>
      </c>
      <c r="H38" s="112" t="s">
        <v>729</v>
      </c>
      <c r="I38" s="113" t="s">
        <v>726</v>
      </c>
      <c r="J38" s="114">
        <v>56.09</v>
      </c>
      <c r="K38" s="115">
        <v>44.51</v>
      </c>
      <c r="L38" s="113">
        <v>21000</v>
      </c>
      <c r="M38" s="113">
        <f t="shared" si="1"/>
        <v>1177890</v>
      </c>
      <c r="N38" s="110">
        <f t="shared" si="0"/>
        <v>26463.491350258369</v>
      </c>
    </row>
    <row r="39" spans="1:14">
      <c r="A39" s="110">
        <v>37</v>
      </c>
      <c r="B39" s="103">
        <v>2</v>
      </c>
      <c r="C39" s="103">
        <v>1</v>
      </c>
      <c r="D39" s="103">
        <v>1</v>
      </c>
      <c r="E39" s="103">
        <v>1404</v>
      </c>
      <c r="F39" s="111" t="s">
        <v>754</v>
      </c>
      <c r="G39" s="103" t="s">
        <v>724</v>
      </c>
      <c r="H39" s="112" t="s">
        <v>725</v>
      </c>
      <c r="I39" s="113" t="s">
        <v>726</v>
      </c>
      <c r="J39" s="114">
        <v>56.09</v>
      </c>
      <c r="K39" s="115">
        <v>44.51</v>
      </c>
      <c r="L39" s="113">
        <v>21000</v>
      </c>
      <c r="M39" s="113">
        <f t="shared" si="1"/>
        <v>1177890</v>
      </c>
      <c r="N39" s="110">
        <f t="shared" si="0"/>
        <v>26463.491350258369</v>
      </c>
    </row>
    <row r="40" spans="1:14">
      <c r="A40" s="110">
        <v>38</v>
      </c>
      <c r="B40" s="103">
        <v>2</v>
      </c>
      <c r="C40" s="103">
        <v>1</v>
      </c>
      <c r="D40" s="103">
        <v>1</v>
      </c>
      <c r="E40" s="103">
        <v>1502</v>
      </c>
      <c r="F40" s="111" t="s">
        <v>755</v>
      </c>
      <c r="G40" s="103" t="s">
        <v>724</v>
      </c>
      <c r="H40" s="112" t="s">
        <v>725</v>
      </c>
      <c r="I40" s="113" t="s">
        <v>726</v>
      </c>
      <c r="J40" s="114">
        <v>56.07</v>
      </c>
      <c r="K40" s="115">
        <v>44.49</v>
      </c>
      <c r="L40" s="113">
        <v>21000</v>
      </c>
      <c r="M40" s="113">
        <f t="shared" si="1"/>
        <v>1177470</v>
      </c>
      <c r="N40" s="110">
        <f t="shared" si="0"/>
        <v>26465.947403910992</v>
      </c>
    </row>
    <row r="41" spans="1:14">
      <c r="A41" s="110">
        <v>39</v>
      </c>
      <c r="B41" s="103">
        <v>2</v>
      </c>
      <c r="C41" s="103">
        <v>1</v>
      </c>
      <c r="D41" s="103">
        <v>1</v>
      </c>
      <c r="E41" s="103">
        <v>1503</v>
      </c>
      <c r="F41" s="111" t="s">
        <v>755</v>
      </c>
      <c r="G41" s="103" t="s">
        <v>724</v>
      </c>
      <c r="H41" s="112" t="s">
        <v>729</v>
      </c>
      <c r="I41" s="113" t="s">
        <v>726</v>
      </c>
      <c r="J41" s="114">
        <v>56.09</v>
      </c>
      <c r="K41" s="115">
        <v>44.51</v>
      </c>
      <c r="L41" s="113">
        <v>21000</v>
      </c>
      <c r="M41" s="113">
        <f t="shared" si="1"/>
        <v>1177890</v>
      </c>
      <c r="N41" s="110">
        <f t="shared" si="0"/>
        <v>26463.491350258369</v>
      </c>
    </row>
    <row r="42" spans="1:14">
      <c r="A42" s="110">
        <v>40</v>
      </c>
      <c r="B42" s="103">
        <v>2</v>
      </c>
      <c r="C42" s="103">
        <v>1</v>
      </c>
      <c r="D42" s="103">
        <v>1</v>
      </c>
      <c r="E42" s="103">
        <v>1504</v>
      </c>
      <c r="F42" s="111" t="s">
        <v>755</v>
      </c>
      <c r="G42" s="103" t="s">
        <v>724</v>
      </c>
      <c r="H42" s="112" t="s">
        <v>725</v>
      </c>
      <c r="I42" s="113" t="s">
        <v>726</v>
      </c>
      <c r="J42" s="114">
        <v>56.09</v>
      </c>
      <c r="K42" s="115">
        <v>44.51</v>
      </c>
      <c r="L42" s="113">
        <v>21000</v>
      </c>
      <c r="M42" s="113">
        <f t="shared" si="1"/>
        <v>1177890</v>
      </c>
      <c r="N42" s="110">
        <f t="shared" si="0"/>
        <v>26463.491350258369</v>
      </c>
    </row>
    <row r="43" spans="1:14">
      <c r="A43" s="110">
        <v>41</v>
      </c>
      <c r="B43" s="103">
        <v>2</v>
      </c>
      <c r="C43" s="103">
        <v>1</v>
      </c>
      <c r="D43" s="103">
        <v>1</v>
      </c>
      <c r="E43" s="103">
        <v>1505</v>
      </c>
      <c r="F43" s="111" t="s">
        <v>755</v>
      </c>
      <c r="G43" s="103" t="s">
        <v>724</v>
      </c>
      <c r="H43" s="112" t="s">
        <v>729</v>
      </c>
      <c r="I43" s="113" t="s">
        <v>726</v>
      </c>
      <c r="J43" s="114">
        <v>56.37</v>
      </c>
      <c r="K43" s="115">
        <v>44.73</v>
      </c>
      <c r="L43" s="113">
        <v>21000</v>
      </c>
      <c r="M43" s="113">
        <f t="shared" si="1"/>
        <v>1183770</v>
      </c>
      <c r="N43" s="110">
        <f t="shared" si="0"/>
        <v>26464.788732394369</v>
      </c>
    </row>
    <row r="44" spans="1:14">
      <c r="A44" s="110">
        <v>42</v>
      </c>
      <c r="B44" s="103">
        <v>2</v>
      </c>
      <c r="C44" s="103">
        <v>1</v>
      </c>
      <c r="D44" s="103">
        <v>2</v>
      </c>
      <c r="E44" s="103">
        <v>103</v>
      </c>
      <c r="F44" s="111" t="s">
        <v>756</v>
      </c>
      <c r="G44" s="103" t="s">
        <v>724</v>
      </c>
      <c r="H44" s="112" t="s">
        <v>729</v>
      </c>
      <c r="I44" s="113" t="s">
        <v>726</v>
      </c>
      <c r="J44" s="114">
        <v>55.93</v>
      </c>
      <c r="K44" s="115">
        <v>44.38</v>
      </c>
      <c r="L44" s="113">
        <v>21000</v>
      </c>
      <c r="M44" s="113">
        <f t="shared" si="1"/>
        <v>1174530</v>
      </c>
      <c r="N44" s="110">
        <f t="shared" si="0"/>
        <v>26465.299684542584</v>
      </c>
    </row>
    <row r="45" spans="1:14">
      <c r="A45" s="110">
        <v>43</v>
      </c>
      <c r="B45" s="103">
        <v>2</v>
      </c>
      <c r="C45" s="103">
        <v>1</v>
      </c>
      <c r="D45" s="103">
        <v>2</v>
      </c>
      <c r="E45" s="103">
        <v>104</v>
      </c>
      <c r="F45" s="111" t="s">
        <v>756</v>
      </c>
      <c r="G45" s="103" t="s">
        <v>724</v>
      </c>
      <c r="H45" s="112" t="s">
        <v>725</v>
      </c>
      <c r="I45" s="113" t="s">
        <v>726</v>
      </c>
      <c r="J45" s="114">
        <v>55.93</v>
      </c>
      <c r="K45" s="115">
        <v>44.38</v>
      </c>
      <c r="L45" s="113">
        <v>21000</v>
      </c>
      <c r="M45" s="113">
        <f t="shared" si="1"/>
        <v>1174530</v>
      </c>
      <c r="N45" s="110">
        <f t="shared" si="0"/>
        <v>26465.299684542584</v>
      </c>
    </row>
    <row r="46" spans="1:14">
      <c r="A46" s="110">
        <v>44</v>
      </c>
      <c r="B46" s="103">
        <v>2</v>
      </c>
      <c r="C46" s="103">
        <v>1</v>
      </c>
      <c r="D46" s="103">
        <v>2</v>
      </c>
      <c r="E46" s="103">
        <v>202</v>
      </c>
      <c r="F46" s="111" t="s">
        <v>757</v>
      </c>
      <c r="G46" s="103" t="s">
        <v>724</v>
      </c>
      <c r="H46" s="112" t="s">
        <v>725</v>
      </c>
      <c r="I46" s="113" t="s">
        <v>726</v>
      </c>
      <c r="J46" s="114">
        <v>56.07</v>
      </c>
      <c r="K46" s="115">
        <v>44.49</v>
      </c>
      <c r="L46" s="113">
        <v>21000</v>
      </c>
      <c r="M46" s="113">
        <f t="shared" si="1"/>
        <v>1177470</v>
      </c>
      <c r="N46" s="110">
        <f t="shared" si="0"/>
        <v>26465.947403910992</v>
      </c>
    </row>
    <row r="47" spans="1:14">
      <c r="A47" s="110">
        <v>45</v>
      </c>
      <c r="B47" s="103">
        <v>2</v>
      </c>
      <c r="C47" s="103">
        <v>1</v>
      </c>
      <c r="D47" s="103">
        <v>2</v>
      </c>
      <c r="E47" s="103">
        <v>203</v>
      </c>
      <c r="F47" s="111" t="s">
        <v>757</v>
      </c>
      <c r="G47" s="103" t="s">
        <v>724</v>
      </c>
      <c r="H47" s="112" t="s">
        <v>729</v>
      </c>
      <c r="I47" s="113" t="s">
        <v>726</v>
      </c>
      <c r="J47" s="114">
        <v>55.93</v>
      </c>
      <c r="K47" s="115">
        <v>44.38</v>
      </c>
      <c r="L47" s="113">
        <v>21000</v>
      </c>
      <c r="M47" s="113">
        <f t="shared" si="1"/>
        <v>1174530</v>
      </c>
      <c r="N47" s="110">
        <f t="shared" si="0"/>
        <v>26465.299684542584</v>
      </c>
    </row>
    <row r="48" spans="1:14">
      <c r="A48" s="110">
        <v>46</v>
      </c>
      <c r="B48" s="103">
        <v>2</v>
      </c>
      <c r="C48" s="103">
        <v>1</v>
      </c>
      <c r="D48" s="103">
        <v>2</v>
      </c>
      <c r="E48" s="103">
        <v>204</v>
      </c>
      <c r="F48" s="111" t="s">
        <v>757</v>
      </c>
      <c r="G48" s="103" t="s">
        <v>724</v>
      </c>
      <c r="H48" s="112" t="s">
        <v>725</v>
      </c>
      <c r="I48" s="113" t="s">
        <v>726</v>
      </c>
      <c r="J48" s="114">
        <v>55.93</v>
      </c>
      <c r="K48" s="115">
        <v>44.38</v>
      </c>
      <c r="L48" s="113">
        <v>21000</v>
      </c>
      <c r="M48" s="113">
        <f t="shared" si="1"/>
        <v>1174530</v>
      </c>
      <c r="N48" s="110">
        <f t="shared" si="0"/>
        <v>26465.299684542584</v>
      </c>
    </row>
    <row r="49" spans="1:14">
      <c r="A49" s="110">
        <v>47</v>
      </c>
      <c r="B49" s="103">
        <v>2</v>
      </c>
      <c r="C49" s="103">
        <v>1</v>
      </c>
      <c r="D49" s="103">
        <v>2</v>
      </c>
      <c r="E49" s="103">
        <v>205</v>
      </c>
      <c r="F49" s="111" t="s">
        <v>757</v>
      </c>
      <c r="G49" s="103" t="s">
        <v>724</v>
      </c>
      <c r="H49" s="112" t="s">
        <v>729</v>
      </c>
      <c r="I49" s="113" t="s">
        <v>726</v>
      </c>
      <c r="J49" s="114">
        <v>55.93</v>
      </c>
      <c r="K49" s="115">
        <v>44.38</v>
      </c>
      <c r="L49" s="113">
        <v>21000</v>
      </c>
      <c r="M49" s="113">
        <f t="shared" si="1"/>
        <v>1174530</v>
      </c>
      <c r="N49" s="110">
        <f t="shared" si="0"/>
        <v>26465.299684542584</v>
      </c>
    </row>
    <row r="50" spans="1:14">
      <c r="A50" s="110">
        <v>48</v>
      </c>
      <c r="B50" s="103">
        <v>2</v>
      </c>
      <c r="C50" s="103">
        <v>1</v>
      </c>
      <c r="D50" s="103">
        <v>2</v>
      </c>
      <c r="E50" s="103">
        <v>303</v>
      </c>
      <c r="F50" s="111" t="s">
        <v>735</v>
      </c>
      <c r="G50" s="103" t="s">
        <v>724</v>
      </c>
      <c r="H50" s="112" t="s">
        <v>729</v>
      </c>
      <c r="I50" s="113" t="s">
        <v>726</v>
      </c>
      <c r="J50" s="114">
        <v>55.93</v>
      </c>
      <c r="K50" s="115">
        <v>44.38</v>
      </c>
      <c r="L50" s="113">
        <v>21000</v>
      </c>
      <c r="M50" s="113">
        <f t="shared" si="1"/>
        <v>1174530</v>
      </c>
      <c r="N50" s="110">
        <f t="shared" si="0"/>
        <v>26465.299684542584</v>
      </c>
    </row>
    <row r="51" spans="1:14">
      <c r="A51" s="110">
        <v>49</v>
      </c>
      <c r="B51" s="103">
        <v>2</v>
      </c>
      <c r="C51" s="103">
        <v>1</v>
      </c>
      <c r="D51" s="103">
        <v>2</v>
      </c>
      <c r="E51" s="103">
        <v>304</v>
      </c>
      <c r="F51" s="111" t="s">
        <v>735</v>
      </c>
      <c r="G51" s="103" t="s">
        <v>724</v>
      </c>
      <c r="H51" s="112" t="s">
        <v>725</v>
      </c>
      <c r="I51" s="113" t="s">
        <v>726</v>
      </c>
      <c r="J51" s="114">
        <v>55.93</v>
      </c>
      <c r="K51" s="115">
        <v>44.38</v>
      </c>
      <c r="L51" s="113">
        <v>21000</v>
      </c>
      <c r="M51" s="113">
        <f t="shared" si="1"/>
        <v>1174530</v>
      </c>
      <c r="N51" s="110">
        <f t="shared" si="0"/>
        <v>26465.299684542584</v>
      </c>
    </row>
    <row r="52" spans="1:14">
      <c r="A52" s="110">
        <v>50</v>
      </c>
      <c r="B52" s="103">
        <v>2</v>
      </c>
      <c r="C52" s="103">
        <v>1</v>
      </c>
      <c r="D52" s="103">
        <v>2</v>
      </c>
      <c r="E52" s="103">
        <v>305</v>
      </c>
      <c r="F52" s="111" t="s">
        <v>735</v>
      </c>
      <c r="G52" s="103" t="s">
        <v>724</v>
      </c>
      <c r="H52" s="112" t="s">
        <v>729</v>
      </c>
      <c r="I52" s="113" t="s">
        <v>726</v>
      </c>
      <c r="J52" s="114">
        <v>55.93</v>
      </c>
      <c r="K52" s="115">
        <v>44.38</v>
      </c>
      <c r="L52" s="113">
        <v>21000</v>
      </c>
      <c r="M52" s="113">
        <f t="shared" si="1"/>
        <v>1174530</v>
      </c>
      <c r="N52" s="110">
        <f t="shared" si="0"/>
        <v>26465.299684542584</v>
      </c>
    </row>
    <row r="53" spans="1:14">
      <c r="A53" s="110">
        <v>51</v>
      </c>
      <c r="B53" s="103">
        <v>2</v>
      </c>
      <c r="C53" s="103">
        <v>1</v>
      </c>
      <c r="D53" s="103">
        <v>2</v>
      </c>
      <c r="E53" s="103">
        <v>402</v>
      </c>
      <c r="F53" s="111" t="s">
        <v>758</v>
      </c>
      <c r="G53" s="103" t="s">
        <v>724</v>
      </c>
      <c r="H53" s="112" t="s">
        <v>725</v>
      </c>
      <c r="I53" s="113" t="s">
        <v>726</v>
      </c>
      <c r="J53" s="114">
        <v>56.37</v>
      </c>
      <c r="K53" s="115">
        <v>44.73</v>
      </c>
      <c r="L53" s="113">
        <v>21000</v>
      </c>
      <c r="M53" s="113">
        <f t="shared" si="1"/>
        <v>1183770</v>
      </c>
      <c r="N53" s="110">
        <f t="shared" si="0"/>
        <v>26464.788732394369</v>
      </c>
    </row>
    <row r="54" spans="1:14">
      <c r="A54" s="110">
        <v>52</v>
      </c>
      <c r="B54" s="103">
        <v>2</v>
      </c>
      <c r="C54" s="103">
        <v>1</v>
      </c>
      <c r="D54" s="103">
        <v>2</v>
      </c>
      <c r="E54" s="103">
        <v>403</v>
      </c>
      <c r="F54" s="111" t="s">
        <v>758</v>
      </c>
      <c r="G54" s="103" t="s">
        <v>724</v>
      </c>
      <c r="H54" s="112" t="s">
        <v>729</v>
      </c>
      <c r="I54" s="113" t="s">
        <v>726</v>
      </c>
      <c r="J54" s="114">
        <v>56.09</v>
      </c>
      <c r="K54" s="115">
        <v>44.51</v>
      </c>
      <c r="L54" s="113">
        <v>21000</v>
      </c>
      <c r="M54" s="113">
        <f t="shared" si="1"/>
        <v>1177890</v>
      </c>
      <c r="N54" s="110">
        <f t="shared" si="0"/>
        <v>26463.491350258369</v>
      </c>
    </row>
    <row r="55" spans="1:14">
      <c r="A55" s="110">
        <v>53</v>
      </c>
      <c r="B55" s="103">
        <v>2</v>
      </c>
      <c r="C55" s="103">
        <v>1</v>
      </c>
      <c r="D55" s="103">
        <v>2</v>
      </c>
      <c r="E55" s="103">
        <v>404</v>
      </c>
      <c r="F55" s="111" t="s">
        <v>758</v>
      </c>
      <c r="G55" s="103" t="s">
        <v>724</v>
      </c>
      <c r="H55" s="112" t="s">
        <v>725</v>
      </c>
      <c r="I55" s="113" t="s">
        <v>726</v>
      </c>
      <c r="J55" s="114">
        <v>56.09</v>
      </c>
      <c r="K55" s="115">
        <v>44.51</v>
      </c>
      <c r="L55" s="113">
        <v>21000</v>
      </c>
      <c r="M55" s="113">
        <f t="shared" si="1"/>
        <v>1177890</v>
      </c>
      <c r="N55" s="110">
        <f t="shared" si="0"/>
        <v>26463.491350258369</v>
      </c>
    </row>
    <row r="56" spans="1:14">
      <c r="A56" s="110">
        <v>54</v>
      </c>
      <c r="B56" s="103">
        <v>2</v>
      </c>
      <c r="C56" s="103">
        <v>1</v>
      </c>
      <c r="D56" s="103">
        <v>2</v>
      </c>
      <c r="E56" s="103">
        <v>405</v>
      </c>
      <c r="F56" s="111" t="s">
        <v>758</v>
      </c>
      <c r="G56" s="103" t="s">
        <v>724</v>
      </c>
      <c r="H56" s="112" t="s">
        <v>729</v>
      </c>
      <c r="I56" s="113" t="s">
        <v>726</v>
      </c>
      <c r="J56" s="114">
        <v>56.07</v>
      </c>
      <c r="K56" s="115">
        <v>44.49</v>
      </c>
      <c r="L56" s="113">
        <v>21000</v>
      </c>
      <c r="M56" s="113">
        <f t="shared" si="1"/>
        <v>1177470</v>
      </c>
      <c r="N56" s="110">
        <f t="shared" si="0"/>
        <v>26465.947403910992</v>
      </c>
    </row>
    <row r="57" spans="1:14">
      <c r="A57" s="110">
        <v>55</v>
      </c>
      <c r="B57" s="103">
        <v>2</v>
      </c>
      <c r="C57" s="103">
        <v>1</v>
      </c>
      <c r="D57" s="103">
        <v>2</v>
      </c>
      <c r="E57" s="103">
        <v>504</v>
      </c>
      <c r="F57" s="111" t="s">
        <v>759</v>
      </c>
      <c r="G57" s="103" t="s">
        <v>724</v>
      </c>
      <c r="H57" s="112" t="s">
        <v>725</v>
      </c>
      <c r="I57" s="113" t="s">
        <v>726</v>
      </c>
      <c r="J57" s="114">
        <v>56.09</v>
      </c>
      <c r="K57" s="115">
        <v>44.51</v>
      </c>
      <c r="L57" s="113">
        <v>21000</v>
      </c>
      <c r="M57" s="113">
        <f t="shared" si="1"/>
        <v>1177890</v>
      </c>
      <c r="N57" s="110">
        <f t="shared" si="0"/>
        <v>26463.491350258369</v>
      </c>
    </row>
    <row r="58" spans="1:14">
      <c r="A58" s="110">
        <v>56</v>
      </c>
      <c r="B58" s="103">
        <v>2</v>
      </c>
      <c r="C58" s="103">
        <v>1</v>
      </c>
      <c r="D58" s="103">
        <v>2</v>
      </c>
      <c r="E58" s="103">
        <v>505</v>
      </c>
      <c r="F58" s="111" t="s">
        <v>759</v>
      </c>
      <c r="G58" s="103" t="s">
        <v>724</v>
      </c>
      <c r="H58" s="112" t="s">
        <v>729</v>
      </c>
      <c r="I58" s="113" t="s">
        <v>726</v>
      </c>
      <c r="J58" s="114">
        <v>56.07</v>
      </c>
      <c r="K58" s="115">
        <v>44.49</v>
      </c>
      <c r="L58" s="113">
        <v>21000</v>
      </c>
      <c r="M58" s="113">
        <f t="shared" si="1"/>
        <v>1177470</v>
      </c>
      <c r="N58" s="110">
        <f t="shared" si="0"/>
        <v>26465.947403910992</v>
      </c>
    </row>
    <row r="59" spans="1:14">
      <c r="A59" s="110">
        <v>57</v>
      </c>
      <c r="B59" s="103">
        <v>2</v>
      </c>
      <c r="C59" s="103">
        <v>1</v>
      </c>
      <c r="D59" s="103">
        <v>2</v>
      </c>
      <c r="E59" s="103">
        <v>604</v>
      </c>
      <c r="F59" s="111" t="s">
        <v>760</v>
      </c>
      <c r="G59" s="103" t="s">
        <v>724</v>
      </c>
      <c r="H59" s="112" t="s">
        <v>725</v>
      </c>
      <c r="I59" s="113" t="s">
        <v>726</v>
      </c>
      <c r="J59" s="114">
        <v>56.09</v>
      </c>
      <c r="K59" s="115">
        <v>44.51</v>
      </c>
      <c r="L59" s="113">
        <v>21000</v>
      </c>
      <c r="M59" s="113">
        <f t="shared" si="1"/>
        <v>1177890</v>
      </c>
      <c r="N59" s="110">
        <f t="shared" si="0"/>
        <v>26463.491350258369</v>
      </c>
    </row>
    <row r="60" spans="1:14">
      <c r="A60" s="110">
        <v>58</v>
      </c>
      <c r="B60" s="103">
        <v>2</v>
      </c>
      <c r="C60" s="103">
        <v>1</v>
      </c>
      <c r="D60" s="103">
        <v>2</v>
      </c>
      <c r="E60" s="103">
        <v>703</v>
      </c>
      <c r="F60" s="111" t="s">
        <v>745</v>
      </c>
      <c r="G60" s="103" t="s">
        <v>724</v>
      </c>
      <c r="H60" s="112" t="s">
        <v>729</v>
      </c>
      <c r="I60" s="113" t="s">
        <v>726</v>
      </c>
      <c r="J60" s="114">
        <v>56.09</v>
      </c>
      <c r="K60" s="115">
        <v>44.51</v>
      </c>
      <c r="L60" s="113">
        <v>21000</v>
      </c>
      <c r="M60" s="113">
        <f t="shared" si="1"/>
        <v>1177890</v>
      </c>
      <c r="N60" s="110">
        <f t="shared" si="0"/>
        <v>26463.491350258369</v>
      </c>
    </row>
    <row r="61" spans="1:14">
      <c r="A61" s="110">
        <v>59</v>
      </c>
      <c r="B61" s="103">
        <v>2</v>
      </c>
      <c r="C61" s="103">
        <v>1</v>
      </c>
      <c r="D61" s="103">
        <v>2</v>
      </c>
      <c r="E61" s="103">
        <v>704</v>
      </c>
      <c r="F61" s="111" t="s">
        <v>745</v>
      </c>
      <c r="G61" s="103" t="s">
        <v>724</v>
      </c>
      <c r="H61" s="112" t="s">
        <v>725</v>
      </c>
      <c r="I61" s="113" t="s">
        <v>726</v>
      </c>
      <c r="J61" s="114">
        <v>56.09</v>
      </c>
      <c r="K61" s="115">
        <v>44.51</v>
      </c>
      <c r="L61" s="113">
        <v>21000</v>
      </c>
      <c r="M61" s="113">
        <f t="shared" si="1"/>
        <v>1177890</v>
      </c>
      <c r="N61" s="110">
        <f t="shared" si="0"/>
        <v>26463.491350258369</v>
      </c>
    </row>
    <row r="62" spans="1:14">
      <c r="A62" s="110">
        <v>60</v>
      </c>
      <c r="B62" s="103">
        <v>2</v>
      </c>
      <c r="C62" s="103">
        <v>1</v>
      </c>
      <c r="D62" s="103">
        <v>2</v>
      </c>
      <c r="E62" s="103">
        <v>802</v>
      </c>
      <c r="F62" s="111" t="s">
        <v>746</v>
      </c>
      <c r="G62" s="103" t="s">
        <v>724</v>
      </c>
      <c r="H62" s="112" t="s">
        <v>725</v>
      </c>
      <c r="I62" s="116" t="s">
        <v>726</v>
      </c>
      <c r="J62" s="114">
        <v>56.37</v>
      </c>
      <c r="K62" s="117">
        <v>44.73</v>
      </c>
      <c r="L62" s="113">
        <v>21000</v>
      </c>
      <c r="M62" s="113">
        <f>L62*J62</f>
        <v>1183770</v>
      </c>
      <c r="N62" s="110">
        <f t="shared" si="0"/>
        <v>26464.788732394369</v>
      </c>
    </row>
    <row r="63" spans="1:14">
      <c r="A63" s="110">
        <v>61</v>
      </c>
      <c r="B63" s="103">
        <v>2</v>
      </c>
      <c r="C63" s="103">
        <v>1</v>
      </c>
      <c r="D63" s="103">
        <v>2</v>
      </c>
      <c r="E63" s="103">
        <v>803</v>
      </c>
      <c r="F63" s="111" t="s">
        <v>746</v>
      </c>
      <c r="G63" s="103" t="s">
        <v>724</v>
      </c>
      <c r="H63" s="112" t="s">
        <v>729</v>
      </c>
      <c r="I63" s="113" t="s">
        <v>726</v>
      </c>
      <c r="J63" s="114">
        <v>56.09</v>
      </c>
      <c r="K63" s="115">
        <v>44.51</v>
      </c>
      <c r="L63" s="113">
        <v>21000</v>
      </c>
      <c r="M63" s="113">
        <f t="shared" si="1"/>
        <v>1177890</v>
      </c>
      <c r="N63" s="110">
        <f t="shared" si="0"/>
        <v>26463.491350258369</v>
      </c>
    </row>
    <row r="64" spans="1:14">
      <c r="A64" s="110">
        <v>62</v>
      </c>
      <c r="B64" s="103">
        <v>2</v>
      </c>
      <c r="C64" s="103">
        <v>1</v>
      </c>
      <c r="D64" s="103">
        <v>2</v>
      </c>
      <c r="E64" s="103">
        <v>804</v>
      </c>
      <c r="F64" s="111" t="s">
        <v>746</v>
      </c>
      <c r="G64" s="103" t="s">
        <v>724</v>
      </c>
      <c r="H64" s="112" t="s">
        <v>725</v>
      </c>
      <c r="I64" s="113" t="s">
        <v>726</v>
      </c>
      <c r="J64" s="114">
        <v>56.09</v>
      </c>
      <c r="K64" s="115">
        <v>44.51</v>
      </c>
      <c r="L64" s="113">
        <v>21000</v>
      </c>
      <c r="M64" s="113">
        <f t="shared" si="1"/>
        <v>1177890</v>
      </c>
      <c r="N64" s="110">
        <f t="shared" si="0"/>
        <v>26463.491350258369</v>
      </c>
    </row>
    <row r="65" spans="1:14">
      <c r="A65" s="110">
        <v>63</v>
      </c>
      <c r="B65" s="103">
        <v>2</v>
      </c>
      <c r="C65" s="103">
        <v>1</v>
      </c>
      <c r="D65" s="103">
        <v>2</v>
      </c>
      <c r="E65" s="103">
        <v>904</v>
      </c>
      <c r="F65" s="111" t="s">
        <v>748</v>
      </c>
      <c r="G65" s="103" t="s">
        <v>724</v>
      </c>
      <c r="H65" s="112" t="s">
        <v>725</v>
      </c>
      <c r="I65" s="113" t="s">
        <v>726</v>
      </c>
      <c r="J65" s="114">
        <v>56.09</v>
      </c>
      <c r="K65" s="115">
        <v>44.51</v>
      </c>
      <c r="L65" s="113">
        <v>21000</v>
      </c>
      <c r="M65" s="113">
        <f t="shared" si="1"/>
        <v>1177890</v>
      </c>
      <c r="N65" s="110">
        <f t="shared" si="0"/>
        <v>26463.491350258369</v>
      </c>
    </row>
    <row r="66" spans="1:14">
      <c r="A66" s="110">
        <v>64</v>
      </c>
      <c r="B66" s="103">
        <v>2</v>
      </c>
      <c r="C66" s="103">
        <v>1</v>
      </c>
      <c r="D66" s="103">
        <v>2</v>
      </c>
      <c r="E66" s="103">
        <v>1004</v>
      </c>
      <c r="F66" s="111" t="s">
        <v>749</v>
      </c>
      <c r="G66" s="103" t="s">
        <v>724</v>
      </c>
      <c r="H66" s="112" t="s">
        <v>725</v>
      </c>
      <c r="I66" s="113" t="s">
        <v>726</v>
      </c>
      <c r="J66" s="114">
        <v>56.09</v>
      </c>
      <c r="K66" s="115">
        <v>44.51</v>
      </c>
      <c r="L66" s="113">
        <v>21000</v>
      </c>
      <c r="M66" s="113">
        <f t="shared" si="1"/>
        <v>1177890</v>
      </c>
      <c r="N66" s="110">
        <f t="shared" si="0"/>
        <v>26463.491350258369</v>
      </c>
    </row>
    <row r="67" spans="1:14">
      <c r="A67" s="110">
        <v>65</v>
      </c>
      <c r="B67" s="103">
        <v>2</v>
      </c>
      <c r="C67" s="103">
        <v>1</v>
      </c>
      <c r="D67" s="103">
        <v>2</v>
      </c>
      <c r="E67" s="103">
        <v>1104</v>
      </c>
      <c r="F67" s="111" t="s">
        <v>750</v>
      </c>
      <c r="G67" s="103" t="s">
        <v>724</v>
      </c>
      <c r="H67" s="112" t="s">
        <v>725</v>
      </c>
      <c r="I67" s="113" t="s">
        <v>726</v>
      </c>
      <c r="J67" s="114">
        <v>56.09</v>
      </c>
      <c r="K67" s="115">
        <v>44.51</v>
      </c>
      <c r="L67" s="113">
        <v>21000</v>
      </c>
      <c r="M67" s="113">
        <f t="shared" si="1"/>
        <v>1177890</v>
      </c>
      <c r="N67" s="110">
        <f t="shared" ref="N67:N130" si="2">M67/K67</f>
        <v>26463.491350258369</v>
      </c>
    </row>
    <row r="68" spans="1:14">
      <c r="A68" s="110">
        <v>66</v>
      </c>
      <c r="B68" s="103">
        <v>2</v>
      </c>
      <c r="C68" s="103">
        <v>1</v>
      </c>
      <c r="D68" s="103">
        <v>2</v>
      </c>
      <c r="E68" s="103">
        <v>1303</v>
      </c>
      <c r="F68" s="111" t="s">
        <v>761</v>
      </c>
      <c r="G68" s="103" t="s">
        <v>724</v>
      </c>
      <c r="H68" s="112" t="s">
        <v>729</v>
      </c>
      <c r="I68" s="113" t="s">
        <v>726</v>
      </c>
      <c r="J68" s="114">
        <v>56.09</v>
      </c>
      <c r="K68" s="115">
        <v>44.51</v>
      </c>
      <c r="L68" s="113">
        <v>21000</v>
      </c>
      <c r="M68" s="113">
        <f t="shared" si="1"/>
        <v>1177890</v>
      </c>
      <c r="N68" s="110">
        <f t="shared" si="2"/>
        <v>26463.491350258369</v>
      </c>
    </row>
    <row r="69" spans="1:14">
      <c r="A69" s="110">
        <v>67</v>
      </c>
      <c r="B69" s="103">
        <v>2</v>
      </c>
      <c r="C69" s="103">
        <v>1</v>
      </c>
      <c r="D69" s="103">
        <v>2</v>
      </c>
      <c r="E69" s="103">
        <v>1304</v>
      </c>
      <c r="F69" s="111" t="s">
        <v>761</v>
      </c>
      <c r="G69" s="103" t="s">
        <v>724</v>
      </c>
      <c r="H69" s="112" t="s">
        <v>725</v>
      </c>
      <c r="I69" s="113" t="s">
        <v>726</v>
      </c>
      <c r="J69" s="114">
        <v>56.09</v>
      </c>
      <c r="K69" s="115">
        <v>44.51</v>
      </c>
      <c r="L69" s="113">
        <v>21000</v>
      </c>
      <c r="M69" s="113">
        <f t="shared" si="1"/>
        <v>1177890</v>
      </c>
      <c r="N69" s="110">
        <f t="shared" si="2"/>
        <v>26463.491350258369</v>
      </c>
    </row>
    <row r="70" spans="1:14">
      <c r="A70" s="110">
        <v>68</v>
      </c>
      <c r="B70" s="103">
        <v>2</v>
      </c>
      <c r="C70" s="103">
        <v>1</v>
      </c>
      <c r="D70" s="103">
        <v>2</v>
      </c>
      <c r="E70" s="103">
        <v>1403</v>
      </c>
      <c r="F70" s="111" t="s">
        <v>762</v>
      </c>
      <c r="G70" s="103" t="s">
        <v>724</v>
      </c>
      <c r="H70" s="112" t="s">
        <v>729</v>
      </c>
      <c r="I70" s="113" t="s">
        <v>726</v>
      </c>
      <c r="J70" s="114">
        <v>56.09</v>
      </c>
      <c r="K70" s="115">
        <v>44.51</v>
      </c>
      <c r="L70" s="113">
        <v>21000</v>
      </c>
      <c r="M70" s="113">
        <f t="shared" ref="M70:M133" si="3">L70*J70</f>
        <v>1177890</v>
      </c>
      <c r="N70" s="110">
        <f t="shared" si="2"/>
        <v>26463.491350258369</v>
      </c>
    </row>
    <row r="71" spans="1:14">
      <c r="A71" s="110">
        <v>69</v>
      </c>
      <c r="B71" s="103">
        <v>2</v>
      </c>
      <c r="C71" s="103">
        <v>1</v>
      </c>
      <c r="D71" s="103">
        <v>2</v>
      </c>
      <c r="E71" s="103">
        <v>1404</v>
      </c>
      <c r="F71" s="111" t="s">
        <v>762</v>
      </c>
      <c r="G71" s="103" t="s">
        <v>724</v>
      </c>
      <c r="H71" s="112" t="s">
        <v>725</v>
      </c>
      <c r="I71" s="113" t="s">
        <v>726</v>
      </c>
      <c r="J71" s="114">
        <v>56.09</v>
      </c>
      <c r="K71" s="115">
        <v>44.51</v>
      </c>
      <c r="L71" s="113">
        <v>21000</v>
      </c>
      <c r="M71" s="113">
        <f t="shared" si="3"/>
        <v>1177890</v>
      </c>
      <c r="N71" s="110">
        <f t="shared" si="2"/>
        <v>26463.491350258369</v>
      </c>
    </row>
    <row r="72" spans="1:14">
      <c r="A72" s="110">
        <v>70</v>
      </c>
      <c r="B72" s="103">
        <v>2</v>
      </c>
      <c r="C72" s="103">
        <v>1</v>
      </c>
      <c r="D72" s="103">
        <v>2</v>
      </c>
      <c r="E72" s="103">
        <v>1405</v>
      </c>
      <c r="F72" s="111" t="s">
        <v>762</v>
      </c>
      <c r="G72" s="103" t="s">
        <v>724</v>
      </c>
      <c r="H72" s="112" t="s">
        <v>729</v>
      </c>
      <c r="I72" s="113" t="s">
        <v>726</v>
      </c>
      <c r="J72" s="114">
        <v>56.07</v>
      </c>
      <c r="K72" s="115">
        <v>44.49</v>
      </c>
      <c r="L72" s="113">
        <v>21000</v>
      </c>
      <c r="M72" s="113">
        <f t="shared" si="3"/>
        <v>1177470</v>
      </c>
      <c r="N72" s="110">
        <f t="shared" si="2"/>
        <v>26465.947403910992</v>
      </c>
    </row>
    <row r="73" spans="1:14">
      <c r="A73" s="110">
        <v>71</v>
      </c>
      <c r="B73" s="103">
        <v>2</v>
      </c>
      <c r="C73" s="103">
        <v>1</v>
      </c>
      <c r="D73" s="103">
        <v>2</v>
      </c>
      <c r="E73" s="103">
        <v>1502</v>
      </c>
      <c r="F73" s="111" t="s">
        <v>763</v>
      </c>
      <c r="G73" s="103" t="s">
        <v>724</v>
      </c>
      <c r="H73" s="112" t="s">
        <v>725</v>
      </c>
      <c r="I73" s="113" t="s">
        <v>726</v>
      </c>
      <c r="J73" s="114">
        <v>56.37</v>
      </c>
      <c r="K73" s="115">
        <v>44.73</v>
      </c>
      <c r="L73" s="113">
        <v>21000</v>
      </c>
      <c r="M73" s="113">
        <f t="shared" si="3"/>
        <v>1183770</v>
      </c>
      <c r="N73" s="110">
        <f t="shared" si="2"/>
        <v>26464.788732394369</v>
      </c>
    </row>
    <row r="74" spans="1:14">
      <c r="A74" s="110">
        <v>72</v>
      </c>
      <c r="B74" s="103">
        <v>2</v>
      </c>
      <c r="C74" s="103">
        <v>1</v>
      </c>
      <c r="D74" s="103">
        <v>2</v>
      </c>
      <c r="E74" s="103">
        <v>1503</v>
      </c>
      <c r="F74" s="111" t="s">
        <v>763</v>
      </c>
      <c r="G74" s="103" t="s">
        <v>724</v>
      </c>
      <c r="H74" s="112" t="s">
        <v>729</v>
      </c>
      <c r="I74" s="113" t="s">
        <v>726</v>
      </c>
      <c r="J74" s="114">
        <v>56.09</v>
      </c>
      <c r="K74" s="115">
        <v>44.51</v>
      </c>
      <c r="L74" s="113">
        <v>21000</v>
      </c>
      <c r="M74" s="113">
        <f t="shared" si="3"/>
        <v>1177890</v>
      </c>
      <c r="N74" s="110">
        <f t="shared" si="2"/>
        <v>26463.491350258369</v>
      </c>
    </row>
    <row r="75" spans="1:14">
      <c r="A75" s="110">
        <v>73</v>
      </c>
      <c r="B75" s="103">
        <v>2</v>
      </c>
      <c r="C75" s="103">
        <v>1</v>
      </c>
      <c r="D75" s="103">
        <v>2</v>
      </c>
      <c r="E75" s="103">
        <v>1504</v>
      </c>
      <c r="F75" s="111" t="s">
        <v>763</v>
      </c>
      <c r="G75" s="103" t="s">
        <v>724</v>
      </c>
      <c r="H75" s="112" t="s">
        <v>725</v>
      </c>
      <c r="I75" s="113" t="s">
        <v>726</v>
      </c>
      <c r="J75" s="114">
        <v>56.09</v>
      </c>
      <c r="K75" s="115">
        <v>44.51</v>
      </c>
      <c r="L75" s="113">
        <v>21000</v>
      </c>
      <c r="M75" s="113">
        <f t="shared" si="3"/>
        <v>1177890</v>
      </c>
      <c r="N75" s="110">
        <f t="shared" si="2"/>
        <v>26463.491350258369</v>
      </c>
    </row>
    <row r="76" spans="1:14">
      <c r="A76" s="110">
        <v>74</v>
      </c>
      <c r="B76" s="103">
        <v>2</v>
      </c>
      <c r="C76" s="103">
        <v>1</v>
      </c>
      <c r="D76" s="103">
        <v>2</v>
      </c>
      <c r="E76" s="103">
        <v>1505</v>
      </c>
      <c r="F76" s="111" t="s">
        <v>763</v>
      </c>
      <c r="G76" s="103" t="s">
        <v>724</v>
      </c>
      <c r="H76" s="112" t="s">
        <v>729</v>
      </c>
      <c r="I76" s="113" t="s">
        <v>726</v>
      </c>
      <c r="J76" s="114">
        <v>56.07</v>
      </c>
      <c r="K76" s="115">
        <v>44.49</v>
      </c>
      <c r="L76" s="113">
        <v>21000</v>
      </c>
      <c r="M76" s="113">
        <f t="shared" si="3"/>
        <v>1177470</v>
      </c>
      <c r="N76" s="110">
        <f t="shared" si="2"/>
        <v>26465.947403910992</v>
      </c>
    </row>
    <row r="77" spans="1:14">
      <c r="A77" s="110">
        <v>75</v>
      </c>
      <c r="B77" s="103">
        <v>2</v>
      </c>
      <c r="C77" s="103">
        <v>2</v>
      </c>
      <c r="D77" s="103">
        <v>1</v>
      </c>
      <c r="E77" s="103">
        <v>102</v>
      </c>
      <c r="F77" s="111" t="s">
        <v>764</v>
      </c>
      <c r="G77" s="103" t="s">
        <v>724</v>
      </c>
      <c r="H77" s="112" t="s">
        <v>725</v>
      </c>
      <c r="I77" s="113" t="s">
        <v>726</v>
      </c>
      <c r="J77" s="114">
        <v>55.97</v>
      </c>
      <c r="K77" s="115">
        <v>44.38</v>
      </c>
      <c r="L77" s="113">
        <v>21000</v>
      </c>
      <c r="M77" s="113">
        <f t="shared" si="3"/>
        <v>1175370</v>
      </c>
      <c r="N77" s="110">
        <f t="shared" si="2"/>
        <v>26484.227129337538</v>
      </c>
    </row>
    <row r="78" spans="1:14">
      <c r="A78" s="110">
        <v>76</v>
      </c>
      <c r="B78" s="103">
        <v>2</v>
      </c>
      <c r="C78" s="103">
        <v>2</v>
      </c>
      <c r="D78" s="103">
        <v>1</v>
      </c>
      <c r="E78" s="103">
        <v>103</v>
      </c>
      <c r="F78" s="111" t="s">
        <v>764</v>
      </c>
      <c r="G78" s="103" t="s">
        <v>724</v>
      </c>
      <c r="H78" s="112" t="s">
        <v>729</v>
      </c>
      <c r="I78" s="113" t="s">
        <v>726</v>
      </c>
      <c r="J78" s="114">
        <v>55.97</v>
      </c>
      <c r="K78" s="115">
        <v>44.38</v>
      </c>
      <c r="L78" s="113">
        <v>21000</v>
      </c>
      <c r="M78" s="113">
        <f t="shared" si="3"/>
        <v>1175370</v>
      </c>
      <c r="N78" s="110">
        <f t="shared" si="2"/>
        <v>26484.227129337538</v>
      </c>
    </row>
    <row r="79" spans="1:14">
      <c r="A79" s="110">
        <v>77</v>
      </c>
      <c r="B79" s="103">
        <v>2</v>
      </c>
      <c r="C79" s="103">
        <v>2</v>
      </c>
      <c r="D79" s="103">
        <v>1</v>
      </c>
      <c r="E79" s="103">
        <v>104</v>
      </c>
      <c r="F79" s="111" t="s">
        <v>764</v>
      </c>
      <c r="G79" s="103" t="s">
        <v>724</v>
      </c>
      <c r="H79" s="112" t="s">
        <v>725</v>
      </c>
      <c r="I79" s="113" t="s">
        <v>726</v>
      </c>
      <c r="J79" s="114">
        <v>55.97</v>
      </c>
      <c r="K79" s="115">
        <v>44.38</v>
      </c>
      <c r="L79" s="113">
        <v>21000</v>
      </c>
      <c r="M79" s="113">
        <f t="shared" si="3"/>
        <v>1175370</v>
      </c>
      <c r="N79" s="110">
        <f t="shared" si="2"/>
        <v>26484.227129337538</v>
      </c>
    </row>
    <row r="80" spans="1:14">
      <c r="A80" s="110">
        <v>78</v>
      </c>
      <c r="B80" s="103">
        <v>2</v>
      </c>
      <c r="C80" s="103">
        <v>2</v>
      </c>
      <c r="D80" s="103">
        <v>1</v>
      </c>
      <c r="E80" s="103">
        <v>105</v>
      </c>
      <c r="F80" s="111" t="s">
        <v>764</v>
      </c>
      <c r="G80" s="103" t="s">
        <v>724</v>
      </c>
      <c r="H80" s="112" t="s">
        <v>729</v>
      </c>
      <c r="I80" s="116" t="s">
        <v>726</v>
      </c>
      <c r="J80" s="114">
        <v>56.11</v>
      </c>
      <c r="K80" s="117">
        <v>44.49</v>
      </c>
      <c r="L80" s="113">
        <v>21000</v>
      </c>
      <c r="M80" s="113">
        <f>L80*J80</f>
        <v>1178310</v>
      </c>
      <c r="N80" s="110">
        <f t="shared" si="2"/>
        <v>26484.82805124747</v>
      </c>
    </row>
    <row r="81" spans="1:14">
      <c r="A81" s="110">
        <v>79</v>
      </c>
      <c r="B81" s="103">
        <v>2</v>
      </c>
      <c r="C81" s="103">
        <v>2</v>
      </c>
      <c r="D81" s="103">
        <v>1</v>
      </c>
      <c r="E81" s="103">
        <v>202</v>
      </c>
      <c r="F81" s="111" t="s">
        <v>765</v>
      </c>
      <c r="G81" s="103" t="s">
        <v>724</v>
      </c>
      <c r="H81" s="112" t="s">
        <v>725</v>
      </c>
      <c r="I81" s="113" t="s">
        <v>726</v>
      </c>
      <c r="J81" s="114">
        <v>55.97</v>
      </c>
      <c r="K81" s="115">
        <v>44.38</v>
      </c>
      <c r="L81" s="113">
        <v>21000</v>
      </c>
      <c r="M81" s="113">
        <f t="shared" si="3"/>
        <v>1175370</v>
      </c>
      <c r="N81" s="110">
        <f t="shared" si="2"/>
        <v>26484.227129337538</v>
      </c>
    </row>
    <row r="82" spans="1:14">
      <c r="A82" s="110">
        <v>80</v>
      </c>
      <c r="B82" s="103">
        <v>2</v>
      </c>
      <c r="C82" s="103">
        <v>2</v>
      </c>
      <c r="D82" s="103">
        <v>1</v>
      </c>
      <c r="E82" s="103">
        <v>203</v>
      </c>
      <c r="F82" s="111" t="s">
        <v>765</v>
      </c>
      <c r="G82" s="103" t="s">
        <v>724</v>
      </c>
      <c r="H82" s="112" t="s">
        <v>729</v>
      </c>
      <c r="I82" s="113" t="s">
        <v>726</v>
      </c>
      <c r="J82" s="114">
        <v>55.97</v>
      </c>
      <c r="K82" s="115">
        <v>44.38</v>
      </c>
      <c r="L82" s="113">
        <v>21000</v>
      </c>
      <c r="M82" s="113">
        <f t="shared" si="3"/>
        <v>1175370</v>
      </c>
      <c r="N82" s="110">
        <f t="shared" si="2"/>
        <v>26484.227129337538</v>
      </c>
    </row>
    <row r="83" spans="1:14">
      <c r="A83" s="110">
        <v>81</v>
      </c>
      <c r="B83" s="103">
        <v>2</v>
      </c>
      <c r="C83" s="103">
        <v>2</v>
      </c>
      <c r="D83" s="103">
        <v>1</v>
      </c>
      <c r="E83" s="103">
        <v>204</v>
      </c>
      <c r="F83" s="111" t="s">
        <v>765</v>
      </c>
      <c r="G83" s="103" t="s">
        <v>724</v>
      </c>
      <c r="H83" s="112" t="s">
        <v>725</v>
      </c>
      <c r="I83" s="113" t="s">
        <v>726</v>
      </c>
      <c r="J83" s="114">
        <v>55.97</v>
      </c>
      <c r="K83" s="115">
        <v>44.38</v>
      </c>
      <c r="L83" s="113">
        <v>21000</v>
      </c>
      <c r="M83" s="113">
        <f t="shared" si="3"/>
        <v>1175370</v>
      </c>
      <c r="N83" s="110">
        <f t="shared" si="2"/>
        <v>26484.227129337538</v>
      </c>
    </row>
    <row r="84" spans="1:14">
      <c r="A84" s="110">
        <v>82</v>
      </c>
      <c r="B84" s="103">
        <v>2</v>
      </c>
      <c r="C84" s="103">
        <v>2</v>
      </c>
      <c r="D84" s="103">
        <v>1</v>
      </c>
      <c r="E84" s="103">
        <v>303</v>
      </c>
      <c r="F84" s="111" t="s">
        <v>766</v>
      </c>
      <c r="G84" s="103" t="s">
        <v>724</v>
      </c>
      <c r="H84" s="112" t="s">
        <v>729</v>
      </c>
      <c r="I84" s="113" t="s">
        <v>726</v>
      </c>
      <c r="J84" s="114">
        <v>55.97</v>
      </c>
      <c r="K84" s="115">
        <v>44.38</v>
      </c>
      <c r="L84" s="113">
        <v>21000</v>
      </c>
      <c r="M84" s="113">
        <f t="shared" si="3"/>
        <v>1175370</v>
      </c>
      <c r="N84" s="110">
        <f t="shared" si="2"/>
        <v>26484.227129337538</v>
      </c>
    </row>
    <row r="85" spans="1:14">
      <c r="A85" s="110">
        <v>83</v>
      </c>
      <c r="B85" s="103">
        <v>2</v>
      </c>
      <c r="C85" s="103">
        <v>2</v>
      </c>
      <c r="D85" s="103">
        <v>1</v>
      </c>
      <c r="E85" s="103">
        <v>304</v>
      </c>
      <c r="F85" s="111" t="s">
        <v>766</v>
      </c>
      <c r="G85" s="103" t="s">
        <v>724</v>
      </c>
      <c r="H85" s="112" t="s">
        <v>725</v>
      </c>
      <c r="I85" s="113" t="s">
        <v>726</v>
      </c>
      <c r="J85" s="114">
        <v>55.97</v>
      </c>
      <c r="K85" s="115">
        <v>44.38</v>
      </c>
      <c r="L85" s="113">
        <v>21000</v>
      </c>
      <c r="M85" s="113">
        <f t="shared" si="3"/>
        <v>1175370</v>
      </c>
      <c r="N85" s="110">
        <f t="shared" si="2"/>
        <v>26484.227129337538</v>
      </c>
    </row>
    <row r="86" spans="1:14">
      <c r="A86" s="110">
        <v>84</v>
      </c>
      <c r="B86" s="103">
        <v>2</v>
      </c>
      <c r="C86" s="103">
        <v>2</v>
      </c>
      <c r="D86" s="103">
        <v>1</v>
      </c>
      <c r="E86" s="103">
        <v>403</v>
      </c>
      <c r="F86" s="111" t="s">
        <v>767</v>
      </c>
      <c r="G86" s="103" t="s">
        <v>724</v>
      </c>
      <c r="H86" s="112" t="s">
        <v>729</v>
      </c>
      <c r="I86" s="113" t="s">
        <v>726</v>
      </c>
      <c r="J86" s="114">
        <v>56.14</v>
      </c>
      <c r="K86" s="115">
        <v>44.51</v>
      </c>
      <c r="L86" s="113">
        <v>21000</v>
      </c>
      <c r="M86" s="113">
        <f t="shared" si="3"/>
        <v>1178940</v>
      </c>
      <c r="N86" s="110">
        <f t="shared" si="2"/>
        <v>26487.081554706809</v>
      </c>
    </row>
    <row r="87" spans="1:14">
      <c r="A87" s="110">
        <v>85</v>
      </c>
      <c r="B87" s="103">
        <v>2</v>
      </c>
      <c r="C87" s="103">
        <v>2</v>
      </c>
      <c r="D87" s="103">
        <v>1</v>
      </c>
      <c r="E87" s="103">
        <v>404</v>
      </c>
      <c r="F87" s="111" t="s">
        <v>767</v>
      </c>
      <c r="G87" s="103" t="s">
        <v>724</v>
      </c>
      <c r="H87" s="112" t="s">
        <v>725</v>
      </c>
      <c r="I87" s="113" t="s">
        <v>726</v>
      </c>
      <c r="J87" s="114">
        <v>56.14</v>
      </c>
      <c r="K87" s="115">
        <v>44.51</v>
      </c>
      <c r="L87" s="113">
        <v>21000</v>
      </c>
      <c r="M87" s="113">
        <f t="shared" si="3"/>
        <v>1178940</v>
      </c>
      <c r="N87" s="110">
        <f t="shared" si="2"/>
        <v>26487.081554706809</v>
      </c>
    </row>
    <row r="88" spans="1:14">
      <c r="A88" s="110">
        <v>86</v>
      </c>
      <c r="B88" s="103">
        <v>2</v>
      </c>
      <c r="C88" s="103">
        <v>2</v>
      </c>
      <c r="D88" s="103">
        <v>1</v>
      </c>
      <c r="E88" s="103">
        <v>405</v>
      </c>
      <c r="F88" s="111" t="s">
        <v>767</v>
      </c>
      <c r="G88" s="103" t="s">
        <v>724</v>
      </c>
      <c r="H88" s="112" t="s">
        <v>729</v>
      </c>
      <c r="I88" s="113" t="s">
        <v>726</v>
      </c>
      <c r="J88" s="114">
        <v>56.42</v>
      </c>
      <c r="K88" s="115">
        <v>44.73</v>
      </c>
      <c r="L88" s="113">
        <v>21000</v>
      </c>
      <c r="M88" s="113">
        <f t="shared" si="3"/>
        <v>1184820</v>
      </c>
      <c r="N88" s="110">
        <f t="shared" si="2"/>
        <v>26488.262910798123</v>
      </c>
    </row>
    <row r="89" spans="1:14">
      <c r="A89" s="110">
        <v>87</v>
      </c>
      <c r="B89" s="103">
        <v>2</v>
      </c>
      <c r="C89" s="103">
        <v>2</v>
      </c>
      <c r="D89" s="103">
        <v>1</v>
      </c>
      <c r="E89" s="103">
        <v>503</v>
      </c>
      <c r="F89" s="111" t="s">
        <v>768</v>
      </c>
      <c r="G89" s="103" t="s">
        <v>724</v>
      </c>
      <c r="H89" s="112" t="s">
        <v>729</v>
      </c>
      <c r="I89" s="113" t="s">
        <v>726</v>
      </c>
      <c r="J89" s="114">
        <v>56.14</v>
      </c>
      <c r="K89" s="115">
        <v>44.51</v>
      </c>
      <c r="L89" s="113">
        <v>21000</v>
      </c>
      <c r="M89" s="113">
        <f t="shared" si="3"/>
        <v>1178940</v>
      </c>
      <c r="N89" s="110">
        <f t="shared" si="2"/>
        <v>26487.081554706809</v>
      </c>
    </row>
    <row r="90" spans="1:14">
      <c r="A90" s="110">
        <v>88</v>
      </c>
      <c r="B90" s="103">
        <v>2</v>
      </c>
      <c r="C90" s="103">
        <v>2</v>
      </c>
      <c r="D90" s="103">
        <v>1</v>
      </c>
      <c r="E90" s="103">
        <v>504</v>
      </c>
      <c r="F90" s="111" t="s">
        <v>768</v>
      </c>
      <c r="G90" s="103" t="s">
        <v>724</v>
      </c>
      <c r="H90" s="112" t="s">
        <v>725</v>
      </c>
      <c r="I90" s="113" t="s">
        <v>726</v>
      </c>
      <c r="J90" s="114">
        <v>56.14</v>
      </c>
      <c r="K90" s="115">
        <v>44.51</v>
      </c>
      <c r="L90" s="113">
        <v>21000</v>
      </c>
      <c r="M90" s="113">
        <f t="shared" si="3"/>
        <v>1178940</v>
      </c>
      <c r="N90" s="110">
        <f t="shared" si="2"/>
        <v>26487.081554706809</v>
      </c>
    </row>
    <row r="91" spans="1:14">
      <c r="A91" s="110">
        <v>89</v>
      </c>
      <c r="B91" s="103">
        <v>2</v>
      </c>
      <c r="C91" s="103">
        <v>2</v>
      </c>
      <c r="D91" s="103">
        <v>1</v>
      </c>
      <c r="E91" s="103">
        <v>604</v>
      </c>
      <c r="F91" s="111" t="s">
        <v>769</v>
      </c>
      <c r="G91" s="103" t="s">
        <v>724</v>
      </c>
      <c r="H91" s="112" t="s">
        <v>725</v>
      </c>
      <c r="I91" s="113" t="s">
        <v>726</v>
      </c>
      <c r="J91" s="114">
        <v>56.14</v>
      </c>
      <c r="K91" s="115">
        <v>44.51</v>
      </c>
      <c r="L91" s="113">
        <v>21000</v>
      </c>
      <c r="M91" s="113">
        <f t="shared" si="3"/>
        <v>1178940</v>
      </c>
      <c r="N91" s="110">
        <f t="shared" si="2"/>
        <v>26487.081554706809</v>
      </c>
    </row>
    <row r="92" spans="1:14" s="126" customFormat="1" hidden="1">
      <c r="A92" s="120">
        <v>90</v>
      </c>
      <c r="B92" s="121">
        <v>2</v>
      </c>
      <c r="C92" s="121">
        <v>2</v>
      </c>
      <c r="D92" s="121">
        <v>1</v>
      </c>
      <c r="E92" s="121">
        <v>701</v>
      </c>
      <c r="F92" s="122" t="s">
        <v>770</v>
      </c>
      <c r="G92" s="121" t="s">
        <v>743</v>
      </c>
      <c r="H92" s="123" t="s">
        <v>771</v>
      </c>
      <c r="I92" s="127" t="s">
        <v>772</v>
      </c>
      <c r="J92" s="125">
        <v>89.78</v>
      </c>
      <c r="K92" s="128">
        <v>71.180000000000007</v>
      </c>
      <c r="L92" s="124">
        <v>21000</v>
      </c>
      <c r="M92" s="124">
        <f>L92*J92</f>
        <v>1885380</v>
      </c>
      <c r="N92" s="120">
        <f t="shared" si="2"/>
        <v>26487.496487777462</v>
      </c>
    </row>
    <row r="93" spans="1:14">
      <c r="A93" s="110">
        <v>91</v>
      </c>
      <c r="B93" s="103">
        <v>2</v>
      </c>
      <c r="C93" s="103">
        <v>2</v>
      </c>
      <c r="D93" s="103">
        <v>1</v>
      </c>
      <c r="E93" s="103">
        <v>704</v>
      </c>
      <c r="F93" s="111" t="s">
        <v>770</v>
      </c>
      <c r="G93" s="103" t="s">
        <v>724</v>
      </c>
      <c r="H93" s="112" t="s">
        <v>725</v>
      </c>
      <c r="I93" s="113" t="s">
        <v>726</v>
      </c>
      <c r="J93" s="114">
        <v>56.14</v>
      </c>
      <c r="K93" s="115">
        <v>44.51</v>
      </c>
      <c r="L93" s="113">
        <v>21000</v>
      </c>
      <c r="M93" s="113">
        <f t="shared" si="3"/>
        <v>1178940</v>
      </c>
      <c r="N93" s="110">
        <f t="shared" si="2"/>
        <v>26487.081554706809</v>
      </c>
    </row>
    <row r="94" spans="1:14" s="126" customFormat="1" hidden="1">
      <c r="A94" s="120">
        <v>92</v>
      </c>
      <c r="B94" s="121">
        <v>2</v>
      </c>
      <c r="C94" s="121">
        <v>2</v>
      </c>
      <c r="D94" s="121">
        <v>1</v>
      </c>
      <c r="E94" s="121">
        <v>906</v>
      </c>
      <c r="F94" s="122" t="s">
        <v>773</v>
      </c>
      <c r="G94" s="121" t="s">
        <v>743</v>
      </c>
      <c r="H94" s="123" t="s">
        <v>744</v>
      </c>
      <c r="I94" s="127" t="s">
        <v>120</v>
      </c>
      <c r="J94" s="125">
        <v>89.65</v>
      </c>
      <c r="K94" s="128">
        <v>71.08</v>
      </c>
      <c r="L94" s="124">
        <v>21000</v>
      </c>
      <c r="M94" s="124">
        <f>L94*J94</f>
        <v>1882650.0000000002</v>
      </c>
      <c r="N94" s="120">
        <f t="shared" si="2"/>
        <v>26486.353404614521</v>
      </c>
    </row>
    <row r="95" spans="1:14">
      <c r="A95" s="110">
        <v>93</v>
      </c>
      <c r="B95" s="103">
        <v>2</v>
      </c>
      <c r="C95" s="103">
        <v>2</v>
      </c>
      <c r="D95" s="103">
        <v>1</v>
      </c>
      <c r="E95" s="103">
        <v>1304</v>
      </c>
      <c r="F95" s="111" t="s">
        <v>761</v>
      </c>
      <c r="G95" s="103" t="s">
        <v>724</v>
      </c>
      <c r="H95" s="112" t="s">
        <v>725</v>
      </c>
      <c r="I95" s="113" t="s">
        <v>726</v>
      </c>
      <c r="J95" s="114">
        <v>56.14</v>
      </c>
      <c r="K95" s="115">
        <v>44.51</v>
      </c>
      <c r="L95" s="113">
        <v>21000</v>
      </c>
      <c r="M95" s="113">
        <f t="shared" si="3"/>
        <v>1178940</v>
      </c>
      <c r="N95" s="110">
        <f t="shared" si="2"/>
        <v>26487.081554706809</v>
      </c>
    </row>
    <row r="96" spans="1:14">
      <c r="A96" s="110">
        <v>94</v>
      </c>
      <c r="B96" s="103">
        <v>2</v>
      </c>
      <c r="C96" s="103">
        <v>2</v>
      </c>
      <c r="D96" s="103">
        <v>1</v>
      </c>
      <c r="E96" s="103">
        <v>1404</v>
      </c>
      <c r="F96" s="111" t="s">
        <v>762</v>
      </c>
      <c r="G96" s="103" t="s">
        <v>724</v>
      </c>
      <c r="H96" s="112" t="s">
        <v>725</v>
      </c>
      <c r="I96" s="113" t="s">
        <v>726</v>
      </c>
      <c r="J96" s="114">
        <v>56.14</v>
      </c>
      <c r="K96" s="115">
        <v>44.51</v>
      </c>
      <c r="L96" s="113">
        <v>21000</v>
      </c>
      <c r="M96" s="113">
        <f t="shared" si="3"/>
        <v>1178940</v>
      </c>
      <c r="N96" s="110">
        <f t="shared" si="2"/>
        <v>26487.081554706809</v>
      </c>
    </row>
    <row r="97" spans="1:14">
      <c r="A97" s="110">
        <v>95</v>
      </c>
      <c r="B97" s="103">
        <v>2</v>
      </c>
      <c r="C97" s="103">
        <v>2</v>
      </c>
      <c r="D97" s="103">
        <v>1</v>
      </c>
      <c r="E97" s="103">
        <v>1502</v>
      </c>
      <c r="F97" s="111" t="s">
        <v>763</v>
      </c>
      <c r="G97" s="103" t="s">
        <v>724</v>
      </c>
      <c r="H97" s="112" t="s">
        <v>725</v>
      </c>
      <c r="I97" s="113" t="s">
        <v>726</v>
      </c>
      <c r="J97" s="114">
        <v>56.14</v>
      </c>
      <c r="K97" s="115">
        <v>44.51</v>
      </c>
      <c r="L97" s="113">
        <v>21000</v>
      </c>
      <c r="M97" s="113">
        <f t="shared" si="3"/>
        <v>1178940</v>
      </c>
      <c r="N97" s="110">
        <f t="shared" si="2"/>
        <v>26487.081554706809</v>
      </c>
    </row>
    <row r="98" spans="1:14">
      <c r="A98" s="110">
        <v>96</v>
      </c>
      <c r="B98" s="103">
        <v>2</v>
      </c>
      <c r="C98" s="103">
        <v>2</v>
      </c>
      <c r="D98" s="103">
        <v>1</v>
      </c>
      <c r="E98" s="103">
        <v>1503</v>
      </c>
      <c r="F98" s="111" t="s">
        <v>763</v>
      </c>
      <c r="G98" s="103" t="s">
        <v>724</v>
      </c>
      <c r="H98" s="112" t="s">
        <v>729</v>
      </c>
      <c r="I98" s="113" t="s">
        <v>726</v>
      </c>
      <c r="J98" s="114">
        <v>56.14</v>
      </c>
      <c r="K98" s="115">
        <v>44.51</v>
      </c>
      <c r="L98" s="113">
        <v>21000</v>
      </c>
      <c r="M98" s="113">
        <f t="shared" si="3"/>
        <v>1178940</v>
      </c>
      <c r="N98" s="110">
        <f t="shared" si="2"/>
        <v>26487.081554706809</v>
      </c>
    </row>
    <row r="99" spans="1:14">
      <c r="A99" s="110">
        <v>97</v>
      </c>
      <c r="B99" s="103">
        <v>2</v>
      </c>
      <c r="C99" s="103">
        <v>2</v>
      </c>
      <c r="D99" s="103">
        <v>1</v>
      </c>
      <c r="E99" s="103">
        <v>1504</v>
      </c>
      <c r="F99" s="111" t="s">
        <v>774</v>
      </c>
      <c r="G99" s="103" t="s">
        <v>724</v>
      </c>
      <c r="H99" s="112" t="s">
        <v>725</v>
      </c>
      <c r="I99" s="113" t="s">
        <v>726</v>
      </c>
      <c r="J99" s="114">
        <v>56.14</v>
      </c>
      <c r="K99" s="115">
        <v>44.51</v>
      </c>
      <c r="L99" s="113">
        <v>21000</v>
      </c>
      <c r="M99" s="113">
        <f t="shared" si="3"/>
        <v>1178940</v>
      </c>
      <c r="N99" s="110">
        <f t="shared" si="2"/>
        <v>26487.081554706809</v>
      </c>
    </row>
    <row r="100" spans="1:14">
      <c r="A100" s="110">
        <v>98</v>
      </c>
      <c r="B100" s="103">
        <v>2</v>
      </c>
      <c r="C100" s="103">
        <v>2</v>
      </c>
      <c r="D100" s="103">
        <v>1</v>
      </c>
      <c r="E100" s="103">
        <v>1505</v>
      </c>
      <c r="F100" s="111" t="s">
        <v>774</v>
      </c>
      <c r="G100" s="103" t="s">
        <v>724</v>
      </c>
      <c r="H100" s="112" t="s">
        <v>729</v>
      </c>
      <c r="I100" s="113" t="s">
        <v>726</v>
      </c>
      <c r="J100" s="114">
        <v>56.42</v>
      </c>
      <c r="K100" s="115">
        <v>44.73</v>
      </c>
      <c r="L100" s="113">
        <v>21000</v>
      </c>
      <c r="M100" s="113">
        <f t="shared" si="3"/>
        <v>1184820</v>
      </c>
      <c r="N100" s="110">
        <f t="shared" si="2"/>
        <v>26488.262910798123</v>
      </c>
    </row>
    <row r="101" spans="1:14">
      <c r="A101" s="110">
        <v>99</v>
      </c>
      <c r="B101" s="103">
        <v>2</v>
      </c>
      <c r="C101" s="103">
        <v>2</v>
      </c>
      <c r="D101" s="103">
        <v>2</v>
      </c>
      <c r="E101" s="103">
        <v>103</v>
      </c>
      <c r="F101" s="111" t="s">
        <v>764</v>
      </c>
      <c r="G101" s="103" t="s">
        <v>724</v>
      </c>
      <c r="H101" s="112" t="s">
        <v>729</v>
      </c>
      <c r="I101" s="113" t="s">
        <v>726</v>
      </c>
      <c r="J101" s="114">
        <v>55.97</v>
      </c>
      <c r="K101" s="115">
        <v>44.38</v>
      </c>
      <c r="L101" s="113">
        <v>21000</v>
      </c>
      <c r="M101" s="113">
        <f t="shared" si="3"/>
        <v>1175370</v>
      </c>
      <c r="N101" s="110">
        <f t="shared" si="2"/>
        <v>26484.227129337538</v>
      </c>
    </row>
    <row r="102" spans="1:14">
      <c r="A102" s="110">
        <v>100</v>
      </c>
      <c r="B102" s="103">
        <v>2</v>
      </c>
      <c r="C102" s="103">
        <v>2</v>
      </c>
      <c r="D102" s="103">
        <v>2</v>
      </c>
      <c r="E102" s="103">
        <v>104</v>
      </c>
      <c r="F102" s="111" t="s">
        <v>764</v>
      </c>
      <c r="G102" s="103" t="s">
        <v>724</v>
      </c>
      <c r="H102" s="112" t="s">
        <v>725</v>
      </c>
      <c r="I102" s="113" t="s">
        <v>726</v>
      </c>
      <c r="J102" s="114">
        <v>55.97</v>
      </c>
      <c r="K102" s="115">
        <v>44.38</v>
      </c>
      <c r="L102" s="113">
        <v>21000</v>
      </c>
      <c r="M102" s="113">
        <f t="shared" si="3"/>
        <v>1175370</v>
      </c>
      <c r="N102" s="110">
        <f t="shared" si="2"/>
        <v>26484.227129337538</v>
      </c>
    </row>
    <row r="103" spans="1:14">
      <c r="A103" s="110">
        <v>101</v>
      </c>
      <c r="B103" s="103">
        <v>2</v>
      </c>
      <c r="C103" s="103">
        <v>2</v>
      </c>
      <c r="D103" s="103">
        <v>2</v>
      </c>
      <c r="E103" s="103">
        <v>105</v>
      </c>
      <c r="F103" s="111" t="s">
        <v>764</v>
      </c>
      <c r="G103" s="103" t="s">
        <v>724</v>
      </c>
      <c r="H103" s="112" t="s">
        <v>729</v>
      </c>
      <c r="I103" s="113" t="s">
        <v>726</v>
      </c>
      <c r="J103" s="114">
        <v>55.97</v>
      </c>
      <c r="K103" s="115">
        <v>44.38</v>
      </c>
      <c r="L103" s="113">
        <v>21000</v>
      </c>
      <c r="M103" s="113">
        <f t="shared" si="3"/>
        <v>1175370</v>
      </c>
      <c r="N103" s="110">
        <f t="shared" si="2"/>
        <v>26484.227129337538</v>
      </c>
    </row>
    <row r="104" spans="1:14" s="126" customFormat="1" hidden="1">
      <c r="A104" s="120">
        <v>102</v>
      </c>
      <c r="B104" s="121">
        <v>2</v>
      </c>
      <c r="C104" s="121">
        <v>2</v>
      </c>
      <c r="D104" s="121">
        <v>2</v>
      </c>
      <c r="E104" s="121">
        <v>201</v>
      </c>
      <c r="F104" s="122" t="s">
        <v>765</v>
      </c>
      <c r="G104" s="121" t="s">
        <v>743</v>
      </c>
      <c r="H104" s="123" t="s">
        <v>775</v>
      </c>
      <c r="I104" s="127" t="s">
        <v>120</v>
      </c>
      <c r="J104" s="125">
        <v>89.51</v>
      </c>
      <c r="K104" s="128">
        <v>70.97</v>
      </c>
      <c r="L104" s="124">
        <v>21000</v>
      </c>
      <c r="M104" s="124">
        <f>L104*J104</f>
        <v>1879710</v>
      </c>
      <c r="N104" s="120">
        <f t="shared" si="2"/>
        <v>26485.979991545722</v>
      </c>
    </row>
    <row r="105" spans="1:14">
      <c r="A105" s="110">
        <v>103</v>
      </c>
      <c r="B105" s="103">
        <v>2</v>
      </c>
      <c r="C105" s="103">
        <v>2</v>
      </c>
      <c r="D105" s="103">
        <v>2</v>
      </c>
      <c r="E105" s="103">
        <v>203</v>
      </c>
      <c r="F105" s="111" t="s">
        <v>765</v>
      </c>
      <c r="G105" s="103" t="s">
        <v>724</v>
      </c>
      <c r="H105" s="112" t="s">
        <v>729</v>
      </c>
      <c r="I105" s="113" t="s">
        <v>726</v>
      </c>
      <c r="J105" s="114">
        <v>55.97</v>
      </c>
      <c r="K105" s="115">
        <v>44.38</v>
      </c>
      <c r="L105" s="113">
        <v>21000</v>
      </c>
      <c r="M105" s="113">
        <f t="shared" si="3"/>
        <v>1175370</v>
      </c>
      <c r="N105" s="110">
        <f t="shared" si="2"/>
        <v>26484.227129337538</v>
      </c>
    </row>
    <row r="106" spans="1:14">
      <c r="A106" s="110">
        <v>104</v>
      </c>
      <c r="B106" s="103">
        <v>2</v>
      </c>
      <c r="C106" s="103">
        <v>2</v>
      </c>
      <c r="D106" s="103">
        <v>2</v>
      </c>
      <c r="E106" s="103">
        <v>204</v>
      </c>
      <c r="F106" s="111" t="s">
        <v>765</v>
      </c>
      <c r="G106" s="103" t="s">
        <v>724</v>
      </c>
      <c r="H106" s="112" t="s">
        <v>725</v>
      </c>
      <c r="I106" s="113" t="s">
        <v>726</v>
      </c>
      <c r="J106" s="114">
        <v>55.97</v>
      </c>
      <c r="K106" s="115">
        <v>44.38</v>
      </c>
      <c r="L106" s="113">
        <v>21000</v>
      </c>
      <c r="M106" s="113">
        <f t="shared" si="3"/>
        <v>1175370</v>
      </c>
      <c r="N106" s="110">
        <f t="shared" si="2"/>
        <v>26484.227129337538</v>
      </c>
    </row>
    <row r="107" spans="1:14">
      <c r="A107" s="110">
        <v>105</v>
      </c>
      <c r="B107" s="103">
        <v>2</v>
      </c>
      <c r="C107" s="103">
        <v>2</v>
      </c>
      <c r="D107" s="103">
        <v>2</v>
      </c>
      <c r="E107" s="103">
        <v>205</v>
      </c>
      <c r="F107" s="111" t="s">
        <v>765</v>
      </c>
      <c r="G107" s="103" t="s">
        <v>724</v>
      </c>
      <c r="H107" s="112" t="s">
        <v>729</v>
      </c>
      <c r="I107" s="113" t="s">
        <v>726</v>
      </c>
      <c r="J107" s="114">
        <v>55.97</v>
      </c>
      <c r="K107" s="115">
        <v>44.38</v>
      </c>
      <c r="L107" s="113">
        <v>21000</v>
      </c>
      <c r="M107" s="113">
        <f t="shared" si="3"/>
        <v>1175370</v>
      </c>
      <c r="N107" s="110">
        <f t="shared" si="2"/>
        <v>26484.227129337538</v>
      </c>
    </row>
    <row r="108" spans="1:14">
      <c r="A108" s="110">
        <v>106</v>
      </c>
      <c r="B108" s="103">
        <v>2</v>
      </c>
      <c r="C108" s="103">
        <v>2</v>
      </c>
      <c r="D108" s="103">
        <v>2</v>
      </c>
      <c r="E108" s="103">
        <v>302</v>
      </c>
      <c r="F108" s="111" t="s">
        <v>766</v>
      </c>
      <c r="G108" s="103" t="s">
        <v>724</v>
      </c>
      <c r="H108" s="112" t="s">
        <v>725</v>
      </c>
      <c r="I108" s="113" t="s">
        <v>726</v>
      </c>
      <c r="J108" s="114">
        <v>56.11</v>
      </c>
      <c r="K108" s="115">
        <v>44.49</v>
      </c>
      <c r="L108" s="113">
        <v>21000</v>
      </c>
      <c r="M108" s="113">
        <f t="shared" si="3"/>
        <v>1178310</v>
      </c>
      <c r="N108" s="110">
        <f t="shared" si="2"/>
        <v>26484.82805124747</v>
      </c>
    </row>
    <row r="109" spans="1:14">
      <c r="A109" s="110">
        <v>107</v>
      </c>
      <c r="B109" s="103">
        <v>2</v>
      </c>
      <c r="C109" s="103">
        <v>2</v>
      </c>
      <c r="D109" s="103">
        <v>2</v>
      </c>
      <c r="E109" s="103">
        <v>303</v>
      </c>
      <c r="F109" s="111" t="s">
        <v>766</v>
      </c>
      <c r="G109" s="103" t="s">
        <v>724</v>
      </c>
      <c r="H109" s="112" t="s">
        <v>729</v>
      </c>
      <c r="I109" s="113" t="s">
        <v>726</v>
      </c>
      <c r="J109" s="114">
        <v>55.97</v>
      </c>
      <c r="K109" s="115">
        <v>44.38</v>
      </c>
      <c r="L109" s="113">
        <v>21000</v>
      </c>
      <c r="M109" s="113">
        <f t="shared" si="3"/>
        <v>1175370</v>
      </c>
      <c r="N109" s="110">
        <f t="shared" si="2"/>
        <v>26484.227129337538</v>
      </c>
    </row>
    <row r="110" spans="1:14">
      <c r="A110" s="110">
        <v>108</v>
      </c>
      <c r="B110" s="103">
        <v>2</v>
      </c>
      <c r="C110" s="103">
        <v>2</v>
      </c>
      <c r="D110" s="103">
        <v>2</v>
      </c>
      <c r="E110" s="103">
        <v>304</v>
      </c>
      <c r="F110" s="111" t="s">
        <v>766</v>
      </c>
      <c r="G110" s="103" t="s">
        <v>724</v>
      </c>
      <c r="H110" s="112" t="s">
        <v>725</v>
      </c>
      <c r="I110" s="113" t="s">
        <v>726</v>
      </c>
      <c r="J110" s="114">
        <v>55.97</v>
      </c>
      <c r="K110" s="115">
        <v>44.38</v>
      </c>
      <c r="L110" s="113">
        <v>21000</v>
      </c>
      <c r="M110" s="113">
        <f t="shared" si="3"/>
        <v>1175370</v>
      </c>
      <c r="N110" s="110">
        <f t="shared" si="2"/>
        <v>26484.227129337538</v>
      </c>
    </row>
    <row r="111" spans="1:14">
      <c r="A111" s="110">
        <v>109</v>
      </c>
      <c r="B111" s="103">
        <v>2</v>
      </c>
      <c r="C111" s="103">
        <v>2</v>
      </c>
      <c r="D111" s="103">
        <v>2</v>
      </c>
      <c r="E111" s="103">
        <v>402</v>
      </c>
      <c r="F111" s="111" t="s">
        <v>767</v>
      </c>
      <c r="G111" s="103" t="s">
        <v>724</v>
      </c>
      <c r="H111" s="112" t="s">
        <v>725</v>
      </c>
      <c r="I111" s="113" t="s">
        <v>726</v>
      </c>
      <c r="J111" s="114">
        <v>56.42</v>
      </c>
      <c r="K111" s="115">
        <v>44.73</v>
      </c>
      <c r="L111" s="113">
        <v>21000</v>
      </c>
      <c r="M111" s="113">
        <f t="shared" si="3"/>
        <v>1184820</v>
      </c>
      <c r="N111" s="110">
        <f t="shared" si="2"/>
        <v>26488.262910798123</v>
      </c>
    </row>
    <row r="112" spans="1:14">
      <c r="A112" s="110">
        <v>110</v>
      </c>
      <c r="B112" s="103">
        <v>2</v>
      </c>
      <c r="C112" s="103">
        <v>2</v>
      </c>
      <c r="D112" s="103">
        <v>2</v>
      </c>
      <c r="E112" s="103">
        <v>403</v>
      </c>
      <c r="F112" s="111" t="s">
        <v>767</v>
      </c>
      <c r="G112" s="103" t="s">
        <v>724</v>
      </c>
      <c r="H112" s="112" t="s">
        <v>729</v>
      </c>
      <c r="I112" s="113" t="s">
        <v>726</v>
      </c>
      <c r="J112" s="114">
        <v>56.14</v>
      </c>
      <c r="K112" s="115">
        <v>44.51</v>
      </c>
      <c r="L112" s="113">
        <v>21000</v>
      </c>
      <c r="M112" s="113">
        <f t="shared" si="3"/>
        <v>1178940</v>
      </c>
      <c r="N112" s="110">
        <f t="shared" si="2"/>
        <v>26487.081554706809</v>
      </c>
    </row>
    <row r="113" spans="1:14">
      <c r="A113" s="110">
        <v>111</v>
      </c>
      <c r="B113" s="103">
        <v>2</v>
      </c>
      <c r="C113" s="103">
        <v>2</v>
      </c>
      <c r="D113" s="103">
        <v>2</v>
      </c>
      <c r="E113" s="103">
        <v>404</v>
      </c>
      <c r="F113" s="111" t="s">
        <v>767</v>
      </c>
      <c r="G113" s="103" t="s">
        <v>724</v>
      </c>
      <c r="H113" s="112" t="s">
        <v>725</v>
      </c>
      <c r="I113" s="113" t="s">
        <v>726</v>
      </c>
      <c r="J113" s="114">
        <v>56.14</v>
      </c>
      <c r="K113" s="115">
        <v>44.51</v>
      </c>
      <c r="L113" s="113">
        <v>21000</v>
      </c>
      <c r="M113" s="113">
        <f t="shared" si="3"/>
        <v>1178940</v>
      </c>
      <c r="N113" s="110">
        <f t="shared" si="2"/>
        <v>26487.081554706809</v>
      </c>
    </row>
    <row r="114" spans="1:14">
      <c r="A114" s="110">
        <v>112</v>
      </c>
      <c r="B114" s="103">
        <v>2</v>
      </c>
      <c r="C114" s="103">
        <v>2</v>
      </c>
      <c r="D114" s="103">
        <v>2</v>
      </c>
      <c r="E114" s="103">
        <v>405</v>
      </c>
      <c r="F114" s="111" t="s">
        <v>767</v>
      </c>
      <c r="G114" s="103" t="s">
        <v>724</v>
      </c>
      <c r="H114" s="112" t="s">
        <v>729</v>
      </c>
      <c r="I114" s="113" t="s">
        <v>726</v>
      </c>
      <c r="J114" s="114">
        <v>56.14</v>
      </c>
      <c r="K114" s="115">
        <v>44.51</v>
      </c>
      <c r="L114" s="113">
        <v>21000</v>
      </c>
      <c r="M114" s="113">
        <f t="shared" si="3"/>
        <v>1178940</v>
      </c>
      <c r="N114" s="110">
        <f t="shared" si="2"/>
        <v>26487.081554706809</v>
      </c>
    </row>
    <row r="115" spans="1:14">
      <c r="A115" s="110">
        <v>113</v>
      </c>
      <c r="B115" s="103">
        <v>2</v>
      </c>
      <c r="C115" s="103">
        <v>2</v>
      </c>
      <c r="D115" s="103">
        <v>2</v>
      </c>
      <c r="E115" s="103">
        <v>504</v>
      </c>
      <c r="F115" s="111" t="s">
        <v>768</v>
      </c>
      <c r="G115" s="103" t="s">
        <v>724</v>
      </c>
      <c r="H115" s="112" t="s">
        <v>725</v>
      </c>
      <c r="I115" s="113" t="s">
        <v>726</v>
      </c>
      <c r="J115" s="114">
        <v>56.14</v>
      </c>
      <c r="K115" s="115">
        <v>44.51</v>
      </c>
      <c r="L115" s="113">
        <v>21000</v>
      </c>
      <c r="M115" s="113">
        <f t="shared" si="3"/>
        <v>1178940</v>
      </c>
      <c r="N115" s="110">
        <f t="shared" si="2"/>
        <v>26487.081554706809</v>
      </c>
    </row>
    <row r="116" spans="1:14">
      <c r="A116" s="110">
        <v>114</v>
      </c>
      <c r="B116" s="103">
        <v>2</v>
      </c>
      <c r="C116" s="103">
        <v>2</v>
      </c>
      <c r="D116" s="103">
        <v>2</v>
      </c>
      <c r="E116" s="103">
        <v>604</v>
      </c>
      <c r="F116" s="111" t="s">
        <v>769</v>
      </c>
      <c r="G116" s="103" t="s">
        <v>724</v>
      </c>
      <c r="H116" s="112" t="s">
        <v>725</v>
      </c>
      <c r="I116" s="113" t="s">
        <v>726</v>
      </c>
      <c r="J116" s="114">
        <v>56.14</v>
      </c>
      <c r="K116" s="115">
        <v>44.51</v>
      </c>
      <c r="L116" s="113">
        <v>21000</v>
      </c>
      <c r="M116" s="113">
        <f t="shared" si="3"/>
        <v>1178940</v>
      </c>
      <c r="N116" s="110">
        <f t="shared" si="2"/>
        <v>26487.081554706809</v>
      </c>
    </row>
    <row r="117" spans="1:14">
      <c r="A117" s="110">
        <v>115</v>
      </c>
      <c r="B117" s="103">
        <v>2</v>
      </c>
      <c r="C117" s="103">
        <v>2</v>
      </c>
      <c r="D117" s="103">
        <v>2</v>
      </c>
      <c r="E117" s="103">
        <v>1005</v>
      </c>
      <c r="F117" s="111" t="s">
        <v>776</v>
      </c>
      <c r="G117" s="103" t="s">
        <v>724</v>
      </c>
      <c r="H117" s="112" t="s">
        <v>729</v>
      </c>
      <c r="I117" s="116" t="s">
        <v>726</v>
      </c>
      <c r="J117" s="114">
        <v>56.14</v>
      </c>
      <c r="K117" s="117">
        <v>44.51</v>
      </c>
      <c r="L117" s="113">
        <v>21000</v>
      </c>
      <c r="M117" s="113">
        <f>L117*J117</f>
        <v>1178940</v>
      </c>
      <c r="N117" s="110">
        <f t="shared" si="2"/>
        <v>26487.081554706809</v>
      </c>
    </row>
    <row r="118" spans="1:14">
      <c r="A118" s="110">
        <v>116</v>
      </c>
      <c r="B118" s="103">
        <v>2</v>
      </c>
      <c r="C118" s="103">
        <v>2</v>
      </c>
      <c r="D118" s="103">
        <v>2</v>
      </c>
      <c r="E118" s="103">
        <v>1203</v>
      </c>
      <c r="F118" s="111" t="s">
        <v>777</v>
      </c>
      <c r="G118" s="103" t="s">
        <v>724</v>
      </c>
      <c r="H118" s="112" t="s">
        <v>729</v>
      </c>
      <c r="I118" s="116" t="s">
        <v>726</v>
      </c>
      <c r="J118" s="114">
        <v>56.14</v>
      </c>
      <c r="K118" s="117">
        <v>44.51</v>
      </c>
      <c r="L118" s="113">
        <v>21000</v>
      </c>
      <c r="M118" s="113">
        <f>L118*J118</f>
        <v>1178940</v>
      </c>
      <c r="N118" s="110">
        <f t="shared" si="2"/>
        <v>26487.081554706809</v>
      </c>
    </row>
    <row r="119" spans="1:14">
      <c r="A119" s="110">
        <v>117</v>
      </c>
      <c r="B119" s="103">
        <v>2</v>
      </c>
      <c r="C119" s="103">
        <v>2</v>
      </c>
      <c r="D119" s="103">
        <v>2</v>
      </c>
      <c r="E119" s="103">
        <v>1304</v>
      </c>
      <c r="F119" s="111" t="s">
        <v>761</v>
      </c>
      <c r="G119" s="103" t="s">
        <v>724</v>
      </c>
      <c r="H119" s="112" t="s">
        <v>725</v>
      </c>
      <c r="I119" s="113" t="s">
        <v>726</v>
      </c>
      <c r="J119" s="114">
        <v>56.14</v>
      </c>
      <c r="K119" s="115">
        <v>44.51</v>
      </c>
      <c r="L119" s="113">
        <v>21000</v>
      </c>
      <c r="M119" s="113">
        <f t="shared" si="3"/>
        <v>1178940</v>
      </c>
      <c r="N119" s="110">
        <f t="shared" si="2"/>
        <v>26487.081554706809</v>
      </c>
    </row>
    <row r="120" spans="1:14">
      <c r="A120" s="110">
        <v>118</v>
      </c>
      <c r="B120" s="103">
        <v>2</v>
      </c>
      <c r="C120" s="103">
        <v>2</v>
      </c>
      <c r="D120" s="103">
        <v>2</v>
      </c>
      <c r="E120" s="103">
        <v>1403</v>
      </c>
      <c r="F120" s="111" t="s">
        <v>762</v>
      </c>
      <c r="G120" s="103" t="s">
        <v>724</v>
      </c>
      <c r="H120" s="112" t="s">
        <v>729</v>
      </c>
      <c r="I120" s="113" t="s">
        <v>726</v>
      </c>
      <c r="J120" s="114">
        <v>56.14</v>
      </c>
      <c r="K120" s="115">
        <v>44.51</v>
      </c>
      <c r="L120" s="113">
        <v>21000</v>
      </c>
      <c r="M120" s="113">
        <f t="shared" si="3"/>
        <v>1178940</v>
      </c>
      <c r="N120" s="110">
        <f t="shared" si="2"/>
        <v>26487.081554706809</v>
      </c>
    </row>
    <row r="121" spans="1:14">
      <c r="A121" s="110">
        <v>119</v>
      </c>
      <c r="B121" s="103">
        <v>2</v>
      </c>
      <c r="C121" s="103">
        <v>2</v>
      </c>
      <c r="D121" s="103">
        <v>2</v>
      </c>
      <c r="E121" s="103">
        <v>1404</v>
      </c>
      <c r="F121" s="111" t="s">
        <v>762</v>
      </c>
      <c r="G121" s="103" t="s">
        <v>724</v>
      </c>
      <c r="H121" s="112" t="s">
        <v>725</v>
      </c>
      <c r="I121" s="113" t="s">
        <v>726</v>
      </c>
      <c r="J121" s="114">
        <v>56.14</v>
      </c>
      <c r="K121" s="115">
        <v>44.51</v>
      </c>
      <c r="L121" s="113">
        <v>21000</v>
      </c>
      <c r="M121" s="113">
        <f t="shared" si="3"/>
        <v>1178940</v>
      </c>
      <c r="N121" s="110">
        <f t="shared" si="2"/>
        <v>26487.081554706809</v>
      </c>
    </row>
    <row r="122" spans="1:14">
      <c r="A122" s="110">
        <v>120</v>
      </c>
      <c r="B122" s="103">
        <v>2</v>
      </c>
      <c r="C122" s="103">
        <v>2</v>
      </c>
      <c r="D122" s="103">
        <v>2</v>
      </c>
      <c r="E122" s="103">
        <v>1503</v>
      </c>
      <c r="F122" s="111" t="s">
        <v>763</v>
      </c>
      <c r="G122" s="103" t="s">
        <v>724</v>
      </c>
      <c r="H122" s="112" t="s">
        <v>729</v>
      </c>
      <c r="I122" s="113" t="s">
        <v>726</v>
      </c>
      <c r="J122" s="114">
        <v>56.14</v>
      </c>
      <c r="K122" s="115">
        <v>44.51</v>
      </c>
      <c r="L122" s="113">
        <v>21000</v>
      </c>
      <c r="M122" s="113">
        <f t="shared" si="3"/>
        <v>1178940</v>
      </c>
      <c r="N122" s="110">
        <f t="shared" si="2"/>
        <v>26487.081554706809</v>
      </c>
    </row>
    <row r="123" spans="1:14">
      <c r="A123" s="110">
        <v>121</v>
      </c>
      <c r="B123" s="103">
        <v>2</v>
      </c>
      <c r="C123" s="103">
        <v>2</v>
      </c>
      <c r="D123" s="103">
        <v>2</v>
      </c>
      <c r="E123" s="103">
        <v>1504</v>
      </c>
      <c r="F123" s="111" t="s">
        <v>763</v>
      </c>
      <c r="G123" s="103" t="s">
        <v>724</v>
      </c>
      <c r="H123" s="112" t="s">
        <v>725</v>
      </c>
      <c r="I123" s="113" t="s">
        <v>726</v>
      </c>
      <c r="J123" s="114">
        <v>56.14</v>
      </c>
      <c r="K123" s="115">
        <v>44.51</v>
      </c>
      <c r="L123" s="113">
        <v>21000</v>
      </c>
      <c r="M123" s="113">
        <f t="shared" si="3"/>
        <v>1178940</v>
      </c>
      <c r="N123" s="110">
        <f t="shared" si="2"/>
        <v>26487.081554706809</v>
      </c>
    </row>
    <row r="124" spans="1:14">
      <c r="A124" s="110">
        <v>122</v>
      </c>
      <c r="B124" s="103">
        <v>2</v>
      </c>
      <c r="C124" s="103">
        <v>2</v>
      </c>
      <c r="D124" s="103">
        <v>2</v>
      </c>
      <c r="E124" s="103">
        <v>1505</v>
      </c>
      <c r="F124" s="111" t="s">
        <v>763</v>
      </c>
      <c r="G124" s="103" t="s">
        <v>724</v>
      </c>
      <c r="H124" s="112" t="s">
        <v>729</v>
      </c>
      <c r="I124" s="113" t="s">
        <v>726</v>
      </c>
      <c r="J124" s="114">
        <v>56.14</v>
      </c>
      <c r="K124" s="115">
        <v>44.51</v>
      </c>
      <c r="L124" s="113">
        <v>21000</v>
      </c>
      <c r="M124" s="113">
        <f t="shared" si="3"/>
        <v>1178940</v>
      </c>
      <c r="N124" s="110">
        <f t="shared" si="2"/>
        <v>26487.081554706809</v>
      </c>
    </row>
    <row r="125" spans="1:14">
      <c r="A125" s="110">
        <v>123</v>
      </c>
      <c r="B125" s="103">
        <v>2</v>
      </c>
      <c r="C125" s="103">
        <v>3</v>
      </c>
      <c r="D125" s="103">
        <v>1</v>
      </c>
      <c r="E125" s="103">
        <v>102</v>
      </c>
      <c r="F125" s="111" t="s">
        <v>778</v>
      </c>
      <c r="G125" s="103" t="s">
        <v>724</v>
      </c>
      <c r="H125" s="112" t="s">
        <v>779</v>
      </c>
      <c r="I125" s="113" t="s">
        <v>780</v>
      </c>
      <c r="J125" s="114">
        <v>59.3</v>
      </c>
      <c r="K125" s="115">
        <v>44.99</v>
      </c>
      <c r="L125" s="113">
        <v>21000</v>
      </c>
      <c r="M125" s="113">
        <f t="shared" si="3"/>
        <v>1245300</v>
      </c>
      <c r="N125" s="110">
        <f t="shared" si="2"/>
        <v>27679.484329851075</v>
      </c>
    </row>
    <row r="126" spans="1:14">
      <c r="A126" s="110">
        <v>124</v>
      </c>
      <c r="B126" s="103">
        <v>2</v>
      </c>
      <c r="C126" s="103">
        <v>3</v>
      </c>
      <c r="D126" s="103">
        <v>1</v>
      </c>
      <c r="E126" s="103">
        <v>103</v>
      </c>
      <c r="F126" s="111" t="s">
        <v>778</v>
      </c>
      <c r="G126" s="103" t="s">
        <v>724</v>
      </c>
      <c r="H126" s="112" t="s">
        <v>781</v>
      </c>
      <c r="I126" s="113" t="s">
        <v>780</v>
      </c>
      <c r="J126" s="114">
        <v>59.3</v>
      </c>
      <c r="K126" s="115">
        <v>44.99</v>
      </c>
      <c r="L126" s="113">
        <v>21000</v>
      </c>
      <c r="M126" s="113">
        <f t="shared" si="3"/>
        <v>1245300</v>
      </c>
      <c r="N126" s="110">
        <f t="shared" si="2"/>
        <v>27679.484329851075</v>
      </c>
    </row>
    <row r="127" spans="1:14">
      <c r="A127" s="110">
        <v>125</v>
      </c>
      <c r="B127" s="103">
        <v>2</v>
      </c>
      <c r="C127" s="103">
        <v>3</v>
      </c>
      <c r="D127" s="103">
        <v>1</v>
      </c>
      <c r="E127" s="103">
        <v>104</v>
      </c>
      <c r="F127" s="111" t="s">
        <v>778</v>
      </c>
      <c r="G127" s="103" t="s">
        <v>724</v>
      </c>
      <c r="H127" s="112" t="s">
        <v>779</v>
      </c>
      <c r="I127" s="113" t="s">
        <v>780</v>
      </c>
      <c r="J127" s="114">
        <v>59.3</v>
      </c>
      <c r="K127" s="115">
        <v>44.99</v>
      </c>
      <c r="L127" s="113">
        <v>21000</v>
      </c>
      <c r="M127" s="113">
        <f t="shared" si="3"/>
        <v>1245300</v>
      </c>
      <c r="N127" s="110">
        <f t="shared" si="2"/>
        <v>27679.484329851075</v>
      </c>
    </row>
    <row r="128" spans="1:14">
      <c r="A128" s="110">
        <v>126</v>
      </c>
      <c r="B128" s="103">
        <v>2</v>
      </c>
      <c r="C128" s="103">
        <v>3</v>
      </c>
      <c r="D128" s="103">
        <v>1</v>
      </c>
      <c r="E128" s="103">
        <v>105</v>
      </c>
      <c r="F128" s="111" t="s">
        <v>778</v>
      </c>
      <c r="G128" s="103" t="s">
        <v>724</v>
      </c>
      <c r="H128" s="112" t="s">
        <v>781</v>
      </c>
      <c r="I128" s="113" t="s">
        <v>780</v>
      </c>
      <c r="J128" s="114">
        <v>59.47</v>
      </c>
      <c r="K128" s="115">
        <v>45.12</v>
      </c>
      <c r="L128" s="113">
        <v>21000</v>
      </c>
      <c r="M128" s="113">
        <f t="shared" si="3"/>
        <v>1248870</v>
      </c>
      <c r="N128" s="110">
        <f t="shared" si="2"/>
        <v>27678.856382978724</v>
      </c>
    </row>
    <row r="129" spans="1:14">
      <c r="A129" s="110">
        <v>127</v>
      </c>
      <c r="B129" s="103">
        <v>2</v>
      </c>
      <c r="C129" s="103">
        <v>3</v>
      </c>
      <c r="D129" s="103">
        <v>1</v>
      </c>
      <c r="E129" s="103">
        <v>202</v>
      </c>
      <c r="F129" s="111" t="s">
        <v>782</v>
      </c>
      <c r="G129" s="103" t="s">
        <v>724</v>
      </c>
      <c r="H129" s="112" t="s">
        <v>779</v>
      </c>
      <c r="I129" s="113" t="s">
        <v>780</v>
      </c>
      <c r="J129" s="114">
        <v>59.3</v>
      </c>
      <c r="K129" s="115">
        <v>44.99</v>
      </c>
      <c r="L129" s="113">
        <v>21000</v>
      </c>
      <c r="M129" s="113">
        <f t="shared" si="3"/>
        <v>1245300</v>
      </c>
      <c r="N129" s="110">
        <f t="shared" si="2"/>
        <v>27679.484329851075</v>
      </c>
    </row>
    <row r="130" spans="1:14">
      <c r="A130" s="110">
        <v>128</v>
      </c>
      <c r="B130" s="103">
        <v>2</v>
      </c>
      <c r="C130" s="103">
        <v>3</v>
      </c>
      <c r="D130" s="103">
        <v>1</v>
      </c>
      <c r="E130" s="103">
        <v>203</v>
      </c>
      <c r="F130" s="111" t="s">
        <v>782</v>
      </c>
      <c r="G130" s="103" t="s">
        <v>724</v>
      </c>
      <c r="H130" s="112" t="s">
        <v>781</v>
      </c>
      <c r="I130" s="113" t="s">
        <v>780</v>
      </c>
      <c r="J130" s="114">
        <v>59.3</v>
      </c>
      <c r="K130" s="115">
        <v>44.99</v>
      </c>
      <c r="L130" s="113">
        <v>21000</v>
      </c>
      <c r="M130" s="113">
        <f t="shared" si="3"/>
        <v>1245300</v>
      </c>
      <c r="N130" s="110">
        <f t="shared" si="2"/>
        <v>27679.484329851075</v>
      </c>
    </row>
    <row r="131" spans="1:14">
      <c r="A131" s="110">
        <v>129</v>
      </c>
      <c r="B131" s="103">
        <v>2</v>
      </c>
      <c r="C131" s="103">
        <v>3</v>
      </c>
      <c r="D131" s="103">
        <v>1</v>
      </c>
      <c r="E131" s="103">
        <v>204</v>
      </c>
      <c r="F131" s="111" t="s">
        <v>782</v>
      </c>
      <c r="G131" s="103" t="s">
        <v>724</v>
      </c>
      <c r="H131" s="112" t="s">
        <v>779</v>
      </c>
      <c r="I131" s="113" t="s">
        <v>780</v>
      </c>
      <c r="J131" s="114">
        <v>59.3</v>
      </c>
      <c r="K131" s="115">
        <v>44.99</v>
      </c>
      <c r="L131" s="113">
        <v>21000</v>
      </c>
      <c r="M131" s="113">
        <f t="shared" si="3"/>
        <v>1245300</v>
      </c>
      <c r="N131" s="110">
        <f t="shared" ref="N131:N178" si="4">M131/K131</f>
        <v>27679.484329851075</v>
      </c>
    </row>
    <row r="132" spans="1:14">
      <c r="A132" s="110">
        <v>130</v>
      </c>
      <c r="B132" s="103">
        <v>2</v>
      </c>
      <c r="C132" s="103">
        <v>3</v>
      </c>
      <c r="D132" s="103">
        <v>1</v>
      </c>
      <c r="E132" s="103">
        <v>205</v>
      </c>
      <c r="F132" s="111" t="s">
        <v>782</v>
      </c>
      <c r="G132" s="103" t="s">
        <v>724</v>
      </c>
      <c r="H132" s="112" t="s">
        <v>781</v>
      </c>
      <c r="I132" s="113" t="s">
        <v>780</v>
      </c>
      <c r="J132" s="114">
        <v>59.47</v>
      </c>
      <c r="K132" s="115">
        <v>45.12</v>
      </c>
      <c r="L132" s="113">
        <v>21000</v>
      </c>
      <c r="M132" s="113">
        <f t="shared" si="3"/>
        <v>1248870</v>
      </c>
      <c r="N132" s="110">
        <f t="shared" si="4"/>
        <v>27678.856382978724</v>
      </c>
    </row>
    <row r="133" spans="1:14">
      <c r="A133" s="110">
        <v>131</v>
      </c>
      <c r="B133" s="103">
        <v>2</v>
      </c>
      <c r="C133" s="103">
        <v>3</v>
      </c>
      <c r="D133" s="103">
        <v>1</v>
      </c>
      <c r="E133" s="103">
        <v>303</v>
      </c>
      <c r="F133" s="111" t="s">
        <v>783</v>
      </c>
      <c r="G133" s="103" t="s">
        <v>724</v>
      </c>
      <c r="H133" s="112" t="s">
        <v>781</v>
      </c>
      <c r="I133" s="113" t="s">
        <v>780</v>
      </c>
      <c r="J133" s="114">
        <v>59.3</v>
      </c>
      <c r="K133" s="115">
        <v>44.99</v>
      </c>
      <c r="L133" s="113">
        <v>21000</v>
      </c>
      <c r="M133" s="113">
        <f t="shared" si="3"/>
        <v>1245300</v>
      </c>
      <c r="N133" s="110">
        <f t="shared" si="4"/>
        <v>27679.484329851075</v>
      </c>
    </row>
    <row r="134" spans="1:14">
      <c r="A134" s="110">
        <v>132</v>
      </c>
      <c r="B134" s="103">
        <v>2</v>
      </c>
      <c r="C134" s="103">
        <v>3</v>
      </c>
      <c r="D134" s="103">
        <v>1</v>
      </c>
      <c r="E134" s="103">
        <v>304</v>
      </c>
      <c r="F134" s="111" t="s">
        <v>783</v>
      </c>
      <c r="G134" s="103" t="s">
        <v>724</v>
      </c>
      <c r="H134" s="112" t="s">
        <v>779</v>
      </c>
      <c r="I134" s="113" t="s">
        <v>780</v>
      </c>
      <c r="J134" s="114">
        <v>59.3</v>
      </c>
      <c r="K134" s="115">
        <v>44.99</v>
      </c>
      <c r="L134" s="113">
        <v>21000</v>
      </c>
      <c r="M134" s="113">
        <f t="shared" ref="M134:M178" si="5">L134*J134</f>
        <v>1245300</v>
      </c>
      <c r="N134" s="110">
        <f t="shared" si="4"/>
        <v>27679.484329851075</v>
      </c>
    </row>
    <row r="135" spans="1:14">
      <c r="A135" s="110">
        <v>133</v>
      </c>
      <c r="B135" s="103">
        <v>2</v>
      </c>
      <c r="C135" s="103">
        <v>3</v>
      </c>
      <c r="D135" s="103">
        <v>1</v>
      </c>
      <c r="E135" s="103">
        <v>305</v>
      </c>
      <c r="F135" s="111" t="s">
        <v>783</v>
      </c>
      <c r="G135" s="103" t="s">
        <v>724</v>
      </c>
      <c r="H135" s="112" t="s">
        <v>781</v>
      </c>
      <c r="I135" s="113" t="s">
        <v>780</v>
      </c>
      <c r="J135" s="114">
        <v>59.47</v>
      </c>
      <c r="K135" s="115">
        <v>45.12</v>
      </c>
      <c r="L135" s="113">
        <v>21000</v>
      </c>
      <c r="M135" s="113">
        <f t="shared" si="5"/>
        <v>1248870</v>
      </c>
      <c r="N135" s="110">
        <f t="shared" si="4"/>
        <v>27678.856382978724</v>
      </c>
    </row>
    <row r="136" spans="1:14">
      <c r="A136" s="110">
        <v>134</v>
      </c>
      <c r="B136" s="103">
        <v>2</v>
      </c>
      <c r="C136" s="103">
        <v>3</v>
      </c>
      <c r="D136" s="103">
        <v>1</v>
      </c>
      <c r="E136" s="103">
        <v>402</v>
      </c>
      <c r="F136" s="111" t="s">
        <v>784</v>
      </c>
      <c r="G136" s="103" t="s">
        <v>724</v>
      </c>
      <c r="H136" s="112" t="s">
        <v>779</v>
      </c>
      <c r="I136" s="113" t="s">
        <v>780</v>
      </c>
      <c r="J136" s="114">
        <v>59.46</v>
      </c>
      <c r="K136" s="115">
        <v>45.11</v>
      </c>
      <c r="L136" s="113">
        <v>21000</v>
      </c>
      <c r="M136" s="113">
        <f t="shared" si="5"/>
        <v>1248660</v>
      </c>
      <c r="N136" s="110">
        <f t="shared" si="4"/>
        <v>27680.336954112172</v>
      </c>
    </row>
    <row r="137" spans="1:14">
      <c r="A137" s="110">
        <v>135</v>
      </c>
      <c r="B137" s="103">
        <v>2</v>
      </c>
      <c r="C137" s="103">
        <v>3</v>
      </c>
      <c r="D137" s="103">
        <v>1</v>
      </c>
      <c r="E137" s="103">
        <v>403</v>
      </c>
      <c r="F137" s="111" t="s">
        <v>784</v>
      </c>
      <c r="G137" s="103" t="s">
        <v>724</v>
      </c>
      <c r="H137" s="112" t="s">
        <v>781</v>
      </c>
      <c r="I137" s="113" t="s">
        <v>780</v>
      </c>
      <c r="J137" s="114">
        <v>59.46</v>
      </c>
      <c r="K137" s="115">
        <v>45.11</v>
      </c>
      <c r="L137" s="113">
        <v>21000</v>
      </c>
      <c r="M137" s="113">
        <f t="shared" si="5"/>
        <v>1248660</v>
      </c>
      <c r="N137" s="110">
        <f t="shared" si="4"/>
        <v>27680.336954112172</v>
      </c>
    </row>
    <row r="138" spans="1:14">
      <c r="A138" s="110">
        <v>136</v>
      </c>
      <c r="B138" s="103">
        <v>2</v>
      </c>
      <c r="C138" s="103">
        <v>3</v>
      </c>
      <c r="D138" s="103">
        <v>1</v>
      </c>
      <c r="E138" s="103">
        <v>404</v>
      </c>
      <c r="F138" s="111" t="s">
        <v>784</v>
      </c>
      <c r="G138" s="103" t="s">
        <v>724</v>
      </c>
      <c r="H138" s="112" t="s">
        <v>779</v>
      </c>
      <c r="I138" s="113" t="s">
        <v>780</v>
      </c>
      <c r="J138" s="114">
        <v>59.46</v>
      </c>
      <c r="K138" s="115">
        <v>45.11</v>
      </c>
      <c r="L138" s="113">
        <v>21000</v>
      </c>
      <c r="M138" s="113">
        <f t="shared" si="5"/>
        <v>1248660</v>
      </c>
      <c r="N138" s="110">
        <f t="shared" si="4"/>
        <v>27680.336954112172</v>
      </c>
    </row>
    <row r="139" spans="1:14">
      <c r="A139" s="110">
        <v>137</v>
      </c>
      <c r="B139" s="103">
        <v>2</v>
      </c>
      <c r="C139" s="103">
        <v>3</v>
      </c>
      <c r="D139" s="103">
        <v>1</v>
      </c>
      <c r="E139" s="103">
        <v>405</v>
      </c>
      <c r="F139" s="111" t="s">
        <v>784</v>
      </c>
      <c r="G139" s="103" t="s">
        <v>724</v>
      </c>
      <c r="H139" s="112" t="s">
        <v>781</v>
      </c>
      <c r="I139" s="113" t="s">
        <v>780</v>
      </c>
      <c r="J139" s="114">
        <v>59.79</v>
      </c>
      <c r="K139" s="115">
        <v>45.36</v>
      </c>
      <c r="L139" s="113">
        <v>21000</v>
      </c>
      <c r="M139" s="113">
        <f t="shared" si="5"/>
        <v>1255590</v>
      </c>
      <c r="N139" s="110">
        <f t="shared" si="4"/>
        <v>27680.555555555555</v>
      </c>
    </row>
    <row r="140" spans="1:14">
      <c r="A140" s="110">
        <v>138</v>
      </c>
      <c r="B140" s="103">
        <v>2</v>
      </c>
      <c r="C140" s="103">
        <v>3</v>
      </c>
      <c r="D140" s="103">
        <v>1</v>
      </c>
      <c r="E140" s="103">
        <v>502</v>
      </c>
      <c r="F140" s="111" t="s">
        <v>785</v>
      </c>
      <c r="G140" s="103" t="s">
        <v>724</v>
      </c>
      <c r="H140" s="112" t="s">
        <v>779</v>
      </c>
      <c r="I140" s="113" t="s">
        <v>780</v>
      </c>
      <c r="J140" s="114">
        <v>59.46</v>
      </c>
      <c r="K140" s="115">
        <v>45.11</v>
      </c>
      <c r="L140" s="113">
        <v>21000</v>
      </c>
      <c r="M140" s="113">
        <f t="shared" si="5"/>
        <v>1248660</v>
      </c>
      <c r="N140" s="110">
        <f t="shared" si="4"/>
        <v>27680.336954112172</v>
      </c>
    </row>
    <row r="141" spans="1:14">
      <c r="A141" s="110">
        <v>139</v>
      </c>
      <c r="B141" s="103">
        <v>2</v>
      </c>
      <c r="C141" s="103">
        <v>3</v>
      </c>
      <c r="D141" s="103">
        <v>1</v>
      </c>
      <c r="E141" s="103">
        <v>503</v>
      </c>
      <c r="F141" s="111" t="s">
        <v>785</v>
      </c>
      <c r="G141" s="103" t="s">
        <v>724</v>
      </c>
      <c r="H141" s="112" t="s">
        <v>781</v>
      </c>
      <c r="I141" s="113" t="s">
        <v>780</v>
      </c>
      <c r="J141" s="114">
        <v>59.46</v>
      </c>
      <c r="K141" s="115">
        <v>45.11</v>
      </c>
      <c r="L141" s="113">
        <v>21000</v>
      </c>
      <c r="M141" s="113">
        <f t="shared" si="5"/>
        <v>1248660</v>
      </c>
      <c r="N141" s="110">
        <f t="shared" si="4"/>
        <v>27680.336954112172</v>
      </c>
    </row>
    <row r="142" spans="1:14">
      <c r="A142" s="110">
        <v>140</v>
      </c>
      <c r="B142" s="103">
        <v>2</v>
      </c>
      <c r="C142" s="103">
        <v>3</v>
      </c>
      <c r="D142" s="103">
        <v>1</v>
      </c>
      <c r="E142" s="103">
        <v>504</v>
      </c>
      <c r="F142" s="111" t="s">
        <v>785</v>
      </c>
      <c r="G142" s="103" t="s">
        <v>724</v>
      </c>
      <c r="H142" s="112" t="s">
        <v>779</v>
      </c>
      <c r="I142" s="113" t="s">
        <v>780</v>
      </c>
      <c r="J142" s="114">
        <v>59.46</v>
      </c>
      <c r="K142" s="115">
        <v>45.11</v>
      </c>
      <c r="L142" s="113">
        <v>21000</v>
      </c>
      <c r="M142" s="113">
        <f t="shared" si="5"/>
        <v>1248660</v>
      </c>
      <c r="N142" s="110">
        <f t="shared" si="4"/>
        <v>27680.336954112172</v>
      </c>
    </row>
    <row r="143" spans="1:14">
      <c r="A143" s="110">
        <v>141</v>
      </c>
      <c r="B143" s="103">
        <v>2</v>
      </c>
      <c r="C143" s="103">
        <v>3</v>
      </c>
      <c r="D143" s="103">
        <v>1</v>
      </c>
      <c r="E143" s="103">
        <v>505</v>
      </c>
      <c r="F143" s="111" t="s">
        <v>785</v>
      </c>
      <c r="G143" s="103" t="s">
        <v>724</v>
      </c>
      <c r="H143" s="112" t="s">
        <v>781</v>
      </c>
      <c r="I143" s="113" t="s">
        <v>780</v>
      </c>
      <c r="J143" s="114">
        <v>59.79</v>
      </c>
      <c r="K143" s="115">
        <v>45.36</v>
      </c>
      <c r="L143" s="113">
        <v>21000</v>
      </c>
      <c r="M143" s="113">
        <f t="shared" si="5"/>
        <v>1255590</v>
      </c>
      <c r="N143" s="110">
        <f t="shared" si="4"/>
        <v>27680.555555555555</v>
      </c>
    </row>
    <row r="144" spans="1:14">
      <c r="A144" s="110">
        <v>142</v>
      </c>
      <c r="B144" s="103">
        <v>2</v>
      </c>
      <c r="C144" s="103">
        <v>3</v>
      </c>
      <c r="D144" s="103">
        <v>1</v>
      </c>
      <c r="E144" s="103">
        <v>602</v>
      </c>
      <c r="F144" s="111" t="s">
        <v>786</v>
      </c>
      <c r="G144" s="103" t="s">
        <v>724</v>
      </c>
      <c r="H144" s="112" t="s">
        <v>779</v>
      </c>
      <c r="I144" s="113" t="s">
        <v>780</v>
      </c>
      <c r="J144" s="114">
        <v>59.46</v>
      </c>
      <c r="K144" s="115">
        <v>45.11</v>
      </c>
      <c r="L144" s="113">
        <v>21000</v>
      </c>
      <c r="M144" s="113">
        <f t="shared" si="5"/>
        <v>1248660</v>
      </c>
      <c r="N144" s="110">
        <f t="shared" si="4"/>
        <v>27680.336954112172</v>
      </c>
    </row>
    <row r="145" spans="1:14">
      <c r="A145" s="110">
        <v>143</v>
      </c>
      <c r="B145" s="103">
        <v>2</v>
      </c>
      <c r="C145" s="103">
        <v>3</v>
      </c>
      <c r="D145" s="103">
        <v>1</v>
      </c>
      <c r="E145" s="103">
        <v>603</v>
      </c>
      <c r="F145" s="111" t="s">
        <v>786</v>
      </c>
      <c r="G145" s="103" t="s">
        <v>724</v>
      </c>
      <c r="H145" s="112" t="s">
        <v>781</v>
      </c>
      <c r="I145" s="113" t="s">
        <v>780</v>
      </c>
      <c r="J145" s="114">
        <v>59.46</v>
      </c>
      <c r="K145" s="115">
        <v>45.11</v>
      </c>
      <c r="L145" s="113">
        <v>21000</v>
      </c>
      <c r="M145" s="113">
        <f t="shared" si="5"/>
        <v>1248660</v>
      </c>
      <c r="N145" s="110">
        <f t="shared" si="4"/>
        <v>27680.336954112172</v>
      </c>
    </row>
    <row r="146" spans="1:14">
      <c r="A146" s="110">
        <v>144</v>
      </c>
      <c r="B146" s="103">
        <v>2</v>
      </c>
      <c r="C146" s="103">
        <v>3</v>
      </c>
      <c r="D146" s="103">
        <v>1</v>
      </c>
      <c r="E146" s="103">
        <v>604</v>
      </c>
      <c r="F146" s="111" t="s">
        <v>786</v>
      </c>
      <c r="G146" s="103" t="s">
        <v>724</v>
      </c>
      <c r="H146" s="112" t="s">
        <v>779</v>
      </c>
      <c r="I146" s="113" t="s">
        <v>780</v>
      </c>
      <c r="J146" s="114">
        <v>59.46</v>
      </c>
      <c r="K146" s="115">
        <v>45.11</v>
      </c>
      <c r="L146" s="113">
        <v>21000</v>
      </c>
      <c r="M146" s="113">
        <f t="shared" si="5"/>
        <v>1248660</v>
      </c>
      <c r="N146" s="110">
        <f t="shared" si="4"/>
        <v>27680.336954112172</v>
      </c>
    </row>
    <row r="147" spans="1:14">
      <c r="A147" s="110">
        <v>145</v>
      </c>
      <c r="B147" s="103">
        <v>2</v>
      </c>
      <c r="C147" s="103">
        <v>3</v>
      </c>
      <c r="D147" s="103">
        <v>1</v>
      </c>
      <c r="E147" s="103">
        <v>605</v>
      </c>
      <c r="F147" s="111" t="s">
        <v>786</v>
      </c>
      <c r="G147" s="103" t="s">
        <v>724</v>
      </c>
      <c r="H147" s="112" t="s">
        <v>781</v>
      </c>
      <c r="I147" s="113" t="s">
        <v>780</v>
      </c>
      <c r="J147" s="114">
        <v>59.79</v>
      </c>
      <c r="K147" s="115">
        <v>45.36</v>
      </c>
      <c r="L147" s="113">
        <v>21000</v>
      </c>
      <c r="M147" s="113">
        <f t="shared" si="5"/>
        <v>1255590</v>
      </c>
      <c r="N147" s="110">
        <f t="shared" si="4"/>
        <v>27680.555555555555</v>
      </c>
    </row>
    <row r="148" spans="1:14">
      <c r="A148" s="110">
        <v>146</v>
      </c>
      <c r="B148" s="103">
        <v>2</v>
      </c>
      <c r="C148" s="103">
        <v>3</v>
      </c>
      <c r="D148" s="103">
        <v>1</v>
      </c>
      <c r="E148" s="103">
        <v>702</v>
      </c>
      <c r="F148" s="111" t="s">
        <v>787</v>
      </c>
      <c r="G148" s="103" t="s">
        <v>724</v>
      </c>
      <c r="H148" s="112" t="s">
        <v>779</v>
      </c>
      <c r="I148" s="113" t="s">
        <v>780</v>
      </c>
      <c r="J148" s="114">
        <v>59.46</v>
      </c>
      <c r="K148" s="115">
        <v>45.11</v>
      </c>
      <c r="L148" s="113">
        <v>21000</v>
      </c>
      <c r="M148" s="113">
        <f t="shared" si="5"/>
        <v>1248660</v>
      </c>
      <c r="N148" s="110">
        <f t="shared" si="4"/>
        <v>27680.336954112172</v>
      </c>
    </row>
    <row r="149" spans="1:14">
      <c r="A149" s="110">
        <v>147</v>
      </c>
      <c r="B149" s="103">
        <v>2</v>
      </c>
      <c r="C149" s="103">
        <v>3</v>
      </c>
      <c r="D149" s="103">
        <v>1</v>
      </c>
      <c r="E149" s="103">
        <v>703</v>
      </c>
      <c r="F149" s="111" t="s">
        <v>787</v>
      </c>
      <c r="G149" s="103" t="s">
        <v>724</v>
      </c>
      <c r="H149" s="112" t="s">
        <v>781</v>
      </c>
      <c r="I149" s="113" t="s">
        <v>780</v>
      </c>
      <c r="J149" s="114">
        <v>59.46</v>
      </c>
      <c r="K149" s="115">
        <v>45.11</v>
      </c>
      <c r="L149" s="113">
        <v>21000</v>
      </c>
      <c r="M149" s="113">
        <f t="shared" si="5"/>
        <v>1248660</v>
      </c>
      <c r="N149" s="110">
        <f t="shared" si="4"/>
        <v>27680.336954112172</v>
      </c>
    </row>
    <row r="150" spans="1:14">
      <c r="A150" s="110">
        <v>148</v>
      </c>
      <c r="B150" s="103">
        <v>2</v>
      </c>
      <c r="C150" s="103">
        <v>3</v>
      </c>
      <c r="D150" s="103">
        <v>1</v>
      </c>
      <c r="E150" s="103">
        <v>704</v>
      </c>
      <c r="F150" s="111" t="s">
        <v>787</v>
      </c>
      <c r="G150" s="103" t="s">
        <v>724</v>
      </c>
      <c r="H150" s="112" t="s">
        <v>779</v>
      </c>
      <c r="I150" s="113" t="s">
        <v>780</v>
      </c>
      <c r="J150" s="114">
        <v>59.46</v>
      </c>
      <c r="K150" s="115">
        <v>45.11</v>
      </c>
      <c r="L150" s="113">
        <v>21000</v>
      </c>
      <c r="M150" s="113">
        <f t="shared" si="5"/>
        <v>1248660</v>
      </c>
      <c r="N150" s="110">
        <f t="shared" si="4"/>
        <v>27680.336954112172</v>
      </c>
    </row>
    <row r="151" spans="1:14">
      <c r="A151" s="110">
        <v>149</v>
      </c>
      <c r="B151" s="103">
        <v>2</v>
      </c>
      <c r="C151" s="103">
        <v>3</v>
      </c>
      <c r="D151" s="103">
        <v>1</v>
      </c>
      <c r="E151" s="103">
        <v>705</v>
      </c>
      <c r="F151" s="111" t="s">
        <v>787</v>
      </c>
      <c r="G151" s="103" t="s">
        <v>724</v>
      </c>
      <c r="H151" s="112" t="s">
        <v>781</v>
      </c>
      <c r="I151" s="113" t="s">
        <v>780</v>
      </c>
      <c r="J151" s="114">
        <v>59.79</v>
      </c>
      <c r="K151" s="115">
        <v>45.36</v>
      </c>
      <c r="L151" s="113">
        <v>21000</v>
      </c>
      <c r="M151" s="113">
        <f t="shared" si="5"/>
        <v>1255590</v>
      </c>
      <c r="N151" s="110">
        <f t="shared" si="4"/>
        <v>27680.555555555555</v>
      </c>
    </row>
    <row r="152" spans="1:14">
      <c r="A152" s="110">
        <v>150</v>
      </c>
      <c r="B152" s="103">
        <v>2</v>
      </c>
      <c r="C152" s="103">
        <v>3</v>
      </c>
      <c r="D152" s="103">
        <v>1</v>
      </c>
      <c r="E152" s="103">
        <v>802</v>
      </c>
      <c r="F152" s="111" t="s">
        <v>788</v>
      </c>
      <c r="G152" s="103" t="s">
        <v>724</v>
      </c>
      <c r="H152" s="112" t="s">
        <v>779</v>
      </c>
      <c r="I152" s="113" t="s">
        <v>780</v>
      </c>
      <c r="J152" s="114">
        <v>59.46</v>
      </c>
      <c r="K152" s="115">
        <v>45.11</v>
      </c>
      <c r="L152" s="113">
        <v>21000</v>
      </c>
      <c r="M152" s="113">
        <f t="shared" si="5"/>
        <v>1248660</v>
      </c>
      <c r="N152" s="110">
        <f t="shared" si="4"/>
        <v>27680.336954112172</v>
      </c>
    </row>
    <row r="153" spans="1:14">
      <c r="A153" s="110">
        <v>151</v>
      </c>
      <c r="B153" s="103">
        <v>2</v>
      </c>
      <c r="C153" s="103">
        <v>3</v>
      </c>
      <c r="D153" s="103">
        <v>1</v>
      </c>
      <c r="E153" s="103">
        <v>803</v>
      </c>
      <c r="F153" s="111" t="s">
        <v>788</v>
      </c>
      <c r="G153" s="103" t="s">
        <v>724</v>
      </c>
      <c r="H153" s="112" t="s">
        <v>781</v>
      </c>
      <c r="I153" s="113" t="s">
        <v>780</v>
      </c>
      <c r="J153" s="114">
        <v>59.46</v>
      </c>
      <c r="K153" s="115">
        <v>45.11</v>
      </c>
      <c r="L153" s="113">
        <v>21000</v>
      </c>
      <c r="M153" s="113">
        <f t="shared" si="5"/>
        <v>1248660</v>
      </c>
      <c r="N153" s="110">
        <f t="shared" si="4"/>
        <v>27680.336954112172</v>
      </c>
    </row>
    <row r="154" spans="1:14">
      <c r="A154" s="110">
        <v>152</v>
      </c>
      <c r="B154" s="103">
        <v>2</v>
      </c>
      <c r="C154" s="103">
        <v>3</v>
      </c>
      <c r="D154" s="103">
        <v>1</v>
      </c>
      <c r="E154" s="103">
        <v>804</v>
      </c>
      <c r="F154" s="111" t="s">
        <v>788</v>
      </c>
      <c r="G154" s="103" t="s">
        <v>724</v>
      </c>
      <c r="H154" s="112" t="s">
        <v>779</v>
      </c>
      <c r="I154" s="113" t="s">
        <v>780</v>
      </c>
      <c r="J154" s="114">
        <v>59.46</v>
      </c>
      <c r="K154" s="115">
        <v>45.11</v>
      </c>
      <c r="L154" s="113">
        <v>21000</v>
      </c>
      <c r="M154" s="113">
        <f t="shared" si="5"/>
        <v>1248660</v>
      </c>
      <c r="N154" s="110">
        <f t="shared" si="4"/>
        <v>27680.336954112172</v>
      </c>
    </row>
    <row r="155" spans="1:14">
      <c r="A155" s="110">
        <v>153</v>
      </c>
      <c r="B155" s="103">
        <v>2</v>
      </c>
      <c r="C155" s="103">
        <v>3</v>
      </c>
      <c r="D155" s="103">
        <v>1</v>
      </c>
      <c r="E155" s="103">
        <v>805</v>
      </c>
      <c r="F155" s="111" t="s">
        <v>788</v>
      </c>
      <c r="G155" s="103" t="s">
        <v>724</v>
      </c>
      <c r="H155" s="112" t="s">
        <v>781</v>
      </c>
      <c r="I155" s="113" t="s">
        <v>780</v>
      </c>
      <c r="J155" s="114">
        <v>59.79</v>
      </c>
      <c r="K155" s="115">
        <v>45.36</v>
      </c>
      <c r="L155" s="113">
        <v>21000</v>
      </c>
      <c r="M155" s="113">
        <f t="shared" si="5"/>
        <v>1255590</v>
      </c>
      <c r="N155" s="110">
        <f t="shared" si="4"/>
        <v>27680.555555555555</v>
      </c>
    </row>
    <row r="156" spans="1:14">
      <c r="A156" s="110">
        <v>154</v>
      </c>
      <c r="B156" s="103">
        <v>2</v>
      </c>
      <c r="C156" s="103">
        <v>3</v>
      </c>
      <c r="D156" s="103">
        <v>1</v>
      </c>
      <c r="E156" s="103">
        <v>902</v>
      </c>
      <c r="F156" s="111" t="s">
        <v>789</v>
      </c>
      <c r="G156" s="103" t="s">
        <v>724</v>
      </c>
      <c r="H156" s="112" t="s">
        <v>779</v>
      </c>
      <c r="I156" s="113" t="s">
        <v>780</v>
      </c>
      <c r="J156" s="114">
        <v>59.46</v>
      </c>
      <c r="K156" s="115">
        <v>45.11</v>
      </c>
      <c r="L156" s="113">
        <v>21000</v>
      </c>
      <c r="M156" s="113">
        <f t="shared" si="5"/>
        <v>1248660</v>
      </c>
      <c r="N156" s="110">
        <f t="shared" si="4"/>
        <v>27680.336954112172</v>
      </c>
    </row>
    <row r="157" spans="1:14">
      <c r="A157" s="110">
        <v>155</v>
      </c>
      <c r="B157" s="103">
        <v>2</v>
      </c>
      <c r="C157" s="103">
        <v>3</v>
      </c>
      <c r="D157" s="103">
        <v>1</v>
      </c>
      <c r="E157" s="103">
        <v>903</v>
      </c>
      <c r="F157" s="111" t="s">
        <v>789</v>
      </c>
      <c r="G157" s="103" t="s">
        <v>724</v>
      </c>
      <c r="H157" s="112" t="s">
        <v>781</v>
      </c>
      <c r="I157" s="113" t="s">
        <v>780</v>
      </c>
      <c r="J157" s="114">
        <v>59.46</v>
      </c>
      <c r="K157" s="115">
        <v>45.11</v>
      </c>
      <c r="L157" s="113">
        <v>21000</v>
      </c>
      <c r="M157" s="113">
        <f t="shared" si="5"/>
        <v>1248660</v>
      </c>
      <c r="N157" s="110">
        <f t="shared" si="4"/>
        <v>27680.336954112172</v>
      </c>
    </row>
    <row r="158" spans="1:14">
      <c r="A158" s="110">
        <v>156</v>
      </c>
      <c r="B158" s="103">
        <v>2</v>
      </c>
      <c r="C158" s="103">
        <v>3</v>
      </c>
      <c r="D158" s="103">
        <v>1</v>
      </c>
      <c r="E158" s="103">
        <v>904</v>
      </c>
      <c r="F158" s="111" t="s">
        <v>789</v>
      </c>
      <c r="G158" s="103" t="s">
        <v>724</v>
      </c>
      <c r="H158" s="112" t="s">
        <v>779</v>
      </c>
      <c r="I158" s="113" t="s">
        <v>780</v>
      </c>
      <c r="J158" s="114">
        <v>59.46</v>
      </c>
      <c r="K158" s="115">
        <v>45.11</v>
      </c>
      <c r="L158" s="113">
        <v>21000</v>
      </c>
      <c r="M158" s="113">
        <f t="shared" si="5"/>
        <v>1248660</v>
      </c>
      <c r="N158" s="110">
        <f t="shared" si="4"/>
        <v>27680.336954112172</v>
      </c>
    </row>
    <row r="159" spans="1:14">
      <c r="A159" s="110">
        <v>157</v>
      </c>
      <c r="B159" s="103">
        <v>2</v>
      </c>
      <c r="C159" s="103">
        <v>3</v>
      </c>
      <c r="D159" s="103">
        <v>1</v>
      </c>
      <c r="E159" s="103">
        <v>905</v>
      </c>
      <c r="F159" s="111" t="s">
        <v>789</v>
      </c>
      <c r="G159" s="103" t="s">
        <v>724</v>
      </c>
      <c r="H159" s="112" t="s">
        <v>781</v>
      </c>
      <c r="I159" s="113" t="s">
        <v>780</v>
      </c>
      <c r="J159" s="114">
        <v>59.79</v>
      </c>
      <c r="K159" s="115">
        <v>45.36</v>
      </c>
      <c r="L159" s="113">
        <v>21000</v>
      </c>
      <c r="M159" s="113">
        <f t="shared" si="5"/>
        <v>1255590</v>
      </c>
      <c r="N159" s="110">
        <f t="shared" si="4"/>
        <v>27680.555555555555</v>
      </c>
    </row>
    <row r="160" spans="1:14">
      <c r="A160" s="110">
        <v>158</v>
      </c>
      <c r="B160" s="103">
        <v>2</v>
      </c>
      <c r="C160" s="103">
        <v>3</v>
      </c>
      <c r="D160" s="103">
        <v>1</v>
      </c>
      <c r="E160" s="103">
        <v>1002</v>
      </c>
      <c r="F160" s="111" t="s">
        <v>790</v>
      </c>
      <c r="G160" s="103" t="s">
        <v>724</v>
      </c>
      <c r="H160" s="112" t="s">
        <v>779</v>
      </c>
      <c r="I160" s="113" t="s">
        <v>780</v>
      </c>
      <c r="J160" s="114">
        <v>59.46</v>
      </c>
      <c r="K160" s="115">
        <v>45.11</v>
      </c>
      <c r="L160" s="113">
        <v>21000</v>
      </c>
      <c r="M160" s="113">
        <f t="shared" si="5"/>
        <v>1248660</v>
      </c>
      <c r="N160" s="110">
        <f t="shared" si="4"/>
        <v>27680.336954112172</v>
      </c>
    </row>
    <row r="161" spans="1:14">
      <c r="A161" s="110">
        <v>159</v>
      </c>
      <c r="B161" s="103">
        <v>2</v>
      </c>
      <c r="C161" s="103">
        <v>3</v>
      </c>
      <c r="D161" s="103">
        <v>1</v>
      </c>
      <c r="E161" s="103">
        <v>1003</v>
      </c>
      <c r="F161" s="111" t="s">
        <v>790</v>
      </c>
      <c r="G161" s="103" t="s">
        <v>724</v>
      </c>
      <c r="H161" s="112" t="s">
        <v>781</v>
      </c>
      <c r="I161" s="113" t="s">
        <v>780</v>
      </c>
      <c r="J161" s="114">
        <v>59.46</v>
      </c>
      <c r="K161" s="115">
        <v>45.11</v>
      </c>
      <c r="L161" s="113">
        <v>21000</v>
      </c>
      <c r="M161" s="113">
        <f t="shared" si="5"/>
        <v>1248660</v>
      </c>
      <c r="N161" s="110">
        <f t="shared" si="4"/>
        <v>27680.336954112172</v>
      </c>
    </row>
    <row r="162" spans="1:14">
      <c r="A162" s="110">
        <v>160</v>
      </c>
      <c r="B162" s="103">
        <v>2</v>
      </c>
      <c r="C162" s="103">
        <v>3</v>
      </c>
      <c r="D162" s="103">
        <v>1</v>
      </c>
      <c r="E162" s="103">
        <v>1004</v>
      </c>
      <c r="F162" s="111" t="s">
        <v>791</v>
      </c>
      <c r="G162" s="103" t="s">
        <v>724</v>
      </c>
      <c r="H162" s="112" t="s">
        <v>779</v>
      </c>
      <c r="I162" s="113" t="s">
        <v>780</v>
      </c>
      <c r="J162" s="114">
        <v>59.46</v>
      </c>
      <c r="K162" s="115">
        <v>45.11</v>
      </c>
      <c r="L162" s="113">
        <v>21000</v>
      </c>
      <c r="M162" s="113">
        <f t="shared" si="5"/>
        <v>1248660</v>
      </c>
      <c r="N162" s="110">
        <f t="shared" si="4"/>
        <v>27680.336954112172</v>
      </c>
    </row>
    <row r="163" spans="1:14">
      <c r="A163" s="110">
        <v>161</v>
      </c>
      <c r="B163" s="103">
        <v>2</v>
      </c>
      <c r="C163" s="103">
        <v>3</v>
      </c>
      <c r="D163" s="103">
        <v>1</v>
      </c>
      <c r="E163" s="103">
        <v>1102</v>
      </c>
      <c r="F163" s="111" t="s">
        <v>792</v>
      </c>
      <c r="G163" s="103" t="s">
        <v>724</v>
      </c>
      <c r="H163" s="112" t="s">
        <v>779</v>
      </c>
      <c r="I163" s="113" t="s">
        <v>780</v>
      </c>
      <c r="J163" s="114">
        <v>59.46</v>
      </c>
      <c r="K163" s="115">
        <v>45.11</v>
      </c>
      <c r="L163" s="113">
        <v>21000</v>
      </c>
      <c r="M163" s="113">
        <f t="shared" si="5"/>
        <v>1248660</v>
      </c>
      <c r="N163" s="110">
        <f t="shared" si="4"/>
        <v>27680.336954112172</v>
      </c>
    </row>
    <row r="164" spans="1:14">
      <c r="A164" s="110">
        <v>162</v>
      </c>
      <c r="B164" s="103">
        <v>2</v>
      </c>
      <c r="C164" s="103">
        <v>3</v>
      </c>
      <c r="D164" s="103">
        <v>1</v>
      </c>
      <c r="E164" s="103">
        <v>1103</v>
      </c>
      <c r="F164" s="111" t="s">
        <v>792</v>
      </c>
      <c r="G164" s="103" t="s">
        <v>724</v>
      </c>
      <c r="H164" s="112" t="s">
        <v>781</v>
      </c>
      <c r="I164" s="113" t="s">
        <v>780</v>
      </c>
      <c r="J164" s="114">
        <v>59.46</v>
      </c>
      <c r="K164" s="115">
        <v>45.11</v>
      </c>
      <c r="L164" s="113">
        <v>21000</v>
      </c>
      <c r="M164" s="113">
        <f t="shared" si="5"/>
        <v>1248660</v>
      </c>
      <c r="N164" s="110">
        <f t="shared" si="4"/>
        <v>27680.336954112172</v>
      </c>
    </row>
    <row r="165" spans="1:14">
      <c r="A165" s="110">
        <v>163</v>
      </c>
      <c r="B165" s="103">
        <v>2</v>
      </c>
      <c r="C165" s="103">
        <v>3</v>
      </c>
      <c r="D165" s="103">
        <v>1</v>
      </c>
      <c r="E165" s="103">
        <v>1104</v>
      </c>
      <c r="F165" s="111" t="s">
        <v>792</v>
      </c>
      <c r="G165" s="103" t="s">
        <v>724</v>
      </c>
      <c r="H165" s="112" t="s">
        <v>779</v>
      </c>
      <c r="I165" s="113" t="s">
        <v>780</v>
      </c>
      <c r="J165" s="114">
        <v>59.46</v>
      </c>
      <c r="K165" s="115">
        <v>45.11</v>
      </c>
      <c r="L165" s="113">
        <v>21000</v>
      </c>
      <c r="M165" s="113">
        <f t="shared" si="5"/>
        <v>1248660</v>
      </c>
      <c r="N165" s="110">
        <f t="shared" si="4"/>
        <v>27680.336954112172</v>
      </c>
    </row>
    <row r="166" spans="1:14">
      <c r="A166" s="110">
        <v>164</v>
      </c>
      <c r="B166" s="103">
        <v>2</v>
      </c>
      <c r="C166" s="103">
        <v>3</v>
      </c>
      <c r="D166" s="103">
        <v>1</v>
      </c>
      <c r="E166" s="103">
        <v>1105</v>
      </c>
      <c r="F166" s="111" t="s">
        <v>792</v>
      </c>
      <c r="G166" s="103" t="s">
        <v>724</v>
      </c>
      <c r="H166" s="112" t="s">
        <v>781</v>
      </c>
      <c r="I166" s="113" t="s">
        <v>780</v>
      </c>
      <c r="J166" s="114">
        <v>59.79</v>
      </c>
      <c r="K166" s="115">
        <v>45.36</v>
      </c>
      <c r="L166" s="113">
        <v>21000</v>
      </c>
      <c r="M166" s="113">
        <f t="shared" si="5"/>
        <v>1255590</v>
      </c>
      <c r="N166" s="110">
        <f t="shared" si="4"/>
        <v>27680.555555555555</v>
      </c>
    </row>
    <row r="167" spans="1:14">
      <c r="A167" s="110">
        <v>165</v>
      </c>
      <c r="B167" s="103">
        <v>2</v>
      </c>
      <c r="C167" s="103">
        <v>3</v>
      </c>
      <c r="D167" s="103">
        <v>1</v>
      </c>
      <c r="E167" s="103">
        <v>1202</v>
      </c>
      <c r="F167" s="111" t="s">
        <v>793</v>
      </c>
      <c r="G167" s="103" t="s">
        <v>724</v>
      </c>
      <c r="H167" s="112" t="s">
        <v>779</v>
      </c>
      <c r="I167" s="113" t="s">
        <v>780</v>
      </c>
      <c r="J167" s="114">
        <v>59.46</v>
      </c>
      <c r="K167" s="115">
        <v>45.11</v>
      </c>
      <c r="L167" s="113">
        <v>21000</v>
      </c>
      <c r="M167" s="113">
        <f t="shared" si="5"/>
        <v>1248660</v>
      </c>
      <c r="N167" s="110">
        <f t="shared" si="4"/>
        <v>27680.336954112172</v>
      </c>
    </row>
    <row r="168" spans="1:14">
      <c r="A168" s="110">
        <v>166</v>
      </c>
      <c r="B168" s="103">
        <v>2</v>
      </c>
      <c r="C168" s="103">
        <v>3</v>
      </c>
      <c r="D168" s="103">
        <v>1</v>
      </c>
      <c r="E168" s="103">
        <v>1203</v>
      </c>
      <c r="F168" s="111" t="s">
        <v>793</v>
      </c>
      <c r="G168" s="103" t="s">
        <v>724</v>
      </c>
      <c r="H168" s="112" t="s">
        <v>781</v>
      </c>
      <c r="I168" s="113" t="s">
        <v>780</v>
      </c>
      <c r="J168" s="114">
        <v>59.46</v>
      </c>
      <c r="K168" s="115">
        <v>45.11</v>
      </c>
      <c r="L168" s="113">
        <v>21000</v>
      </c>
      <c r="M168" s="113">
        <f t="shared" si="5"/>
        <v>1248660</v>
      </c>
      <c r="N168" s="110">
        <f t="shared" si="4"/>
        <v>27680.336954112172</v>
      </c>
    </row>
    <row r="169" spans="1:14">
      <c r="A169" s="110">
        <v>167</v>
      </c>
      <c r="B169" s="103">
        <v>2</v>
      </c>
      <c r="C169" s="103">
        <v>3</v>
      </c>
      <c r="D169" s="103">
        <v>1</v>
      </c>
      <c r="E169" s="103">
        <v>1204</v>
      </c>
      <c r="F169" s="111" t="s">
        <v>793</v>
      </c>
      <c r="G169" s="103" t="s">
        <v>724</v>
      </c>
      <c r="H169" s="112" t="s">
        <v>779</v>
      </c>
      <c r="I169" s="113" t="s">
        <v>780</v>
      </c>
      <c r="J169" s="114">
        <v>59.46</v>
      </c>
      <c r="K169" s="115">
        <v>45.11</v>
      </c>
      <c r="L169" s="113">
        <v>21000</v>
      </c>
      <c r="M169" s="113">
        <f t="shared" si="5"/>
        <v>1248660</v>
      </c>
      <c r="N169" s="110">
        <f t="shared" si="4"/>
        <v>27680.336954112172</v>
      </c>
    </row>
    <row r="170" spans="1:14">
      <c r="A170" s="110">
        <v>168</v>
      </c>
      <c r="B170" s="103">
        <v>2</v>
      </c>
      <c r="C170" s="103">
        <v>3</v>
      </c>
      <c r="D170" s="103">
        <v>1</v>
      </c>
      <c r="E170" s="103">
        <v>1205</v>
      </c>
      <c r="F170" s="111" t="s">
        <v>793</v>
      </c>
      <c r="G170" s="103" t="s">
        <v>724</v>
      </c>
      <c r="H170" s="112" t="s">
        <v>781</v>
      </c>
      <c r="I170" s="113" t="s">
        <v>780</v>
      </c>
      <c r="J170" s="114">
        <v>59.79</v>
      </c>
      <c r="K170" s="115">
        <v>45.36</v>
      </c>
      <c r="L170" s="113">
        <v>21000</v>
      </c>
      <c r="M170" s="113">
        <f t="shared" si="5"/>
        <v>1255590</v>
      </c>
      <c r="N170" s="110">
        <f t="shared" si="4"/>
        <v>27680.555555555555</v>
      </c>
    </row>
    <row r="171" spans="1:14">
      <c r="A171" s="110">
        <v>169</v>
      </c>
      <c r="B171" s="103">
        <v>2</v>
      </c>
      <c r="C171" s="103">
        <v>3</v>
      </c>
      <c r="D171" s="103">
        <v>1</v>
      </c>
      <c r="E171" s="103">
        <v>1302</v>
      </c>
      <c r="F171" s="111" t="s">
        <v>794</v>
      </c>
      <c r="G171" s="103" t="s">
        <v>724</v>
      </c>
      <c r="H171" s="112" t="s">
        <v>779</v>
      </c>
      <c r="I171" s="113" t="s">
        <v>780</v>
      </c>
      <c r="J171" s="114">
        <v>59.46</v>
      </c>
      <c r="K171" s="115">
        <v>45.11</v>
      </c>
      <c r="L171" s="113">
        <v>21000</v>
      </c>
      <c r="M171" s="113">
        <f t="shared" si="5"/>
        <v>1248660</v>
      </c>
      <c r="N171" s="110">
        <f t="shared" si="4"/>
        <v>27680.336954112172</v>
      </c>
    </row>
    <row r="172" spans="1:14">
      <c r="A172" s="110">
        <v>170</v>
      </c>
      <c r="B172" s="103">
        <v>2</v>
      </c>
      <c r="C172" s="103">
        <v>3</v>
      </c>
      <c r="D172" s="103">
        <v>1</v>
      </c>
      <c r="E172" s="103">
        <v>1303</v>
      </c>
      <c r="F172" s="111" t="s">
        <v>794</v>
      </c>
      <c r="G172" s="103" t="s">
        <v>724</v>
      </c>
      <c r="H172" s="112" t="s">
        <v>781</v>
      </c>
      <c r="I172" s="113" t="s">
        <v>780</v>
      </c>
      <c r="J172" s="114">
        <v>59.46</v>
      </c>
      <c r="K172" s="115">
        <v>45.11</v>
      </c>
      <c r="L172" s="113">
        <v>21000</v>
      </c>
      <c r="M172" s="113">
        <f t="shared" si="5"/>
        <v>1248660</v>
      </c>
      <c r="N172" s="110">
        <f t="shared" si="4"/>
        <v>27680.336954112172</v>
      </c>
    </row>
    <row r="173" spans="1:14">
      <c r="A173" s="110">
        <v>171</v>
      </c>
      <c r="B173" s="103">
        <v>2</v>
      </c>
      <c r="C173" s="103">
        <v>3</v>
      </c>
      <c r="D173" s="103">
        <v>1</v>
      </c>
      <c r="E173" s="103">
        <v>1304</v>
      </c>
      <c r="F173" s="111" t="s">
        <v>794</v>
      </c>
      <c r="G173" s="103" t="s">
        <v>724</v>
      </c>
      <c r="H173" s="112" t="s">
        <v>779</v>
      </c>
      <c r="I173" s="113" t="s">
        <v>780</v>
      </c>
      <c r="J173" s="114">
        <v>59.46</v>
      </c>
      <c r="K173" s="115">
        <v>45.11</v>
      </c>
      <c r="L173" s="113">
        <v>21000</v>
      </c>
      <c r="M173" s="113">
        <f t="shared" si="5"/>
        <v>1248660</v>
      </c>
      <c r="N173" s="110">
        <f t="shared" si="4"/>
        <v>27680.336954112172</v>
      </c>
    </row>
    <row r="174" spans="1:14">
      <c r="A174" s="110">
        <v>172</v>
      </c>
      <c r="B174" s="103">
        <v>2</v>
      </c>
      <c r="C174" s="103">
        <v>3</v>
      </c>
      <c r="D174" s="103">
        <v>1</v>
      </c>
      <c r="E174" s="103">
        <v>1305</v>
      </c>
      <c r="F174" s="111" t="s">
        <v>794</v>
      </c>
      <c r="G174" s="103" t="s">
        <v>724</v>
      </c>
      <c r="H174" s="112" t="s">
        <v>781</v>
      </c>
      <c r="I174" s="113" t="s">
        <v>780</v>
      </c>
      <c r="J174" s="114">
        <v>59.79</v>
      </c>
      <c r="K174" s="115">
        <v>45.36</v>
      </c>
      <c r="L174" s="113">
        <v>21000</v>
      </c>
      <c r="M174" s="113">
        <f t="shared" si="5"/>
        <v>1255590</v>
      </c>
      <c r="N174" s="110">
        <f t="shared" si="4"/>
        <v>27680.555555555555</v>
      </c>
    </row>
    <row r="175" spans="1:14">
      <c r="A175" s="110">
        <v>173</v>
      </c>
      <c r="B175" s="103">
        <v>2</v>
      </c>
      <c r="C175" s="103">
        <v>3</v>
      </c>
      <c r="D175" s="103">
        <v>1</v>
      </c>
      <c r="E175" s="103">
        <v>1402</v>
      </c>
      <c r="F175" s="111" t="s">
        <v>795</v>
      </c>
      <c r="G175" s="103" t="s">
        <v>724</v>
      </c>
      <c r="H175" s="112" t="s">
        <v>779</v>
      </c>
      <c r="I175" s="113" t="s">
        <v>780</v>
      </c>
      <c r="J175" s="114">
        <v>59.46</v>
      </c>
      <c r="K175" s="115">
        <v>45.11</v>
      </c>
      <c r="L175" s="113">
        <v>21000</v>
      </c>
      <c r="M175" s="113">
        <f t="shared" si="5"/>
        <v>1248660</v>
      </c>
      <c r="N175" s="110">
        <f t="shared" si="4"/>
        <v>27680.336954112172</v>
      </c>
    </row>
    <row r="176" spans="1:14">
      <c r="A176" s="110">
        <v>174</v>
      </c>
      <c r="B176" s="103">
        <v>2</v>
      </c>
      <c r="C176" s="103">
        <v>3</v>
      </c>
      <c r="D176" s="103">
        <v>1</v>
      </c>
      <c r="E176" s="103">
        <v>1403</v>
      </c>
      <c r="F176" s="111" t="s">
        <v>795</v>
      </c>
      <c r="G176" s="103" t="s">
        <v>724</v>
      </c>
      <c r="H176" s="112" t="s">
        <v>781</v>
      </c>
      <c r="I176" s="113" t="s">
        <v>780</v>
      </c>
      <c r="J176" s="114">
        <v>59.46</v>
      </c>
      <c r="K176" s="115">
        <v>45.11</v>
      </c>
      <c r="L176" s="113">
        <v>21000</v>
      </c>
      <c r="M176" s="113">
        <f t="shared" si="5"/>
        <v>1248660</v>
      </c>
      <c r="N176" s="110">
        <f t="shared" si="4"/>
        <v>27680.336954112172</v>
      </c>
    </row>
    <row r="177" spans="1:14">
      <c r="A177" s="110">
        <v>175</v>
      </c>
      <c r="B177" s="103">
        <v>2</v>
      </c>
      <c r="C177" s="103">
        <v>3</v>
      </c>
      <c r="D177" s="103">
        <v>1</v>
      </c>
      <c r="E177" s="103">
        <v>1404</v>
      </c>
      <c r="F177" s="111" t="s">
        <v>795</v>
      </c>
      <c r="G177" s="103" t="s">
        <v>724</v>
      </c>
      <c r="H177" s="112" t="s">
        <v>779</v>
      </c>
      <c r="I177" s="113" t="s">
        <v>780</v>
      </c>
      <c r="J177" s="114">
        <v>59.46</v>
      </c>
      <c r="K177" s="115">
        <v>45.11</v>
      </c>
      <c r="L177" s="113">
        <v>21000</v>
      </c>
      <c r="M177" s="113">
        <f t="shared" si="5"/>
        <v>1248660</v>
      </c>
      <c r="N177" s="110">
        <f t="shared" si="4"/>
        <v>27680.336954112172</v>
      </c>
    </row>
    <row r="178" spans="1:14">
      <c r="A178" s="110">
        <v>176</v>
      </c>
      <c r="B178" s="103">
        <v>2</v>
      </c>
      <c r="C178" s="103">
        <v>3</v>
      </c>
      <c r="D178" s="103">
        <v>1</v>
      </c>
      <c r="E178" s="103">
        <v>1405</v>
      </c>
      <c r="F178" s="111" t="s">
        <v>795</v>
      </c>
      <c r="G178" s="103" t="s">
        <v>724</v>
      </c>
      <c r="H178" s="112" t="s">
        <v>781</v>
      </c>
      <c r="I178" s="113" t="s">
        <v>780</v>
      </c>
      <c r="J178" s="114">
        <v>59.79</v>
      </c>
      <c r="K178" s="115">
        <v>45.36</v>
      </c>
      <c r="L178" s="113">
        <v>21000</v>
      </c>
      <c r="M178" s="113">
        <f t="shared" si="5"/>
        <v>1255590</v>
      </c>
      <c r="N178" s="110">
        <f t="shared" si="4"/>
        <v>27680.555555555555</v>
      </c>
    </row>
    <row r="179" spans="1:14">
      <c r="A179" s="110">
        <v>177</v>
      </c>
      <c r="B179" s="103">
        <v>12</v>
      </c>
      <c r="C179" s="103">
        <v>1</v>
      </c>
      <c r="D179" s="103">
        <v>1</v>
      </c>
      <c r="E179" s="103">
        <v>104</v>
      </c>
      <c r="F179" s="111" t="s">
        <v>796</v>
      </c>
      <c r="G179" s="103" t="s">
        <v>724</v>
      </c>
      <c r="H179" s="112" t="s">
        <v>797</v>
      </c>
      <c r="I179" s="116" t="s">
        <v>726</v>
      </c>
      <c r="J179" s="114">
        <v>60.35</v>
      </c>
      <c r="K179" s="118">
        <v>45.22</v>
      </c>
      <c r="L179" s="113">
        <v>21000</v>
      </c>
      <c r="M179" s="113">
        <v>1267350</v>
      </c>
      <c r="N179" s="110">
        <v>28026.315789473683</v>
      </c>
    </row>
    <row r="180" spans="1:14" s="126" customFormat="1" hidden="1">
      <c r="A180" s="120">
        <v>178</v>
      </c>
      <c r="B180" s="121">
        <v>12</v>
      </c>
      <c r="C180" s="121">
        <v>1</v>
      </c>
      <c r="D180" s="121">
        <v>1</v>
      </c>
      <c r="E180" s="121">
        <v>401</v>
      </c>
      <c r="F180" s="122" t="s">
        <v>798</v>
      </c>
      <c r="G180" s="121" t="s">
        <v>743</v>
      </c>
      <c r="H180" s="123" t="s">
        <v>799</v>
      </c>
      <c r="I180" s="127" t="s">
        <v>772</v>
      </c>
      <c r="J180" s="125">
        <v>88.8</v>
      </c>
      <c r="K180" s="129">
        <v>66.540000000000006</v>
      </c>
      <c r="L180" s="124">
        <v>21000</v>
      </c>
      <c r="M180" s="124">
        <v>1864800</v>
      </c>
      <c r="N180" s="120">
        <v>28025.247971145174</v>
      </c>
    </row>
    <row r="181" spans="1:14">
      <c r="A181" s="110">
        <v>179</v>
      </c>
      <c r="B181" s="103">
        <v>12</v>
      </c>
      <c r="C181" s="103">
        <v>1</v>
      </c>
      <c r="D181" s="103">
        <v>1</v>
      </c>
      <c r="E181" s="103">
        <v>703</v>
      </c>
      <c r="F181" s="111" t="s">
        <v>800</v>
      </c>
      <c r="G181" s="103" t="s">
        <v>724</v>
      </c>
      <c r="H181" s="112" t="s">
        <v>801</v>
      </c>
      <c r="I181" s="116" t="s">
        <v>726</v>
      </c>
      <c r="J181" s="114">
        <v>60.73</v>
      </c>
      <c r="K181" s="118">
        <v>45.51</v>
      </c>
      <c r="L181" s="113">
        <v>21000</v>
      </c>
      <c r="M181" s="113">
        <v>1275330</v>
      </c>
      <c r="N181" s="110">
        <v>28023.071852340145</v>
      </c>
    </row>
    <row r="182" spans="1:14">
      <c r="A182" s="110">
        <v>180</v>
      </c>
      <c r="B182" s="103">
        <v>12</v>
      </c>
      <c r="C182" s="103">
        <v>1</v>
      </c>
      <c r="D182" s="103">
        <v>1</v>
      </c>
      <c r="E182" s="103">
        <v>904</v>
      </c>
      <c r="F182" s="111" t="s">
        <v>802</v>
      </c>
      <c r="G182" s="103" t="s">
        <v>724</v>
      </c>
      <c r="H182" s="112" t="s">
        <v>797</v>
      </c>
      <c r="I182" s="116" t="s">
        <v>726</v>
      </c>
      <c r="J182" s="114">
        <v>60.71</v>
      </c>
      <c r="K182" s="118">
        <v>45.49</v>
      </c>
      <c r="L182" s="113">
        <v>21000</v>
      </c>
      <c r="M182" s="113">
        <v>1274910</v>
      </c>
      <c r="N182" s="110">
        <v>28026.159595515495</v>
      </c>
    </row>
    <row r="183" spans="1:14" hidden="1">
      <c r="A183" s="110">
        <v>181</v>
      </c>
      <c r="B183" s="103">
        <v>12</v>
      </c>
      <c r="C183" s="103">
        <v>1</v>
      </c>
      <c r="D183" s="103">
        <v>1</v>
      </c>
      <c r="E183" s="103">
        <v>1107</v>
      </c>
      <c r="F183" s="111" t="s">
        <v>803</v>
      </c>
      <c r="G183" s="103" t="s">
        <v>804</v>
      </c>
      <c r="H183" s="112" t="s">
        <v>805</v>
      </c>
      <c r="I183" s="114" t="s">
        <v>726</v>
      </c>
      <c r="J183" s="113">
        <v>75.72</v>
      </c>
      <c r="K183" s="118">
        <v>56.74</v>
      </c>
      <c r="L183" s="113">
        <v>21000</v>
      </c>
      <c r="M183" s="114">
        <v>1597692</v>
      </c>
      <c r="N183" s="110">
        <v>28158.124779696864</v>
      </c>
    </row>
    <row r="184" spans="1:14">
      <c r="A184" s="110">
        <v>182</v>
      </c>
      <c r="B184" s="103">
        <v>12</v>
      </c>
      <c r="C184" s="103">
        <v>2</v>
      </c>
      <c r="D184" s="103">
        <v>1</v>
      </c>
      <c r="E184" s="103">
        <v>302</v>
      </c>
      <c r="F184" s="111" t="s">
        <v>806</v>
      </c>
      <c r="G184" s="103" t="s">
        <v>724</v>
      </c>
      <c r="H184" s="112" t="s">
        <v>797</v>
      </c>
      <c r="I184" s="116" t="s">
        <v>726</v>
      </c>
      <c r="J184" s="114">
        <v>58.84</v>
      </c>
      <c r="K184" s="118">
        <v>45.37</v>
      </c>
      <c r="L184" s="113">
        <v>21000</v>
      </c>
      <c r="M184" s="113">
        <v>1235640</v>
      </c>
      <c r="N184" s="110">
        <v>27234.736610094777</v>
      </c>
    </row>
    <row r="185" spans="1:14">
      <c r="A185" s="110">
        <v>183</v>
      </c>
      <c r="B185" s="103">
        <v>12</v>
      </c>
      <c r="C185" s="103">
        <v>2</v>
      </c>
      <c r="D185" s="103">
        <v>1</v>
      </c>
      <c r="E185" s="103">
        <v>605</v>
      </c>
      <c r="F185" s="111" t="s">
        <v>807</v>
      </c>
      <c r="G185" s="103" t="s">
        <v>724</v>
      </c>
      <c r="H185" s="112" t="s">
        <v>801</v>
      </c>
      <c r="I185" s="116" t="s">
        <v>726</v>
      </c>
      <c r="J185" s="114">
        <v>59.05</v>
      </c>
      <c r="K185" s="118">
        <v>45.53</v>
      </c>
      <c r="L185" s="113">
        <v>21000</v>
      </c>
      <c r="M185" s="113">
        <v>1240050</v>
      </c>
      <c r="N185" s="110">
        <v>27235.888425214143</v>
      </c>
    </row>
    <row r="186" spans="1:14">
      <c r="A186" s="110">
        <v>184</v>
      </c>
      <c r="B186" s="103">
        <v>12</v>
      </c>
      <c r="C186" s="103">
        <v>2</v>
      </c>
      <c r="D186" s="103">
        <v>1</v>
      </c>
      <c r="E186" s="103">
        <v>905</v>
      </c>
      <c r="F186" s="111" t="s">
        <v>808</v>
      </c>
      <c r="G186" s="103" t="s">
        <v>724</v>
      </c>
      <c r="H186" s="112" t="s">
        <v>801</v>
      </c>
      <c r="I186" s="116" t="s">
        <v>726</v>
      </c>
      <c r="J186" s="114">
        <v>59.05</v>
      </c>
      <c r="K186" s="118">
        <v>45.53</v>
      </c>
      <c r="L186" s="113">
        <v>21000</v>
      </c>
      <c r="M186" s="113">
        <v>1240050</v>
      </c>
      <c r="N186" s="110">
        <v>27235.888425214143</v>
      </c>
    </row>
    <row r="187" spans="1:14">
      <c r="A187" s="110">
        <v>185</v>
      </c>
      <c r="B187" s="103">
        <v>12</v>
      </c>
      <c r="C187" s="103">
        <v>2</v>
      </c>
      <c r="D187" s="103">
        <v>1</v>
      </c>
      <c r="E187" s="103">
        <v>1304</v>
      </c>
      <c r="F187" s="111" t="s">
        <v>809</v>
      </c>
      <c r="G187" s="103" t="s">
        <v>724</v>
      </c>
      <c r="H187" s="112" t="s">
        <v>797</v>
      </c>
      <c r="I187" s="116" t="s">
        <v>726</v>
      </c>
      <c r="J187" s="114">
        <v>59.05</v>
      </c>
      <c r="K187" s="118">
        <v>45.53</v>
      </c>
      <c r="L187" s="113">
        <v>21000</v>
      </c>
      <c r="M187" s="113">
        <v>1240050</v>
      </c>
      <c r="N187" s="110">
        <v>27235.888425214143</v>
      </c>
    </row>
    <row r="188" spans="1:14">
      <c r="A188" s="110">
        <v>186</v>
      </c>
      <c r="B188" s="103">
        <v>12</v>
      </c>
      <c r="C188" s="103">
        <v>2</v>
      </c>
      <c r="D188" s="103">
        <v>1</v>
      </c>
      <c r="E188" s="103">
        <v>1306</v>
      </c>
      <c r="F188" s="111" t="s">
        <v>809</v>
      </c>
      <c r="G188" s="103" t="s">
        <v>724</v>
      </c>
      <c r="H188" s="112" t="s">
        <v>797</v>
      </c>
      <c r="I188" s="116" t="s">
        <v>726</v>
      </c>
      <c r="J188" s="114">
        <v>58.8</v>
      </c>
      <c r="K188" s="118">
        <v>45.34</v>
      </c>
      <c r="L188" s="113">
        <v>21000</v>
      </c>
      <c r="M188" s="113">
        <v>1234800</v>
      </c>
      <c r="N188" s="110">
        <v>27234.230260255841</v>
      </c>
    </row>
    <row r="189" spans="1:14">
      <c r="A189" s="110">
        <v>187</v>
      </c>
      <c r="B189" s="103">
        <v>12</v>
      </c>
      <c r="C189" s="103">
        <v>2</v>
      </c>
      <c r="D189" s="103">
        <v>2</v>
      </c>
      <c r="E189" s="103">
        <v>102</v>
      </c>
      <c r="F189" s="111" t="s">
        <v>778</v>
      </c>
      <c r="G189" s="103" t="s">
        <v>724</v>
      </c>
      <c r="H189" s="112" t="s">
        <v>810</v>
      </c>
      <c r="I189" s="113" t="s">
        <v>811</v>
      </c>
      <c r="J189" s="114">
        <v>58.54</v>
      </c>
      <c r="K189" s="119">
        <v>45.37</v>
      </c>
      <c r="L189" s="113">
        <v>21000</v>
      </c>
      <c r="M189" s="113">
        <f t="shared" ref="M189:M216" si="6">L189*J189</f>
        <v>1229340</v>
      </c>
      <c r="N189" s="110">
        <f t="shared" ref="N189:N252" si="7">M189/K189</f>
        <v>27095.878333700686</v>
      </c>
    </row>
    <row r="190" spans="1:14">
      <c r="A190" s="110">
        <v>188</v>
      </c>
      <c r="B190" s="103">
        <v>12</v>
      </c>
      <c r="C190" s="103">
        <v>2</v>
      </c>
      <c r="D190" s="103">
        <v>2</v>
      </c>
      <c r="E190" s="103">
        <v>103</v>
      </c>
      <c r="F190" s="111" t="s">
        <v>812</v>
      </c>
      <c r="G190" s="103" t="s">
        <v>724</v>
      </c>
      <c r="H190" s="112" t="s">
        <v>813</v>
      </c>
      <c r="I190" s="113" t="s">
        <v>811</v>
      </c>
      <c r="J190" s="114">
        <v>58.54</v>
      </c>
      <c r="K190" s="119">
        <v>45.37</v>
      </c>
      <c r="L190" s="113">
        <v>21000</v>
      </c>
      <c r="M190" s="113">
        <f t="shared" si="6"/>
        <v>1229340</v>
      </c>
      <c r="N190" s="110">
        <f t="shared" si="7"/>
        <v>27095.878333700686</v>
      </c>
    </row>
    <row r="191" spans="1:14">
      <c r="A191" s="110">
        <v>189</v>
      </c>
      <c r="B191" s="103">
        <v>12</v>
      </c>
      <c r="C191" s="103">
        <v>2</v>
      </c>
      <c r="D191" s="103">
        <v>2</v>
      </c>
      <c r="E191" s="103">
        <v>202</v>
      </c>
      <c r="F191" s="111" t="s">
        <v>814</v>
      </c>
      <c r="G191" s="103" t="s">
        <v>724</v>
      </c>
      <c r="H191" s="112" t="s">
        <v>810</v>
      </c>
      <c r="I191" s="113" t="s">
        <v>811</v>
      </c>
      <c r="J191" s="114">
        <v>58.54</v>
      </c>
      <c r="K191" s="119">
        <v>45.37</v>
      </c>
      <c r="L191" s="113">
        <v>21000</v>
      </c>
      <c r="M191" s="113">
        <f t="shared" si="6"/>
        <v>1229340</v>
      </c>
      <c r="N191" s="110">
        <f t="shared" si="7"/>
        <v>27095.878333700686</v>
      </c>
    </row>
    <row r="192" spans="1:14">
      <c r="A192" s="110">
        <v>190</v>
      </c>
      <c r="B192" s="103">
        <v>12</v>
      </c>
      <c r="C192" s="103">
        <v>2</v>
      </c>
      <c r="D192" s="103">
        <v>2</v>
      </c>
      <c r="E192" s="103">
        <v>203</v>
      </c>
      <c r="F192" s="111" t="s">
        <v>814</v>
      </c>
      <c r="G192" s="103" t="s">
        <v>724</v>
      </c>
      <c r="H192" s="112" t="s">
        <v>813</v>
      </c>
      <c r="I192" s="113" t="s">
        <v>811</v>
      </c>
      <c r="J192" s="114">
        <v>58.54</v>
      </c>
      <c r="K192" s="119">
        <v>45.37</v>
      </c>
      <c r="L192" s="113">
        <v>21000</v>
      </c>
      <c r="M192" s="113">
        <f t="shared" si="6"/>
        <v>1229340</v>
      </c>
      <c r="N192" s="110">
        <f t="shared" si="7"/>
        <v>27095.878333700686</v>
      </c>
    </row>
    <row r="193" spans="1:14">
      <c r="A193" s="110">
        <v>191</v>
      </c>
      <c r="B193" s="103">
        <v>12</v>
      </c>
      <c r="C193" s="103">
        <v>2</v>
      </c>
      <c r="D193" s="103">
        <v>2</v>
      </c>
      <c r="E193" s="103">
        <v>302</v>
      </c>
      <c r="F193" s="111" t="s">
        <v>815</v>
      </c>
      <c r="G193" s="103" t="s">
        <v>724</v>
      </c>
      <c r="H193" s="112" t="s">
        <v>810</v>
      </c>
      <c r="I193" s="113" t="s">
        <v>811</v>
      </c>
      <c r="J193" s="114">
        <v>58.54</v>
      </c>
      <c r="K193" s="119">
        <v>45.37</v>
      </c>
      <c r="L193" s="113">
        <v>21000</v>
      </c>
      <c r="M193" s="113">
        <f t="shared" si="6"/>
        <v>1229340</v>
      </c>
      <c r="N193" s="110">
        <f t="shared" si="7"/>
        <v>27095.878333700686</v>
      </c>
    </row>
    <row r="194" spans="1:14">
      <c r="A194" s="110">
        <v>192</v>
      </c>
      <c r="B194" s="103">
        <v>12</v>
      </c>
      <c r="C194" s="103">
        <v>2</v>
      </c>
      <c r="D194" s="103">
        <v>2</v>
      </c>
      <c r="E194" s="103">
        <v>303</v>
      </c>
      <c r="F194" s="111" t="s">
        <v>815</v>
      </c>
      <c r="G194" s="103" t="s">
        <v>724</v>
      </c>
      <c r="H194" s="112" t="s">
        <v>813</v>
      </c>
      <c r="I194" s="113" t="s">
        <v>811</v>
      </c>
      <c r="J194" s="114">
        <v>58.54</v>
      </c>
      <c r="K194" s="119">
        <v>45.37</v>
      </c>
      <c r="L194" s="113">
        <v>21000</v>
      </c>
      <c r="M194" s="113">
        <f t="shared" si="6"/>
        <v>1229340</v>
      </c>
      <c r="N194" s="110">
        <f t="shared" si="7"/>
        <v>27095.878333700686</v>
      </c>
    </row>
    <row r="195" spans="1:14">
      <c r="A195" s="110">
        <v>193</v>
      </c>
      <c r="B195" s="103">
        <v>12</v>
      </c>
      <c r="C195" s="103">
        <v>2</v>
      </c>
      <c r="D195" s="103">
        <v>2</v>
      </c>
      <c r="E195" s="103">
        <v>402</v>
      </c>
      <c r="F195" s="111" t="s">
        <v>816</v>
      </c>
      <c r="G195" s="103" t="s">
        <v>724</v>
      </c>
      <c r="H195" s="112" t="s">
        <v>810</v>
      </c>
      <c r="I195" s="113" t="s">
        <v>811</v>
      </c>
      <c r="J195" s="114">
        <v>58.61</v>
      </c>
      <c r="K195" s="119">
        <v>45.42</v>
      </c>
      <c r="L195" s="113">
        <v>21000</v>
      </c>
      <c r="M195" s="113">
        <f t="shared" si="6"/>
        <v>1230810</v>
      </c>
      <c r="N195" s="110">
        <f t="shared" si="7"/>
        <v>27098.414795244385</v>
      </c>
    </row>
    <row r="196" spans="1:14">
      <c r="A196" s="110">
        <v>194</v>
      </c>
      <c r="B196" s="103">
        <v>12</v>
      </c>
      <c r="C196" s="103">
        <v>2</v>
      </c>
      <c r="D196" s="103">
        <v>2</v>
      </c>
      <c r="E196" s="103">
        <v>403</v>
      </c>
      <c r="F196" s="111" t="s">
        <v>816</v>
      </c>
      <c r="G196" s="103" t="s">
        <v>724</v>
      </c>
      <c r="H196" s="112" t="s">
        <v>813</v>
      </c>
      <c r="I196" s="113" t="s">
        <v>811</v>
      </c>
      <c r="J196" s="114">
        <v>58.61</v>
      </c>
      <c r="K196" s="119">
        <v>45.42</v>
      </c>
      <c r="L196" s="113">
        <v>21000</v>
      </c>
      <c r="M196" s="113">
        <f t="shared" si="6"/>
        <v>1230810</v>
      </c>
      <c r="N196" s="110">
        <f t="shared" si="7"/>
        <v>27098.414795244385</v>
      </c>
    </row>
    <row r="197" spans="1:14">
      <c r="A197" s="110">
        <v>195</v>
      </c>
      <c r="B197" s="103">
        <v>12</v>
      </c>
      <c r="C197" s="103">
        <v>2</v>
      </c>
      <c r="D197" s="103">
        <v>2</v>
      </c>
      <c r="E197" s="103">
        <v>502</v>
      </c>
      <c r="F197" s="111" t="s">
        <v>817</v>
      </c>
      <c r="G197" s="103" t="s">
        <v>724</v>
      </c>
      <c r="H197" s="112" t="s">
        <v>810</v>
      </c>
      <c r="I197" s="113" t="s">
        <v>811</v>
      </c>
      <c r="J197" s="114">
        <v>58.61</v>
      </c>
      <c r="K197" s="119">
        <v>45.42</v>
      </c>
      <c r="L197" s="113">
        <v>21000</v>
      </c>
      <c r="M197" s="113">
        <f t="shared" si="6"/>
        <v>1230810</v>
      </c>
      <c r="N197" s="110">
        <f t="shared" si="7"/>
        <v>27098.414795244385</v>
      </c>
    </row>
    <row r="198" spans="1:14">
      <c r="A198" s="110">
        <v>196</v>
      </c>
      <c r="B198" s="103">
        <v>12</v>
      </c>
      <c r="C198" s="103">
        <v>2</v>
      </c>
      <c r="D198" s="103">
        <v>2</v>
      </c>
      <c r="E198" s="103">
        <v>503</v>
      </c>
      <c r="F198" s="111" t="s">
        <v>817</v>
      </c>
      <c r="G198" s="103" t="s">
        <v>724</v>
      </c>
      <c r="H198" s="112" t="s">
        <v>813</v>
      </c>
      <c r="I198" s="113" t="s">
        <v>811</v>
      </c>
      <c r="J198" s="114">
        <v>58.61</v>
      </c>
      <c r="K198" s="119">
        <v>45.42</v>
      </c>
      <c r="L198" s="113">
        <v>21000</v>
      </c>
      <c r="M198" s="113">
        <f t="shared" si="6"/>
        <v>1230810</v>
      </c>
      <c r="N198" s="110">
        <f t="shared" si="7"/>
        <v>27098.414795244385</v>
      </c>
    </row>
    <row r="199" spans="1:14">
      <c r="A199" s="110">
        <v>197</v>
      </c>
      <c r="B199" s="103">
        <v>12</v>
      </c>
      <c r="C199" s="103">
        <v>2</v>
      </c>
      <c r="D199" s="103">
        <v>2</v>
      </c>
      <c r="E199" s="103">
        <v>602</v>
      </c>
      <c r="F199" s="111" t="s">
        <v>818</v>
      </c>
      <c r="G199" s="103" t="s">
        <v>724</v>
      </c>
      <c r="H199" s="112" t="s">
        <v>810</v>
      </c>
      <c r="I199" s="113" t="s">
        <v>811</v>
      </c>
      <c r="J199" s="114">
        <v>58.61</v>
      </c>
      <c r="K199" s="119">
        <v>45.42</v>
      </c>
      <c r="L199" s="113">
        <v>21000</v>
      </c>
      <c r="M199" s="113">
        <f t="shared" si="6"/>
        <v>1230810</v>
      </c>
      <c r="N199" s="110">
        <f t="shared" si="7"/>
        <v>27098.414795244385</v>
      </c>
    </row>
    <row r="200" spans="1:14">
      <c r="A200" s="110">
        <v>198</v>
      </c>
      <c r="B200" s="103">
        <v>12</v>
      </c>
      <c r="C200" s="103">
        <v>2</v>
      </c>
      <c r="D200" s="103">
        <v>2</v>
      </c>
      <c r="E200" s="103">
        <v>603</v>
      </c>
      <c r="F200" s="111" t="s">
        <v>818</v>
      </c>
      <c r="G200" s="103" t="s">
        <v>724</v>
      </c>
      <c r="H200" s="112" t="s">
        <v>813</v>
      </c>
      <c r="I200" s="113" t="s">
        <v>811</v>
      </c>
      <c r="J200" s="114">
        <v>58.61</v>
      </c>
      <c r="K200" s="119">
        <v>45.42</v>
      </c>
      <c r="L200" s="113">
        <v>21000</v>
      </c>
      <c r="M200" s="113">
        <f t="shared" si="6"/>
        <v>1230810</v>
      </c>
      <c r="N200" s="110">
        <f t="shared" si="7"/>
        <v>27098.414795244385</v>
      </c>
    </row>
    <row r="201" spans="1:14">
      <c r="A201" s="110">
        <v>199</v>
      </c>
      <c r="B201" s="103">
        <v>12</v>
      </c>
      <c r="C201" s="103">
        <v>2</v>
      </c>
      <c r="D201" s="103">
        <v>2</v>
      </c>
      <c r="E201" s="103">
        <v>702</v>
      </c>
      <c r="F201" s="111" t="s">
        <v>819</v>
      </c>
      <c r="G201" s="103" t="s">
        <v>724</v>
      </c>
      <c r="H201" s="112" t="s">
        <v>810</v>
      </c>
      <c r="I201" s="113" t="s">
        <v>811</v>
      </c>
      <c r="J201" s="114">
        <v>58.61</v>
      </c>
      <c r="K201" s="119">
        <v>45.42</v>
      </c>
      <c r="L201" s="113">
        <v>21000</v>
      </c>
      <c r="M201" s="113">
        <f t="shared" si="6"/>
        <v>1230810</v>
      </c>
      <c r="N201" s="110">
        <f t="shared" si="7"/>
        <v>27098.414795244385</v>
      </c>
    </row>
    <row r="202" spans="1:14">
      <c r="A202" s="110">
        <v>200</v>
      </c>
      <c r="B202" s="103">
        <v>12</v>
      </c>
      <c r="C202" s="103">
        <v>2</v>
      </c>
      <c r="D202" s="103">
        <v>2</v>
      </c>
      <c r="E202" s="103">
        <v>703</v>
      </c>
      <c r="F202" s="111" t="s">
        <v>819</v>
      </c>
      <c r="G202" s="103" t="s">
        <v>724</v>
      </c>
      <c r="H202" s="112" t="s">
        <v>813</v>
      </c>
      <c r="I202" s="113" t="s">
        <v>811</v>
      </c>
      <c r="J202" s="114">
        <v>58.61</v>
      </c>
      <c r="K202" s="119">
        <v>45.42</v>
      </c>
      <c r="L202" s="113">
        <v>21000</v>
      </c>
      <c r="M202" s="113">
        <f t="shared" si="6"/>
        <v>1230810</v>
      </c>
      <c r="N202" s="110">
        <f t="shared" si="7"/>
        <v>27098.414795244385</v>
      </c>
    </row>
    <row r="203" spans="1:14" hidden="1">
      <c r="A203" s="110">
        <v>201</v>
      </c>
      <c r="B203" s="103">
        <v>12</v>
      </c>
      <c r="C203" s="103">
        <v>2</v>
      </c>
      <c r="D203" s="103">
        <v>2</v>
      </c>
      <c r="E203" s="103">
        <v>801</v>
      </c>
      <c r="F203" s="111" t="s">
        <v>820</v>
      </c>
      <c r="G203" s="103" t="s">
        <v>804</v>
      </c>
      <c r="H203" s="112" t="s">
        <v>821</v>
      </c>
      <c r="I203" s="116" t="s">
        <v>822</v>
      </c>
      <c r="J203" s="114">
        <v>76.239999999999995</v>
      </c>
      <c r="K203" s="118">
        <v>59.09</v>
      </c>
      <c r="L203" s="113">
        <v>21000</v>
      </c>
      <c r="M203" s="113">
        <f>L203*J203</f>
        <v>1601040</v>
      </c>
      <c r="N203" s="110">
        <f t="shared" si="7"/>
        <v>27094.939922152647</v>
      </c>
    </row>
    <row r="204" spans="1:14">
      <c r="A204" s="110">
        <v>202</v>
      </c>
      <c r="B204" s="103">
        <v>12</v>
      </c>
      <c r="C204" s="103">
        <v>2</v>
      </c>
      <c r="D204" s="103">
        <v>2</v>
      </c>
      <c r="E204" s="103">
        <v>802</v>
      </c>
      <c r="F204" s="111" t="s">
        <v>820</v>
      </c>
      <c r="G204" s="103" t="s">
        <v>724</v>
      </c>
      <c r="H204" s="112" t="s">
        <v>810</v>
      </c>
      <c r="I204" s="113" t="s">
        <v>811</v>
      </c>
      <c r="J204" s="114">
        <v>58.61</v>
      </c>
      <c r="K204" s="119">
        <v>45.42</v>
      </c>
      <c r="L204" s="113">
        <v>21000</v>
      </c>
      <c r="M204" s="113">
        <f t="shared" si="6"/>
        <v>1230810</v>
      </c>
      <c r="N204" s="110">
        <f t="shared" si="7"/>
        <v>27098.414795244385</v>
      </c>
    </row>
    <row r="205" spans="1:14">
      <c r="A205" s="110">
        <v>203</v>
      </c>
      <c r="B205" s="103">
        <v>12</v>
      </c>
      <c r="C205" s="103">
        <v>2</v>
      </c>
      <c r="D205" s="103">
        <v>2</v>
      </c>
      <c r="E205" s="103">
        <v>803</v>
      </c>
      <c r="F205" s="111" t="s">
        <v>820</v>
      </c>
      <c r="G205" s="103" t="s">
        <v>724</v>
      </c>
      <c r="H205" s="112" t="s">
        <v>813</v>
      </c>
      <c r="I205" s="113" t="s">
        <v>811</v>
      </c>
      <c r="J205" s="114">
        <v>58.61</v>
      </c>
      <c r="K205" s="119">
        <v>45.42</v>
      </c>
      <c r="L205" s="113">
        <v>21000</v>
      </c>
      <c r="M205" s="113">
        <f t="shared" si="6"/>
        <v>1230810</v>
      </c>
      <c r="N205" s="110">
        <f t="shared" si="7"/>
        <v>27098.414795244385</v>
      </c>
    </row>
    <row r="206" spans="1:14">
      <c r="A206" s="110">
        <v>204</v>
      </c>
      <c r="B206" s="103">
        <v>12</v>
      </c>
      <c r="C206" s="103">
        <v>2</v>
      </c>
      <c r="D206" s="103">
        <v>2</v>
      </c>
      <c r="E206" s="103">
        <v>902</v>
      </c>
      <c r="F206" s="111" t="s">
        <v>823</v>
      </c>
      <c r="G206" s="103" t="s">
        <v>724</v>
      </c>
      <c r="H206" s="112" t="s">
        <v>810</v>
      </c>
      <c r="I206" s="113" t="s">
        <v>811</v>
      </c>
      <c r="J206" s="114">
        <v>58.61</v>
      </c>
      <c r="K206" s="119">
        <v>45.42</v>
      </c>
      <c r="L206" s="113">
        <v>21000</v>
      </c>
      <c r="M206" s="113">
        <f t="shared" si="6"/>
        <v>1230810</v>
      </c>
      <c r="N206" s="110">
        <f t="shared" si="7"/>
        <v>27098.414795244385</v>
      </c>
    </row>
    <row r="207" spans="1:14">
      <c r="A207" s="110">
        <v>205</v>
      </c>
      <c r="B207" s="103">
        <v>12</v>
      </c>
      <c r="C207" s="103">
        <v>2</v>
      </c>
      <c r="D207" s="103">
        <v>2</v>
      </c>
      <c r="E207" s="103">
        <v>903</v>
      </c>
      <c r="F207" s="111" t="s">
        <v>823</v>
      </c>
      <c r="G207" s="103" t="s">
        <v>724</v>
      </c>
      <c r="H207" s="112" t="s">
        <v>813</v>
      </c>
      <c r="I207" s="113" t="s">
        <v>811</v>
      </c>
      <c r="J207" s="114">
        <v>58.61</v>
      </c>
      <c r="K207" s="119">
        <v>45.42</v>
      </c>
      <c r="L207" s="113">
        <v>21000</v>
      </c>
      <c r="M207" s="113">
        <f t="shared" si="6"/>
        <v>1230810</v>
      </c>
      <c r="N207" s="110">
        <f t="shared" si="7"/>
        <v>27098.414795244385</v>
      </c>
    </row>
    <row r="208" spans="1:14">
      <c r="A208" s="110">
        <v>206</v>
      </c>
      <c r="B208" s="103">
        <v>12</v>
      </c>
      <c r="C208" s="103">
        <v>2</v>
      </c>
      <c r="D208" s="103">
        <v>2</v>
      </c>
      <c r="E208" s="103">
        <v>1003</v>
      </c>
      <c r="F208" s="111" t="s">
        <v>824</v>
      </c>
      <c r="G208" s="103" t="s">
        <v>724</v>
      </c>
      <c r="H208" s="112" t="s">
        <v>813</v>
      </c>
      <c r="I208" s="113" t="s">
        <v>811</v>
      </c>
      <c r="J208" s="114">
        <v>58.61</v>
      </c>
      <c r="K208" s="119">
        <v>45.42</v>
      </c>
      <c r="L208" s="113">
        <v>21000</v>
      </c>
      <c r="M208" s="113">
        <f t="shared" si="6"/>
        <v>1230810</v>
      </c>
      <c r="N208" s="110">
        <f t="shared" si="7"/>
        <v>27098.414795244385</v>
      </c>
    </row>
    <row r="209" spans="1:14" s="84" customFormat="1">
      <c r="A209" s="130">
        <v>207</v>
      </c>
      <c r="B209" s="131">
        <v>12</v>
      </c>
      <c r="C209" s="131">
        <v>2</v>
      </c>
      <c r="D209" s="131">
        <v>2</v>
      </c>
      <c r="E209" s="131">
        <v>1102</v>
      </c>
      <c r="F209" s="132" t="s">
        <v>825</v>
      </c>
      <c r="G209" s="131" t="s">
        <v>724</v>
      </c>
      <c r="H209" s="133" t="s">
        <v>810</v>
      </c>
      <c r="I209" s="134" t="s">
        <v>811</v>
      </c>
      <c r="J209" s="135">
        <v>58.61</v>
      </c>
      <c r="K209" s="136">
        <v>45.42</v>
      </c>
      <c r="L209" s="134">
        <v>21000</v>
      </c>
      <c r="M209" s="134">
        <f t="shared" si="6"/>
        <v>1230810</v>
      </c>
      <c r="N209" s="130">
        <f t="shared" si="7"/>
        <v>27098.414795244385</v>
      </c>
    </row>
    <row r="210" spans="1:14">
      <c r="A210" s="110">
        <v>208</v>
      </c>
      <c r="B210" s="103">
        <v>12</v>
      </c>
      <c r="C210" s="103">
        <v>2</v>
      </c>
      <c r="D210" s="103">
        <v>2</v>
      </c>
      <c r="E210" s="103">
        <v>1103</v>
      </c>
      <c r="F210" s="111" t="s">
        <v>825</v>
      </c>
      <c r="G210" s="103" t="s">
        <v>724</v>
      </c>
      <c r="H210" s="112" t="s">
        <v>813</v>
      </c>
      <c r="I210" s="113" t="s">
        <v>811</v>
      </c>
      <c r="J210" s="114">
        <v>58.61</v>
      </c>
      <c r="K210" s="119">
        <v>45.42</v>
      </c>
      <c r="L210" s="113">
        <v>21000</v>
      </c>
      <c r="M210" s="113">
        <f t="shared" si="6"/>
        <v>1230810</v>
      </c>
      <c r="N210" s="110">
        <f t="shared" si="7"/>
        <v>27098.414795244385</v>
      </c>
    </row>
    <row r="211" spans="1:14">
      <c r="A211" s="110">
        <v>209</v>
      </c>
      <c r="B211" s="103">
        <v>12</v>
      </c>
      <c r="C211" s="103">
        <v>2</v>
      </c>
      <c r="D211" s="103">
        <v>2</v>
      </c>
      <c r="E211" s="103">
        <v>1202</v>
      </c>
      <c r="F211" s="111" t="s">
        <v>826</v>
      </c>
      <c r="G211" s="103" t="s">
        <v>724</v>
      </c>
      <c r="H211" s="112" t="s">
        <v>810</v>
      </c>
      <c r="I211" s="113" t="s">
        <v>811</v>
      </c>
      <c r="J211" s="114">
        <v>58.61</v>
      </c>
      <c r="K211" s="119">
        <v>45.42</v>
      </c>
      <c r="L211" s="113">
        <v>21000</v>
      </c>
      <c r="M211" s="113">
        <f t="shared" si="6"/>
        <v>1230810</v>
      </c>
      <c r="N211" s="110">
        <f t="shared" si="7"/>
        <v>27098.414795244385</v>
      </c>
    </row>
    <row r="212" spans="1:14">
      <c r="A212" s="110">
        <v>210</v>
      </c>
      <c r="B212" s="103">
        <v>12</v>
      </c>
      <c r="C212" s="103">
        <v>2</v>
      </c>
      <c r="D212" s="103">
        <v>2</v>
      </c>
      <c r="E212" s="103">
        <v>1203</v>
      </c>
      <c r="F212" s="111" t="s">
        <v>826</v>
      </c>
      <c r="G212" s="103" t="s">
        <v>724</v>
      </c>
      <c r="H212" s="112" t="s">
        <v>813</v>
      </c>
      <c r="I212" s="113" t="s">
        <v>811</v>
      </c>
      <c r="J212" s="114">
        <v>58.61</v>
      </c>
      <c r="K212" s="119">
        <v>45.42</v>
      </c>
      <c r="L212" s="113">
        <v>21000</v>
      </c>
      <c r="M212" s="113">
        <f t="shared" si="6"/>
        <v>1230810</v>
      </c>
      <c r="N212" s="110">
        <f t="shared" si="7"/>
        <v>27098.414795244385</v>
      </c>
    </row>
    <row r="213" spans="1:14">
      <c r="A213" s="110">
        <v>211</v>
      </c>
      <c r="B213" s="103">
        <v>12</v>
      </c>
      <c r="C213" s="103">
        <v>2</v>
      </c>
      <c r="D213" s="103">
        <v>2</v>
      </c>
      <c r="E213" s="103">
        <v>1302</v>
      </c>
      <c r="F213" s="111" t="s">
        <v>827</v>
      </c>
      <c r="G213" s="103" t="s">
        <v>724</v>
      </c>
      <c r="H213" s="112" t="s">
        <v>810</v>
      </c>
      <c r="I213" s="113" t="s">
        <v>811</v>
      </c>
      <c r="J213" s="114">
        <v>58.61</v>
      </c>
      <c r="K213" s="119">
        <v>45.42</v>
      </c>
      <c r="L213" s="113">
        <v>21000</v>
      </c>
      <c r="M213" s="113">
        <f t="shared" si="6"/>
        <v>1230810</v>
      </c>
      <c r="N213" s="110">
        <f t="shared" si="7"/>
        <v>27098.414795244385</v>
      </c>
    </row>
    <row r="214" spans="1:14">
      <c r="A214" s="110">
        <v>212</v>
      </c>
      <c r="B214" s="103">
        <v>12</v>
      </c>
      <c r="C214" s="103">
        <v>2</v>
      </c>
      <c r="D214" s="103">
        <v>2</v>
      </c>
      <c r="E214" s="103">
        <v>1303</v>
      </c>
      <c r="F214" s="111" t="s">
        <v>827</v>
      </c>
      <c r="G214" s="103" t="s">
        <v>724</v>
      </c>
      <c r="H214" s="112" t="s">
        <v>813</v>
      </c>
      <c r="I214" s="113" t="s">
        <v>811</v>
      </c>
      <c r="J214" s="114">
        <v>58.61</v>
      </c>
      <c r="K214" s="119">
        <v>45.42</v>
      </c>
      <c r="L214" s="113">
        <v>21000</v>
      </c>
      <c r="M214" s="113">
        <f t="shared" si="6"/>
        <v>1230810</v>
      </c>
      <c r="N214" s="110">
        <f t="shared" si="7"/>
        <v>27098.414795244385</v>
      </c>
    </row>
    <row r="215" spans="1:14">
      <c r="A215" s="110">
        <v>213</v>
      </c>
      <c r="B215" s="103">
        <v>12</v>
      </c>
      <c r="C215" s="103">
        <v>2</v>
      </c>
      <c r="D215" s="103">
        <v>2</v>
      </c>
      <c r="E215" s="103">
        <v>1402</v>
      </c>
      <c r="F215" s="111" t="s">
        <v>828</v>
      </c>
      <c r="G215" s="103" t="s">
        <v>724</v>
      </c>
      <c r="H215" s="112" t="s">
        <v>810</v>
      </c>
      <c r="I215" s="113" t="s">
        <v>811</v>
      </c>
      <c r="J215" s="114">
        <v>58.61</v>
      </c>
      <c r="K215" s="119">
        <v>45.42</v>
      </c>
      <c r="L215" s="113">
        <v>21000</v>
      </c>
      <c r="M215" s="113">
        <f t="shared" si="6"/>
        <v>1230810</v>
      </c>
      <c r="N215" s="110">
        <f t="shared" si="7"/>
        <v>27098.414795244385</v>
      </c>
    </row>
    <row r="216" spans="1:14">
      <c r="A216" s="110">
        <v>214</v>
      </c>
      <c r="B216" s="103">
        <v>12</v>
      </c>
      <c r="C216" s="103">
        <v>2</v>
      </c>
      <c r="D216" s="103">
        <v>2</v>
      </c>
      <c r="E216" s="103">
        <v>1403</v>
      </c>
      <c r="F216" s="111" t="s">
        <v>828</v>
      </c>
      <c r="G216" s="103" t="s">
        <v>724</v>
      </c>
      <c r="H216" s="112" t="s">
        <v>813</v>
      </c>
      <c r="I216" s="113" t="s">
        <v>811</v>
      </c>
      <c r="J216" s="114">
        <v>58.61</v>
      </c>
      <c r="K216" s="119">
        <v>45.42</v>
      </c>
      <c r="L216" s="113">
        <v>21000</v>
      </c>
      <c r="M216" s="113">
        <f t="shared" si="6"/>
        <v>1230810</v>
      </c>
      <c r="N216" s="110">
        <f t="shared" si="7"/>
        <v>27098.414795244385</v>
      </c>
    </row>
    <row r="217" spans="1:14">
      <c r="A217" s="110">
        <v>215</v>
      </c>
      <c r="B217" s="103">
        <v>12</v>
      </c>
      <c r="C217" s="103">
        <v>3</v>
      </c>
      <c r="D217" s="103">
        <v>1</v>
      </c>
      <c r="E217" s="103">
        <v>202</v>
      </c>
      <c r="F217" s="111" t="s">
        <v>829</v>
      </c>
      <c r="G217" s="103" t="s">
        <v>724</v>
      </c>
      <c r="H217" s="112" t="s">
        <v>797</v>
      </c>
      <c r="I217" s="116" t="s">
        <v>726</v>
      </c>
      <c r="J217" s="114">
        <v>59.1</v>
      </c>
      <c r="K217" s="118">
        <v>45.19</v>
      </c>
      <c r="L217" s="113">
        <v>21000</v>
      </c>
      <c r="M217" s="113">
        <f>L217*J217</f>
        <v>1241100</v>
      </c>
      <c r="N217" s="110">
        <f t="shared" si="7"/>
        <v>27464.040716972784</v>
      </c>
    </row>
    <row r="218" spans="1:14">
      <c r="A218" s="110">
        <v>216</v>
      </c>
      <c r="B218" s="103">
        <v>12</v>
      </c>
      <c r="C218" s="103">
        <v>3</v>
      </c>
      <c r="D218" s="103">
        <v>1</v>
      </c>
      <c r="E218" s="103">
        <v>606</v>
      </c>
      <c r="F218" s="111" t="s">
        <v>830</v>
      </c>
      <c r="G218" s="103" t="s">
        <v>724</v>
      </c>
      <c r="H218" s="112" t="s">
        <v>797</v>
      </c>
      <c r="I218" s="116" t="s">
        <v>726</v>
      </c>
      <c r="J218" s="114">
        <v>59.31</v>
      </c>
      <c r="K218" s="118">
        <v>45.35</v>
      </c>
      <c r="L218" s="113">
        <v>21000</v>
      </c>
      <c r="M218" s="113">
        <f>L218*J218</f>
        <v>1245510</v>
      </c>
      <c r="N218" s="110">
        <f t="shared" si="7"/>
        <v>27464.388092613008</v>
      </c>
    </row>
    <row r="219" spans="1:14">
      <c r="A219" s="110">
        <v>217</v>
      </c>
      <c r="B219" s="103">
        <v>12</v>
      </c>
      <c r="C219" s="103">
        <v>3</v>
      </c>
      <c r="D219" s="103">
        <v>1</v>
      </c>
      <c r="E219" s="103">
        <v>904</v>
      </c>
      <c r="F219" s="111" t="s">
        <v>831</v>
      </c>
      <c r="G219" s="103" t="s">
        <v>724</v>
      </c>
      <c r="H219" s="112" t="s">
        <v>797</v>
      </c>
      <c r="I219" s="116" t="s">
        <v>726</v>
      </c>
      <c r="J219" s="114">
        <v>59.55</v>
      </c>
      <c r="K219" s="118">
        <v>45.53</v>
      </c>
      <c r="L219" s="113">
        <v>21000</v>
      </c>
      <c r="M219" s="113">
        <f>L219*J219</f>
        <v>1250550</v>
      </c>
      <c r="N219" s="110">
        <f t="shared" si="7"/>
        <v>27466.505600702832</v>
      </c>
    </row>
    <row r="220" spans="1:14">
      <c r="A220" s="110">
        <v>218</v>
      </c>
      <c r="B220" s="103">
        <v>12</v>
      </c>
      <c r="C220" s="103">
        <v>3</v>
      </c>
      <c r="D220" s="103">
        <v>1</v>
      </c>
      <c r="E220" s="103">
        <v>2003</v>
      </c>
      <c r="F220" s="111" t="s">
        <v>832</v>
      </c>
      <c r="G220" s="103" t="s">
        <v>724</v>
      </c>
      <c r="H220" s="112" t="s">
        <v>801</v>
      </c>
      <c r="I220" s="113" t="s">
        <v>726</v>
      </c>
      <c r="J220" s="114">
        <v>59.55</v>
      </c>
      <c r="K220" s="119">
        <v>45.53</v>
      </c>
      <c r="L220" s="113">
        <v>21000</v>
      </c>
      <c r="M220" s="113">
        <f t="shared" ref="M220:M269" si="8">L220*J220</f>
        <v>1250550</v>
      </c>
      <c r="N220" s="110">
        <f t="shared" si="7"/>
        <v>27466.505600702832</v>
      </c>
    </row>
    <row r="221" spans="1:14">
      <c r="A221" s="110">
        <v>219</v>
      </c>
      <c r="B221" s="103">
        <v>12</v>
      </c>
      <c r="C221" s="103">
        <v>3</v>
      </c>
      <c r="D221" s="103">
        <v>1</v>
      </c>
      <c r="E221" s="103">
        <v>2004</v>
      </c>
      <c r="F221" s="111" t="s">
        <v>832</v>
      </c>
      <c r="G221" s="103" t="s">
        <v>724</v>
      </c>
      <c r="H221" s="112" t="s">
        <v>797</v>
      </c>
      <c r="I221" s="113" t="s">
        <v>726</v>
      </c>
      <c r="J221" s="114">
        <v>59.55</v>
      </c>
      <c r="K221" s="119">
        <v>45.53</v>
      </c>
      <c r="L221" s="113">
        <v>21000</v>
      </c>
      <c r="M221" s="113">
        <f t="shared" si="8"/>
        <v>1250550</v>
      </c>
      <c r="N221" s="110">
        <f t="shared" si="7"/>
        <v>27466.505600702832</v>
      </c>
    </row>
    <row r="222" spans="1:14">
      <c r="A222" s="110">
        <v>220</v>
      </c>
      <c r="B222" s="103">
        <v>12</v>
      </c>
      <c r="C222" s="103">
        <v>3</v>
      </c>
      <c r="D222" s="103">
        <v>1</v>
      </c>
      <c r="E222" s="103">
        <v>2005</v>
      </c>
      <c r="F222" s="111" t="s">
        <v>833</v>
      </c>
      <c r="G222" s="103" t="s">
        <v>724</v>
      </c>
      <c r="H222" s="112" t="s">
        <v>801</v>
      </c>
      <c r="I222" s="113" t="s">
        <v>726</v>
      </c>
      <c r="J222" s="114">
        <v>59.55</v>
      </c>
      <c r="K222" s="119">
        <v>45.53</v>
      </c>
      <c r="L222" s="113">
        <v>21000</v>
      </c>
      <c r="M222" s="113">
        <f t="shared" si="8"/>
        <v>1250550</v>
      </c>
      <c r="N222" s="110">
        <f t="shared" si="7"/>
        <v>27466.505600702832</v>
      </c>
    </row>
    <row r="223" spans="1:14">
      <c r="A223" s="110">
        <v>221</v>
      </c>
      <c r="B223" s="103">
        <v>12</v>
      </c>
      <c r="C223" s="103">
        <v>3</v>
      </c>
      <c r="D223" s="103">
        <v>1</v>
      </c>
      <c r="E223" s="103">
        <v>2006</v>
      </c>
      <c r="F223" s="111" t="s">
        <v>833</v>
      </c>
      <c r="G223" s="103" t="s">
        <v>724</v>
      </c>
      <c r="H223" s="112" t="s">
        <v>797</v>
      </c>
      <c r="I223" s="113" t="s">
        <v>726</v>
      </c>
      <c r="J223" s="114">
        <v>59.3</v>
      </c>
      <c r="K223" s="119">
        <v>45.34</v>
      </c>
      <c r="L223" s="113">
        <v>21000</v>
      </c>
      <c r="M223" s="113">
        <f t="shared" si="8"/>
        <v>1245300</v>
      </c>
      <c r="N223" s="110">
        <f t="shared" si="7"/>
        <v>27465.813850904276</v>
      </c>
    </row>
    <row r="224" spans="1:14">
      <c r="A224" s="110">
        <v>222</v>
      </c>
      <c r="B224" s="103">
        <v>12</v>
      </c>
      <c r="C224" s="103">
        <v>3</v>
      </c>
      <c r="D224" s="103">
        <v>2</v>
      </c>
      <c r="E224" s="103">
        <v>302</v>
      </c>
      <c r="F224" s="111" t="s">
        <v>834</v>
      </c>
      <c r="G224" s="103" t="s">
        <v>724</v>
      </c>
      <c r="H224" s="112" t="s">
        <v>810</v>
      </c>
      <c r="I224" s="113" t="s">
        <v>811</v>
      </c>
      <c r="J224" s="114">
        <v>60.03</v>
      </c>
      <c r="K224" s="119">
        <v>45.37</v>
      </c>
      <c r="L224" s="113">
        <v>21000</v>
      </c>
      <c r="M224" s="113">
        <f t="shared" si="8"/>
        <v>1260630</v>
      </c>
      <c r="N224" s="110">
        <f t="shared" si="7"/>
        <v>27785.541106458015</v>
      </c>
    </row>
    <row r="225" spans="1:14">
      <c r="A225" s="110">
        <v>223</v>
      </c>
      <c r="B225" s="103">
        <v>12</v>
      </c>
      <c r="C225" s="103">
        <v>3</v>
      </c>
      <c r="D225" s="103">
        <v>2</v>
      </c>
      <c r="E225" s="103">
        <v>303</v>
      </c>
      <c r="F225" s="111" t="s">
        <v>834</v>
      </c>
      <c r="G225" s="103" t="s">
        <v>724</v>
      </c>
      <c r="H225" s="112" t="s">
        <v>813</v>
      </c>
      <c r="I225" s="113" t="s">
        <v>811</v>
      </c>
      <c r="J225" s="114">
        <v>60.03</v>
      </c>
      <c r="K225" s="119">
        <v>45.37</v>
      </c>
      <c r="L225" s="113">
        <v>21000</v>
      </c>
      <c r="M225" s="113">
        <f t="shared" si="8"/>
        <v>1260630</v>
      </c>
      <c r="N225" s="110">
        <f t="shared" si="7"/>
        <v>27785.541106458015</v>
      </c>
    </row>
    <row r="226" spans="1:14">
      <c r="A226" s="110">
        <v>224</v>
      </c>
      <c r="B226" s="103">
        <v>12</v>
      </c>
      <c r="C226" s="103">
        <v>3</v>
      </c>
      <c r="D226" s="103">
        <v>2</v>
      </c>
      <c r="E226" s="103">
        <v>402</v>
      </c>
      <c r="F226" s="111" t="s">
        <v>835</v>
      </c>
      <c r="G226" s="103" t="s">
        <v>724</v>
      </c>
      <c r="H226" s="112" t="s">
        <v>810</v>
      </c>
      <c r="I226" s="113" t="s">
        <v>811</v>
      </c>
      <c r="J226" s="114">
        <v>60.1</v>
      </c>
      <c r="K226" s="119">
        <v>45.42</v>
      </c>
      <c r="L226" s="113">
        <v>21000</v>
      </c>
      <c r="M226" s="113">
        <f t="shared" si="8"/>
        <v>1262100</v>
      </c>
      <c r="N226" s="110">
        <f t="shared" si="7"/>
        <v>27787.318361955084</v>
      </c>
    </row>
    <row r="227" spans="1:14">
      <c r="A227" s="110">
        <v>225</v>
      </c>
      <c r="B227" s="103">
        <v>12</v>
      </c>
      <c r="C227" s="103">
        <v>3</v>
      </c>
      <c r="D227" s="103">
        <v>2</v>
      </c>
      <c r="E227" s="103">
        <v>403</v>
      </c>
      <c r="F227" s="111" t="s">
        <v>835</v>
      </c>
      <c r="G227" s="103" t="s">
        <v>724</v>
      </c>
      <c r="H227" s="112" t="s">
        <v>813</v>
      </c>
      <c r="I227" s="113" t="s">
        <v>811</v>
      </c>
      <c r="J227" s="114">
        <v>60.1</v>
      </c>
      <c r="K227" s="119">
        <v>45.42</v>
      </c>
      <c r="L227" s="113">
        <v>21000</v>
      </c>
      <c r="M227" s="113">
        <f t="shared" si="8"/>
        <v>1262100</v>
      </c>
      <c r="N227" s="110">
        <f t="shared" si="7"/>
        <v>27787.318361955084</v>
      </c>
    </row>
    <row r="228" spans="1:14">
      <c r="A228" s="110">
        <v>226</v>
      </c>
      <c r="B228" s="103">
        <v>12</v>
      </c>
      <c r="C228" s="103">
        <v>3</v>
      </c>
      <c r="D228" s="103">
        <v>2</v>
      </c>
      <c r="E228" s="103">
        <v>502</v>
      </c>
      <c r="F228" s="111" t="s">
        <v>836</v>
      </c>
      <c r="G228" s="103" t="s">
        <v>724</v>
      </c>
      <c r="H228" s="112" t="s">
        <v>810</v>
      </c>
      <c r="I228" s="113" t="s">
        <v>811</v>
      </c>
      <c r="J228" s="114">
        <v>60.1</v>
      </c>
      <c r="K228" s="119">
        <v>45.42</v>
      </c>
      <c r="L228" s="113">
        <v>21000</v>
      </c>
      <c r="M228" s="113">
        <f t="shared" si="8"/>
        <v>1262100</v>
      </c>
      <c r="N228" s="110">
        <f t="shared" si="7"/>
        <v>27787.318361955084</v>
      </c>
    </row>
    <row r="229" spans="1:14">
      <c r="A229" s="110">
        <v>227</v>
      </c>
      <c r="B229" s="103">
        <v>12</v>
      </c>
      <c r="C229" s="103">
        <v>3</v>
      </c>
      <c r="D229" s="103">
        <v>2</v>
      </c>
      <c r="E229" s="103">
        <v>503</v>
      </c>
      <c r="F229" s="111" t="s">
        <v>836</v>
      </c>
      <c r="G229" s="103" t="s">
        <v>724</v>
      </c>
      <c r="H229" s="112" t="s">
        <v>813</v>
      </c>
      <c r="I229" s="113" t="s">
        <v>811</v>
      </c>
      <c r="J229" s="114">
        <v>60.1</v>
      </c>
      <c r="K229" s="119">
        <v>45.42</v>
      </c>
      <c r="L229" s="113">
        <v>21000</v>
      </c>
      <c r="M229" s="113">
        <f t="shared" si="8"/>
        <v>1262100</v>
      </c>
      <c r="N229" s="110">
        <f t="shared" si="7"/>
        <v>27787.318361955084</v>
      </c>
    </row>
    <row r="230" spans="1:14">
      <c r="A230" s="110">
        <v>228</v>
      </c>
      <c r="B230" s="103">
        <v>12</v>
      </c>
      <c r="C230" s="103">
        <v>3</v>
      </c>
      <c r="D230" s="103">
        <v>2</v>
      </c>
      <c r="E230" s="103">
        <v>602</v>
      </c>
      <c r="F230" s="111" t="s">
        <v>837</v>
      </c>
      <c r="G230" s="103" t="s">
        <v>724</v>
      </c>
      <c r="H230" s="112" t="s">
        <v>810</v>
      </c>
      <c r="I230" s="113" t="s">
        <v>811</v>
      </c>
      <c r="J230" s="114">
        <v>60.1</v>
      </c>
      <c r="K230" s="119">
        <v>45.42</v>
      </c>
      <c r="L230" s="113">
        <v>21000</v>
      </c>
      <c r="M230" s="113">
        <f t="shared" si="8"/>
        <v>1262100</v>
      </c>
      <c r="N230" s="110">
        <f t="shared" si="7"/>
        <v>27787.318361955084</v>
      </c>
    </row>
    <row r="231" spans="1:14">
      <c r="A231" s="110">
        <v>229</v>
      </c>
      <c r="B231" s="103">
        <v>12</v>
      </c>
      <c r="C231" s="103">
        <v>3</v>
      </c>
      <c r="D231" s="103">
        <v>2</v>
      </c>
      <c r="E231" s="103">
        <v>603</v>
      </c>
      <c r="F231" s="111" t="s">
        <v>837</v>
      </c>
      <c r="G231" s="103" t="s">
        <v>724</v>
      </c>
      <c r="H231" s="112" t="s">
        <v>813</v>
      </c>
      <c r="I231" s="113" t="s">
        <v>811</v>
      </c>
      <c r="J231" s="114">
        <v>60.1</v>
      </c>
      <c r="K231" s="119">
        <v>45.42</v>
      </c>
      <c r="L231" s="113">
        <v>21000</v>
      </c>
      <c r="M231" s="113">
        <f t="shared" si="8"/>
        <v>1262100</v>
      </c>
      <c r="N231" s="110">
        <f t="shared" si="7"/>
        <v>27787.318361955084</v>
      </c>
    </row>
    <row r="232" spans="1:14">
      <c r="A232" s="110">
        <v>230</v>
      </c>
      <c r="B232" s="103">
        <v>12</v>
      </c>
      <c r="C232" s="103">
        <v>3</v>
      </c>
      <c r="D232" s="103">
        <v>2</v>
      </c>
      <c r="E232" s="103">
        <v>702</v>
      </c>
      <c r="F232" s="111" t="s">
        <v>838</v>
      </c>
      <c r="G232" s="103" t="s">
        <v>724</v>
      </c>
      <c r="H232" s="112" t="s">
        <v>810</v>
      </c>
      <c r="I232" s="113" t="s">
        <v>811</v>
      </c>
      <c r="J232" s="114">
        <v>60.1</v>
      </c>
      <c r="K232" s="119">
        <v>45.42</v>
      </c>
      <c r="L232" s="113">
        <v>21000</v>
      </c>
      <c r="M232" s="113">
        <f t="shared" si="8"/>
        <v>1262100</v>
      </c>
      <c r="N232" s="110">
        <f t="shared" si="7"/>
        <v>27787.318361955084</v>
      </c>
    </row>
    <row r="233" spans="1:14">
      <c r="A233" s="110">
        <v>231</v>
      </c>
      <c r="B233" s="103">
        <v>12</v>
      </c>
      <c r="C233" s="103">
        <v>3</v>
      </c>
      <c r="D233" s="103">
        <v>2</v>
      </c>
      <c r="E233" s="103">
        <v>703</v>
      </c>
      <c r="F233" s="111" t="s">
        <v>838</v>
      </c>
      <c r="G233" s="103" t="s">
        <v>724</v>
      </c>
      <c r="H233" s="112" t="s">
        <v>813</v>
      </c>
      <c r="I233" s="113" t="s">
        <v>811</v>
      </c>
      <c r="J233" s="114">
        <v>60.1</v>
      </c>
      <c r="K233" s="119">
        <v>45.42</v>
      </c>
      <c r="L233" s="113">
        <v>21000</v>
      </c>
      <c r="M233" s="113">
        <f t="shared" si="8"/>
        <v>1262100</v>
      </c>
      <c r="N233" s="110">
        <f t="shared" si="7"/>
        <v>27787.318361955084</v>
      </c>
    </row>
    <row r="234" spans="1:14">
      <c r="A234" s="110">
        <v>232</v>
      </c>
      <c r="B234" s="103">
        <v>12</v>
      </c>
      <c r="C234" s="103">
        <v>3</v>
      </c>
      <c r="D234" s="103">
        <v>2</v>
      </c>
      <c r="E234" s="103">
        <v>802</v>
      </c>
      <c r="F234" s="111" t="s">
        <v>839</v>
      </c>
      <c r="G234" s="103" t="s">
        <v>724</v>
      </c>
      <c r="H234" s="112" t="s">
        <v>810</v>
      </c>
      <c r="I234" s="113" t="s">
        <v>811</v>
      </c>
      <c r="J234" s="114">
        <v>60.1</v>
      </c>
      <c r="K234" s="119">
        <v>45.42</v>
      </c>
      <c r="L234" s="113">
        <v>21000</v>
      </c>
      <c r="M234" s="113">
        <f t="shared" si="8"/>
        <v>1262100</v>
      </c>
      <c r="N234" s="110">
        <f t="shared" si="7"/>
        <v>27787.318361955084</v>
      </c>
    </row>
    <row r="235" spans="1:14">
      <c r="A235" s="110">
        <v>233</v>
      </c>
      <c r="B235" s="103">
        <v>12</v>
      </c>
      <c r="C235" s="103">
        <v>3</v>
      </c>
      <c r="D235" s="103">
        <v>2</v>
      </c>
      <c r="E235" s="103">
        <v>803</v>
      </c>
      <c r="F235" s="111" t="s">
        <v>839</v>
      </c>
      <c r="G235" s="103" t="s">
        <v>724</v>
      </c>
      <c r="H235" s="112" t="s">
        <v>813</v>
      </c>
      <c r="I235" s="113" t="s">
        <v>811</v>
      </c>
      <c r="J235" s="114">
        <v>60.1</v>
      </c>
      <c r="K235" s="119">
        <v>45.42</v>
      </c>
      <c r="L235" s="113">
        <v>21000</v>
      </c>
      <c r="M235" s="113">
        <f t="shared" si="8"/>
        <v>1262100</v>
      </c>
      <c r="N235" s="110">
        <f t="shared" si="7"/>
        <v>27787.318361955084</v>
      </c>
    </row>
    <row r="236" spans="1:14">
      <c r="A236" s="110">
        <v>234</v>
      </c>
      <c r="B236" s="103">
        <v>12</v>
      </c>
      <c r="C236" s="103">
        <v>3</v>
      </c>
      <c r="D236" s="103">
        <v>2</v>
      </c>
      <c r="E236" s="103">
        <v>902</v>
      </c>
      <c r="F236" s="111" t="s">
        <v>840</v>
      </c>
      <c r="G236" s="103" t="s">
        <v>724</v>
      </c>
      <c r="H236" s="112" t="s">
        <v>810</v>
      </c>
      <c r="I236" s="113" t="s">
        <v>811</v>
      </c>
      <c r="J236" s="114">
        <v>60.1</v>
      </c>
      <c r="K236" s="119">
        <v>45.42</v>
      </c>
      <c r="L236" s="113">
        <v>21000</v>
      </c>
      <c r="M236" s="113">
        <f t="shared" si="8"/>
        <v>1262100</v>
      </c>
      <c r="N236" s="110">
        <f t="shared" si="7"/>
        <v>27787.318361955084</v>
      </c>
    </row>
    <row r="237" spans="1:14">
      <c r="A237" s="110">
        <v>235</v>
      </c>
      <c r="B237" s="103">
        <v>12</v>
      </c>
      <c r="C237" s="103">
        <v>3</v>
      </c>
      <c r="D237" s="103">
        <v>2</v>
      </c>
      <c r="E237" s="103">
        <v>903</v>
      </c>
      <c r="F237" s="111" t="s">
        <v>840</v>
      </c>
      <c r="G237" s="103" t="s">
        <v>724</v>
      </c>
      <c r="H237" s="112" t="s">
        <v>813</v>
      </c>
      <c r="I237" s="113" t="s">
        <v>811</v>
      </c>
      <c r="J237" s="114">
        <v>60.1</v>
      </c>
      <c r="K237" s="119">
        <v>45.42</v>
      </c>
      <c r="L237" s="113">
        <v>21000</v>
      </c>
      <c r="M237" s="113">
        <f t="shared" si="8"/>
        <v>1262100</v>
      </c>
      <c r="N237" s="110">
        <f t="shared" si="7"/>
        <v>27787.318361955084</v>
      </c>
    </row>
    <row r="238" spans="1:14">
      <c r="A238" s="110">
        <v>236</v>
      </c>
      <c r="B238" s="103">
        <v>12</v>
      </c>
      <c r="C238" s="103">
        <v>3</v>
      </c>
      <c r="D238" s="103">
        <v>2</v>
      </c>
      <c r="E238" s="103">
        <v>1003</v>
      </c>
      <c r="F238" s="111" t="s">
        <v>841</v>
      </c>
      <c r="G238" s="103" t="s">
        <v>724</v>
      </c>
      <c r="H238" s="112" t="s">
        <v>813</v>
      </c>
      <c r="I238" s="113" t="s">
        <v>811</v>
      </c>
      <c r="J238" s="114">
        <v>60.1</v>
      </c>
      <c r="K238" s="119">
        <v>45.42</v>
      </c>
      <c r="L238" s="113">
        <v>21000</v>
      </c>
      <c r="M238" s="113">
        <f t="shared" si="8"/>
        <v>1262100</v>
      </c>
      <c r="N238" s="110">
        <f t="shared" si="7"/>
        <v>27787.318361955084</v>
      </c>
    </row>
    <row r="239" spans="1:14">
      <c r="A239" s="110">
        <v>237</v>
      </c>
      <c r="B239" s="103">
        <v>12</v>
      </c>
      <c r="C239" s="103">
        <v>3</v>
      </c>
      <c r="D239" s="103">
        <v>2</v>
      </c>
      <c r="E239" s="103">
        <v>1102</v>
      </c>
      <c r="F239" s="111" t="s">
        <v>842</v>
      </c>
      <c r="G239" s="103" t="s">
        <v>724</v>
      </c>
      <c r="H239" s="112" t="s">
        <v>810</v>
      </c>
      <c r="I239" s="113" t="s">
        <v>811</v>
      </c>
      <c r="J239" s="114">
        <v>60.1</v>
      </c>
      <c r="K239" s="119">
        <v>45.42</v>
      </c>
      <c r="L239" s="113">
        <v>21000</v>
      </c>
      <c r="M239" s="113">
        <f t="shared" si="8"/>
        <v>1262100</v>
      </c>
      <c r="N239" s="110">
        <f t="shared" si="7"/>
        <v>27787.318361955084</v>
      </c>
    </row>
    <row r="240" spans="1:14">
      <c r="A240" s="110">
        <v>238</v>
      </c>
      <c r="B240" s="103">
        <v>12</v>
      </c>
      <c r="C240" s="103">
        <v>3</v>
      </c>
      <c r="D240" s="103">
        <v>2</v>
      </c>
      <c r="E240" s="103">
        <v>1103</v>
      </c>
      <c r="F240" s="111" t="s">
        <v>842</v>
      </c>
      <c r="G240" s="103" t="s">
        <v>724</v>
      </c>
      <c r="H240" s="112" t="s">
        <v>813</v>
      </c>
      <c r="I240" s="113" t="s">
        <v>811</v>
      </c>
      <c r="J240" s="114">
        <v>60.1</v>
      </c>
      <c r="K240" s="119">
        <v>45.42</v>
      </c>
      <c r="L240" s="113">
        <v>21000</v>
      </c>
      <c r="M240" s="113">
        <f t="shared" si="8"/>
        <v>1262100</v>
      </c>
      <c r="N240" s="110">
        <f t="shared" si="7"/>
        <v>27787.318361955084</v>
      </c>
    </row>
    <row r="241" spans="1:14">
      <c r="A241" s="110">
        <v>239</v>
      </c>
      <c r="B241" s="103">
        <v>12</v>
      </c>
      <c r="C241" s="103">
        <v>3</v>
      </c>
      <c r="D241" s="103">
        <v>2</v>
      </c>
      <c r="E241" s="103">
        <v>1104</v>
      </c>
      <c r="F241" s="111" t="s">
        <v>842</v>
      </c>
      <c r="G241" s="103" t="s">
        <v>724</v>
      </c>
      <c r="H241" s="112" t="s">
        <v>843</v>
      </c>
      <c r="I241" s="116" t="s">
        <v>811</v>
      </c>
      <c r="J241" s="114">
        <v>62.23</v>
      </c>
      <c r="K241" s="118">
        <v>47.03</v>
      </c>
      <c r="L241" s="113">
        <v>21000</v>
      </c>
      <c r="M241" s="113">
        <f>L241*J241</f>
        <v>1306830</v>
      </c>
      <c r="N241" s="110">
        <f t="shared" si="7"/>
        <v>27787.157133744418</v>
      </c>
    </row>
    <row r="242" spans="1:14">
      <c r="A242" s="110">
        <v>240</v>
      </c>
      <c r="B242" s="103">
        <v>12</v>
      </c>
      <c r="C242" s="103">
        <v>3</v>
      </c>
      <c r="D242" s="103">
        <v>2</v>
      </c>
      <c r="E242" s="103">
        <v>1202</v>
      </c>
      <c r="F242" s="111" t="s">
        <v>844</v>
      </c>
      <c r="G242" s="103" t="s">
        <v>724</v>
      </c>
      <c r="H242" s="112" t="s">
        <v>810</v>
      </c>
      <c r="I242" s="113" t="s">
        <v>811</v>
      </c>
      <c r="J242" s="114">
        <v>60.1</v>
      </c>
      <c r="K242" s="119">
        <v>45.42</v>
      </c>
      <c r="L242" s="113">
        <v>21000</v>
      </c>
      <c r="M242" s="113">
        <f t="shared" si="8"/>
        <v>1262100</v>
      </c>
      <c r="N242" s="110">
        <f t="shared" si="7"/>
        <v>27787.318361955084</v>
      </c>
    </row>
    <row r="243" spans="1:14">
      <c r="A243" s="110">
        <v>241</v>
      </c>
      <c r="B243" s="103">
        <v>12</v>
      </c>
      <c r="C243" s="103">
        <v>3</v>
      </c>
      <c r="D243" s="103">
        <v>2</v>
      </c>
      <c r="E243" s="103">
        <v>1203</v>
      </c>
      <c r="F243" s="111" t="s">
        <v>844</v>
      </c>
      <c r="G243" s="103" t="s">
        <v>724</v>
      </c>
      <c r="H243" s="112" t="s">
        <v>813</v>
      </c>
      <c r="I243" s="113" t="s">
        <v>811</v>
      </c>
      <c r="J243" s="114">
        <v>60.1</v>
      </c>
      <c r="K243" s="119">
        <v>45.42</v>
      </c>
      <c r="L243" s="113">
        <v>21000</v>
      </c>
      <c r="M243" s="113">
        <f t="shared" si="8"/>
        <v>1262100</v>
      </c>
      <c r="N243" s="110">
        <f t="shared" si="7"/>
        <v>27787.318361955084</v>
      </c>
    </row>
    <row r="244" spans="1:14">
      <c r="A244" s="110">
        <v>242</v>
      </c>
      <c r="B244" s="103">
        <v>12</v>
      </c>
      <c r="C244" s="103">
        <v>3</v>
      </c>
      <c r="D244" s="103">
        <v>2</v>
      </c>
      <c r="E244" s="103">
        <v>1302</v>
      </c>
      <c r="F244" s="111" t="s">
        <v>845</v>
      </c>
      <c r="G244" s="103" t="s">
        <v>724</v>
      </c>
      <c r="H244" s="112" t="s">
        <v>810</v>
      </c>
      <c r="I244" s="113" t="s">
        <v>811</v>
      </c>
      <c r="J244" s="114">
        <v>60.1</v>
      </c>
      <c r="K244" s="119">
        <v>45.42</v>
      </c>
      <c r="L244" s="113">
        <v>21000</v>
      </c>
      <c r="M244" s="113">
        <f t="shared" si="8"/>
        <v>1262100</v>
      </c>
      <c r="N244" s="110">
        <f t="shared" si="7"/>
        <v>27787.318361955084</v>
      </c>
    </row>
    <row r="245" spans="1:14">
      <c r="A245" s="110">
        <v>243</v>
      </c>
      <c r="B245" s="103">
        <v>12</v>
      </c>
      <c r="C245" s="103">
        <v>3</v>
      </c>
      <c r="D245" s="103">
        <v>2</v>
      </c>
      <c r="E245" s="103">
        <v>1303</v>
      </c>
      <c r="F245" s="111" t="s">
        <v>845</v>
      </c>
      <c r="G245" s="103" t="s">
        <v>724</v>
      </c>
      <c r="H245" s="112" t="s">
        <v>813</v>
      </c>
      <c r="I245" s="113" t="s">
        <v>811</v>
      </c>
      <c r="J245" s="114">
        <v>60.1</v>
      </c>
      <c r="K245" s="119">
        <v>45.42</v>
      </c>
      <c r="L245" s="113">
        <v>21000</v>
      </c>
      <c r="M245" s="113">
        <f t="shared" si="8"/>
        <v>1262100</v>
      </c>
      <c r="N245" s="110">
        <f t="shared" si="7"/>
        <v>27787.318361955084</v>
      </c>
    </row>
    <row r="246" spans="1:14">
      <c r="A246" s="110">
        <v>244</v>
      </c>
      <c r="B246" s="103">
        <v>17</v>
      </c>
      <c r="C246" s="103">
        <v>1</v>
      </c>
      <c r="D246" s="103">
        <v>1</v>
      </c>
      <c r="E246" s="103">
        <v>402</v>
      </c>
      <c r="F246" s="111" t="s">
        <v>846</v>
      </c>
      <c r="G246" s="103" t="s">
        <v>724</v>
      </c>
      <c r="H246" s="112" t="s">
        <v>797</v>
      </c>
      <c r="I246" s="116" t="s">
        <v>726</v>
      </c>
      <c r="J246" s="114">
        <v>60.12</v>
      </c>
      <c r="K246" s="115">
        <v>45.37</v>
      </c>
      <c r="L246" s="113">
        <v>21000</v>
      </c>
      <c r="M246" s="113">
        <f t="shared" si="8"/>
        <v>1262520</v>
      </c>
      <c r="N246" s="110">
        <f t="shared" si="7"/>
        <v>27827.198589376243</v>
      </c>
    </row>
    <row r="247" spans="1:14">
      <c r="A247" s="110">
        <v>245</v>
      </c>
      <c r="B247" s="103">
        <v>17</v>
      </c>
      <c r="C247" s="103">
        <v>1</v>
      </c>
      <c r="D247" s="103">
        <v>1</v>
      </c>
      <c r="E247" s="103">
        <v>602</v>
      </c>
      <c r="F247" s="111" t="s">
        <v>830</v>
      </c>
      <c r="G247" s="103" t="s">
        <v>724</v>
      </c>
      <c r="H247" s="112" t="s">
        <v>797</v>
      </c>
      <c r="I247" s="116" t="s">
        <v>726</v>
      </c>
      <c r="J247" s="114">
        <v>60.34</v>
      </c>
      <c r="K247" s="115">
        <v>45.53</v>
      </c>
      <c r="L247" s="113">
        <v>21000</v>
      </c>
      <c r="M247" s="113">
        <f t="shared" si="8"/>
        <v>1267140</v>
      </c>
      <c r="N247" s="110">
        <f t="shared" si="7"/>
        <v>27830.88073797496</v>
      </c>
    </row>
    <row r="248" spans="1:14">
      <c r="A248" s="110">
        <v>246</v>
      </c>
      <c r="B248" s="103">
        <v>17</v>
      </c>
      <c r="C248" s="103">
        <v>1</v>
      </c>
      <c r="D248" s="103">
        <v>2</v>
      </c>
      <c r="E248" s="103">
        <v>202</v>
      </c>
      <c r="F248" s="111" t="s">
        <v>847</v>
      </c>
      <c r="G248" s="103" t="s">
        <v>724</v>
      </c>
      <c r="H248" s="112" t="s">
        <v>810</v>
      </c>
      <c r="I248" s="113" t="s">
        <v>811</v>
      </c>
      <c r="J248" s="114">
        <v>62.05</v>
      </c>
      <c r="K248" s="115">
        <v>47.42</v>
      </c>
      <c r="L248" s="113">
        <v>21000</v>
      </c>
      <c r="M248" s="113">
        <f t="shared" si="8"/>
        <v>1303050</v>
      </c>
      <c r="N248" s="110">
        <f t="shared" si="7"/>
        <v>27478.911851539433</v>
      </c>
    </row>
    <row r="249" spans="1:14">
      <c r="A249" s="110">
        <v>247</v>
      </c>
      <c r="B249" s="103">
        <v>17</v>
      </c>
      <c r="C249" s="103">
        <v>1</v>
      </c>
      <c r="D249" s="103">
        <v>2</v>
      </c>
      <c r="E249" s="103">
        <v>203</v>
      </c>
      <c r="F249" s="111" t="s">
        <v>847</v>
      </c>
      <c r="G249" s="103" t="s">
        <v>724</v>
      </c>
      <c r="H249" s="112" t="s">
        <v>813</v>
      </c>
      <c r="I249" s="113" t="s">
        <v>811</v>
      </c>
      <c r="J249" s="114">
        <v>59.37</v>
      </c>
      <c r="K249" s="115">
        <v>45.37</v>
      </c>
      <c r="L249" s="113">
        <v>21000</v>
      </c>
      <c r="M249" s="113">
        <f t="shared" si="8"/>
        <v>1246770</v>
      </c>
      <c r="N249" s="110">
        <f t="shared" si="7"/>
        <v>27480.052898391008</v>
      </c>
    </row>
    <row r="250" spans="1:14">
      <c r="A250" s="110">
        <v>248</v>
      </c>
      <c r="B250" s="103">
        <v>17</v>
      </c>
      <c r="C250" s="103">
        <v>1</v>
      </c>
      <c r="D250" s="103">
        <v>2</v>
      </c>
      <c r="E250" s="103">
        <v>302</v>
      </c>
      <c r="F250" s="111" t="s">
        <v>848</v>
      </c>
      <c r="G250" s="103" t="s">
        <v>724</v>
      </c>
      <c r="H250" s="112" t="s">
        <v>810</v>
      </c>
      <c r="I250" s="113" t="s">
        <v>811</v>
      </c>
      <c r="J250" s="114">
        <v>62.05</v>
      </c>
      <c r="K250" s="115">
        <v>47.42</v>
      </c>
      <c r="L250" s="113">
        <v>21000</v>
      </c>
      <c r="M250" s="113">
        <f t="shared" si="8"/>
        <v>1303050</v>
      </c>
      <c r="N250" s="110">
        <f t="shared" si="7"/>
        <v>27478.911851539433</v>
      </c>
    </row>
    <row r="251" spans="1:14">
      <c r="A251" s="110">
        <v>249</v>
      </c>
      <c r="B251" s="103">
        <v>17</v>
      </c>
      <c r="C251" s="103">
        <v>1</v>
      </c>
      <c r="D251" s="103">
        <v>2</v>
      </c>
      <c r="E251" s="103">
        <v>303</v>
      </c>
      <c r="F251" s="111" t="s">
        <v>848</v>
      </c>
      <c r="G251" s="103" t="s">
        <v>724</v>
      </c>
      <c r="H251" s="112" t="s">
        <v>813</v>
      </c>
      <c r="I251" s="113" t="s">
        <v>811</v>
      </c>
      <c r="J251" s="114">
        <v>59.37</v>
      </c>
      <c r="K251" s="115">
        <v>45.37</v>
      </c>
      <c r="L251" s="113">
        <v>21000</v>
      </c>
      <c r="M251" s="113">
        <f t="shared" si="8"/>
        <v>1246770</v>
      </c>
      <c r="N251" s="110">
        <f t="shared" si="7"/>
        <v>27480.052898391008</v>
      </c>
    </row>
    <row r="252" spans="1:14">
      <c r="A252" s="110">
        <v>250</v>
      </c>
      <c r="B252" s="103">
        <v>17</v>
      </c>
      <c r="C252" s="103">
        <v>1</v>
      </c>
      <c r="D252" s="103">
        <v>2</v>
      </c>
      <c r="E252" s="103">
        <v>402</v>
      </c>
      <c r="F252" s="111" t="s">
        <v>849</v>
      </c>
      <c r="G252" s="103" t="s">
        <v>724</v>
      </c>
      <c r="H252" s="112" t="s">
        <v>810</v>
      </c>
      <c r="I252" s="113" t="s">
        <v>811</v>
      </c>
      <c r="J252" s="114">
        <v>59.44</v>
      </c>
      <c r="K252" s="115">
        <v>45.42</v>
      </c>
      <c r="L252" s="113">
        <v>21000</v>
      </c>
      <c r="M252" s="113">
        <f t="shared" si="8"/>
        <v>1248240</v>
      </c>
      <c r="N252" s="110">
        <f t="shared" si="7"/>
        <v>27482.166446499337</v>
      </c>
    </row>
    <row r="253" spans="1:14">
      <c r="A253" s="110">
        <v>251</v>
      </c>
      <c r="B253" s="103">
        <v>17</v>
      </c>
      <c r="C253" s="103">
        <v>1</v>
      </c>
      <c r="D253" s="103">
        <v>2</v>
      </c>
      <c r="E253" s="103">
        <v>403</v>
      </c>
      <c r="F253" s="111" t="s">
        <v>849</v>
      </c>
      <c r="G253" s="103" t="s">
        <v>724</v>
      </c>
      <c r="H253" s="112" t="s">
        <v>813</v>
      </c>
      <c r="I253" s="113" t="s">
        <v>811</v>
      </c>
      <c r="J253" s="114">
        <v>59.44</v>
      </c>
      <c r="K253" s="115">
        <v>45.42</v>
      </c>
      <c r="L253" s="113">
        <v>21000</v>
      </c>
      <c r="M253" s="113">
        <f t="shared" si="8"/>
        <v>1248240</v>
      </c>
      <c r="N253" s="110">
        <f t="shared" ref="N253:N316" si="9">M253/K253</f>
        <v>27482.166446499337</v>
      </c>
    </row>
    <row r="254" spans="1:14">
      <c r="A254" s="110">
        <v>252</v>
      </c>
      <c r="B254" s="103">
        <v>17</v>
      </c>
      <c r="C254" s="103">
        <v>1</v>
      </c>
      <c r="D254" s="103">
        <v>2</v>
      </c>
      <c r="E254" s="103">
        <v>502</v>
      </c>
      <c r="F254" s="111" t="s">
        <v>850</v>
      </c>
      <c r="G254" s="103" t="s">
        <v>724</v>
      </c>
      <c r="H254" s="112" t="s">
        <v>810</v>
      </c>
      <c r="I254" s="113" t="s">
        <v>811</v>
      </c>
      <c r="J254" s="114">
        <v>59.44</v>
      </c>
      <c r="K254" s="115">
        <v>45.42</v>
      </c>
      <c r="L254" s="113">
        <v>21000</v>
      </c>
      <c r="M254" s="113">
        <f t="shared" si="8"/>
        <v>1248240</v>
      </c>
      <c r="N254" s="110">
        <f t="shared" si="9"/>
        <v>27482.166446499337</v>
      </c>
    </row>
    <row r="255" spans="1:14">
      <c r="A255" s="110">
        <v>253</v>
      </c>
      <c r="B255" s="103">
        <v>17</v>
      </c>
      <c r="C255" s="103">
        <v>1</v>
      </c>
      <c r="D255" s="103">
        <v>2</v>
      </c>
      <c r="E255" s="103">
        <v>503</v>
      </c>
      <c r="F255" s="111" t="s">
        <v>850</v>
      </c>
      <c r="G255" s="103" t="s">
        <v>724</v>
      </c>
      <c r="H255" s="112" t="s">
        <v>813</v>
      </c>
      <c r="I255" s="113" t="s">
        <v>811</v>
      </c>
      <c r="J255" s="114">
        <v>59.44</v>
      </c>
      <c r="K255" s="115">
        <v>45.42</v>
      </c>
      <c r="L255" s="113">
        <v>21000</v>
      </c>
      <c r="M255" s="113">
        <f t="shared" si="8"/>
        <v>1248240</v>
      </c>
      <c r="N255" s="110">
        <f t="shared" si="9"/>
        <v>27482.166446499337</v>
      </c>
    </row>
    <row r="256" spans="1:14">
      <c r="A256" s="110">
        <v>254</v>
      </c>
      <c r="B256" s="103">
        <v>17</v>
      </c>
      <c r="C256" s="103">
        <v>1</v>
      </c>
      <c r="D256" s="103">
        <v>2</v>
      </c>
      <c r="E256" s="103">
        <v>602</v>
      </c>
      <c r="F256" s="111" t="s">
        <v>851</v>
      </c>
      <c r="G256" s="103" t="s">
        <v>724</v>
      </c>
      <c r="H256" s="112" t="s">
        <v>810</v>
      </c>
      <c r="I256" s="113" t="s">
        <v>811</v>
      </c>
      <c r="J256" s="114">
        <v>59.44</v>
      </c>
      <c r="K256" s="115">
        <v>45.42</v>
      </c>
      <c r="L256" s="113">
        <v>21000</v>
      </c>
      <c r="M256" s="113">
        <f t="shared" si="8"/>
        <v>1248240</v>
      </c>
      <c r="N256" s="110">
        <f t="shared" si="9"/>
        <v>27482.166446499337</v>
      </c>
    </row>
    <row r="257" spans="1:14">
      <c r="A257" s="110">
        <v>255</v>
      </c>
      <c r="B257" s="103">
        <v>17</v>
      </c>
      <c r="C257" s="103">
        <v>1</v>
      </c>
      <c r="D257" s="103">
        <v>2</v>
      </c>
      <c r="E257" s="103">
        <v>603</v>
      </c>
      <c r="F257" s="111" t="s">
        <v>851</v>
      </c>
      <c r="G257" s="103" t="s">
        <v>724</v>
      </c>
      <c r="H257" s="112" t="s">
        <v>813</v>
      </c>
      <c r="I257" s="113" t="s">
        <v>811</v>
      </c>
      <c r="J257" s="114">
        <v>59.44</v>
      </c>
      <c r="K257" s="115">
        <v>45.42</v>
      </c>
      <c r="L257" s="113">
        <v>21000</v>
      </c>
      <c r="M257" s="113">
        <f t="shared" si="8"/>
        <v>1248240</v>
      </c>
      <c r="N257" s="110">
        <f t="shared" si="9"/>
        <v>27482.166446499337</v>
      </c>
    </row>
    <row r="258" spans="1:14">
      <c r="A258" s="110">
        <v>256</v>
      </c>
      <c r="B258" s="103">
        <v>17</v>
      </c>
      <c r="C258" s="103">
        <v>1</v>
      </c>
      <c r="D258" s="103">
        <v>2</v>
      </c>
      <c r="E258" s="103">
        <v>702</v>
      </c>
      <c r="F258" s="111" t="s">
        <v>852</v>
      </c>
      <c r="G258" s="103" t="s">
        <v>724</v>
      </c>
      <c r="H258" s="112" t="s">
        <v>810</v>
      </c>
      <c r="I258" s="113" t="s">
        <v>811</v>
      </c>
      <c r="J258" s="114">
        <v>59.44</v>
      </c>
      <c r="K258" s="115">
        <v>45.42</v>
      </c>
      <c r="L258" s="113">
        <v>21000</v>
      </c>
      <c r="M258" s="113">
        <f t="shared" si="8"/>
        <v>1248240</v>
      </c>
      <c r="N258" s="110">
        <f t="shared" si="9"/>
        <v>27482.166446499337</v>
      </c>
    </row>
    <row r="259" spans="1:14">
      <c r="A259" s="110">
        <v>257</v>
      </c>
      <c r="B259" s="103">
        <v>17</v>
      </c>
      <c r="C259" s="103">
        <v>1</v>
      </c>
      <c r="D259" s="103">
        <v>2</v>
      </c>
      <c r="E259" s="103">
        <v>703</v>
      </c>
      <c r="F259" s="111" t="s">
        <v>852</v>
      </c>
      <c r="G259" s="103" t="s">
        <v>724</v>
      </c>
      <c r="H259" s="112" t="s">
        <v>813</v>
      </c>
      <c r="I259" s="113" t="s">
        <v>811</v>
      </c>
      <c r="J259" s="114">
        <v>59.44</v>
      </c>
      <c r="K259" s="115">
        <v>45.42</v>
      </c>
      <c r="L259" s="113">
        <v>21000</v>
      </c>
      <c r="M259" s="113">
        <f t="shared" si="8"/>
        <v>1248240</v>
      </c>
      <c r="N259" s="110">
        <f t="shared" si="9"/>
        <v>27482.166446499337</v>
      </c>
    </row>
    <row r="260" spans="1:14">
      <c r="A260" s="110">
        <v>258</v>
      </c>
      <c r="B260" s="103">
        <v>17</v>
      </c>
      <c r="C260" s="103">
        <v>1</v>
      </c>
      <c r="D260" s="103">
        <v>2</v>
      </c>
      <c r="E260" s="103">
        <v>802</v>
      </c>
      <c r="F260" s="111" t="s">
        <v>853</v>
      </c>
      <c r="G260" s="103" t="s">
        <v>724</v>
      </c>
      <c r="H260" s="112" t="s">
        <v>810</v>
      </c>
      <c r="I260" s="113" t="s">
        <v>811</v>
      </c>
      <c r="J260" s="114">
        <v>59.44</v>
      </c>
      <c r="K260" s="115">
        <v>45.42</v>
      </c>
      <c r="L260" s="113">
        <v>21000</v>
      </c>
      <c r="M260" s="113">
        <f t="shared" si="8"/>
        <v>1248240</v>
      </c>
      <c r="N260" s="110">
        <f t="shared" si="9"/>
        <v>27482.166446499337</v>
      </c>
    </row>
    <row r="261" spans="1:14">
      <c r="A261" s="110">
        <v>259</v>
      </c>
      <c r="B261" s="103">
        <v>17</v>
      </c>
      <c r="C261" s="103">
        <v>1</v>
      </c>
      <c r="D261" s="103">
        <v>2</v>
      </c>
      <c r="E261" s="103">
        <v>803</v>
      </c>
      <c r="F261" s="111" t="s">
        <v>853</v>
      </c>
      <c r="G261" s="103" t="s">
        <v>724</v>
      </c>
      <c r="H261" s="112" t="s">
        <v>813</v>
      </c>
      <c r="I261" s="113" t="s">
        <v>811</v>
      </c>
      <c r="J261" s="114">
        <v>59.44</v>
      </c>
      <c r="K261" s="115">
        <v>45.42</v>
      </c>
      <c r="L261" s="113">
        <v>21000</v>
      </c>
      <c r="M261" s="113">
        <f t="shared" si="8"/>
        <v>1248240</v>
      </c>
      <c r="N261" s="110">
        <f t="shared" si="9"/>
        <v>27482.166446499337</v>
      </c>
    </row>
    <row r="262" spans="1:14">
      <c r="A262" s="110">
        <v>260</v>
      </c>
      <c r="B262" s="103">
        <v>17</v>
      </c>
      <c r="C262" s="103">
        <v>1</v>
      </c>
      <c r="D262" s="103">
        <v>2</v>
      </c>
      <c r="E262" s="103">
        <v>902</v>
      </c>
      <c r="F262" s="111" t="s">
        <v>854</v>
      </c>
      <c r="G262" s="103" t="s">
        <v>724</v>
      </c>
      <c r="H262" s="112" t="s">
        <v>810</v>
      </c>
      <c r="I262" s="113" t="s">
        <v>811</v>
      </c>
      <c r="J262" s="114">
        <v>59.44</v>
      </c>
      <c r="K262" s="115">
        <v>45.42</v>
      </c>
      <c r="L262" s="113">
        <v>21000</v>
      </c>
      <c r="M262" s="113">
        <f t="shared" si="8"/>
        <v>1248240</v>
      </c>
      <c r="N262" s="110">
        <f t="shared" si="9"/>
        <v>27482.166446499337</v>
      </c>
    </row>
    <row r="263" spans="1:14">
      <c r="A263" s="110">
        <v>261</v>
      </c>
      <c r="B263" s="103">
        <v>17</v>
      </c>
      <c r="C263" s="103">
        <v>1</v>
      </c>
      <c r="D263" s="103">
        <v>2</v>
      </c>
      <c r="E263" s="103">
        <v>903</v>
      </c>
      <c r="F263" s="111" t="s">
        <v>854</v>
      </c>
      <c r="G263" s="103" t="s">
        <v>724</v>
      </c>
      <c r="H263" s="112" t="s">
        <v>813</v>
      </c>
      <c r="I263" s="113" t="s">
        <v>811</v>
      </c>
      <c r="J263" s="114">
        <v>59.44</v>
      </c>
      <c r="K263" s="115">
        <v>45.42</v>
      </c>
      <c r="L263" s="113">
        <v>21000</v>
      </c>
      <c r="M263" s="113">
        <f t="shared" si="8"/>
        <v>1248240</v>
      </c>
      <c r="N263" s="110">
        <f t="shared" si="9"/>
        <v>27482.166446499337</v>
      </c>
    </row>
    <row r="264" spans="1:14">
      <c r="A264" s="110">
        <v>262</v>
      </c>
      <c r="B264" s="103">
        <v>17</v>
      </c>
      <c r="C264" s="103">
        <v>1</v>
      </c>
      <c r="D264" s="103">
        <v>2</v>
      </c>
      <c r="E264" s="103">
        <v>904</v>
      </c>
      <c r="F264" s="111" t="s">
        <v>854</v>
      </c>
      <c r="G264" s="103" t="s">
        <v>724</v>
      </c>
      <c r="H264" s="112" t="s">
        <v>843</v>
      </c>
      <c r="I264" s="116" t="s">
        <v>811</v>
      </c>
      <c r="J264" s="114">
        <v>61.54</v>
      </c>
      <c r="K264" s="115">
        <v>47.03</v>
      </c>
      <c r="L264" s="113">
        <v>21000</v>
      </c>
      <c r="M264" s="113">
        <f>L264*J264</f>
        <v>1292340</v>
      </c>
      <c r="N264" s="110">
        <f t="shared" si="9"/>
        <v>27479.055921752071</v>
      </c>
    </row>
    <row r="265" spans="1:14">
      <c r="A265" s="110">
        <v>263</v>
      </c>
      <c r="B265" s="103">
        <v>17</v>
      </c>
      <c r="C265" s="103">
        <v>1</v>
      </c>
      <c r="D265" s="103">
        <v>2</v>
      </c>
      <c r="E265" s="103">
        <v>1002</v>
      </c>
      <c r="F265" s="111" t="s">
        <v>855</v>
      </c>
      <c r="G265" s="103" t="s">
        <v>724</v>
      </c>
      <c r="H265" s="112" t="s">
        <v>810</v>
      </c>
      <c r="I265" s="113" t="s">
        <v>811</v>
      </c>
      <c r="J265" s="114">
        <v>59.44</v>
      </c>
      <c r="K265" s="115">
        <v>45.42</v>
      </c>
      <c r="L265" s="113">
        <v>21000</v>
      </c>
      <c r="M265" s="113">
        <f t="shared" si="8"/>
        <v>1248240</v>
      </c>
      <c r="N265" s="110">
        <f t="shared" si="9"/>
        <v>27482.166446499337</v>
      </c>
    </row>
    <row r="266" spans="1:14">
      <c r="A266" s="110">
        <v>264</v>
      </c>
      <c r="B266" s="103">
        <v>17</v>
      </c>
      <c r="C266" s="103">
        <v>1</v>
      </c>
      <c r="D266" s="103">
        <v>2</v>
      </c>
      <c r="E266" s="103">
        <v>1102</v>
      </c>
      <c r="F266" s="111" t="s">
        <v>856</v>
      </c>
      <c r="G266" s="103" t="s">
        <v>724</v>
      </c>
      <c r="H266" s="112" t="s">
        <v>810</v>
      </c>
      <c r="I266" s="113" t="s">
        <v>811</v>
      </c>
      <c r="J266" s="114">
        <v>59.44</v>
      </c>
      <c r="K266" s="115">
        <v>45.42</v>
      </c>
      <c r="L266" s="113">
        <v>21000</v>
      </c>
      <c r="M266" s="113">
        <f t="shared" si="8"/>
        <v>1248240</v>
      </c>
      <c r="N266" s="110">
        <f t="shared" si="9"/>
        <v>27482.166446499337</v>
      </c>
    </row>
    <row r="267" spans="1:14">
      <c r="A267" s="110">
        <v>265</v>
      </c>
      <c r="B267" s="103">
        <v>17</v>
      </c>
      <c r="C267" s="103">
        <v>1</v>
      </c>
      <c r="D267" s="103">
        <v>2</v>
      </c>
      <c r="E267" s="103">
        <v>1103</v>
      </c>
      <c r="F267" s="111" t="s">
        <v>856</v>
      </c>
      <c r="G267" s="103" t="s">
        <v>724</v>
      </c>
      <c r="H267" s="112" t="s">
        <v>813</v>
      </c>
      <c r="I267" s="113" t="s">
        <v>811</v>
      </c>
      <c r="J267" s="114">
        <v>59.44</v>
      </c>
      <c r="K267" s="115">
        <v>45.42</v>
      </c>
      <c r="L267" s="113">
        <v>21000</v>
      </c>
      <c r="M267" s="113">
        <f t="shared" si="8"/>
        <v>1248240</v>
      </c>
      <c r="N267" s="110">
        <f t="shared" si="9"/>
        <v>27482.166446499337</v>
      </c>
    </row>
    <row r="268" spans="1:14">
      <c r="A268" s="110">
        <v>266</v>
      </c>
      <c r="B268" s="103">
        <v>17</v>
      </c>
      <c r="C268" s="103">
        <v>1</v>
      </c>
      <c r="D268" s="103">
        <v>2</v>
      </c>
      <c r="E268" s="103">
        <v>1202</v>
      </c>
      <c r="F268" s="111" t="s">
        <v>857</v>
      </c>
      <c r="G268" s="103" t="s">
        <v>724</v>
      </c>
      <c r="H268" s="112" t="s">
        <v>810</v>
      </c>
      <c r="I268" s="113" t="s">
        <v>811</v>
      </c>
      <c r="J268" s="114">
        <v>59.44</v>
      </c>
      <c r="K268" s="115">
        <v>45.42</v>
      </c>
      <c r="L268" s="113">
        <v>21000</v>
      </c>
      <c r="M268" s="113">
        <f t="shared" si="8"/>
        <v>1248240</v>
      </c>
      <c r="N268" s="110">
        <f t="shared" si="9"/>
        <v>27482.166446499337</v>
      </c>
    </row>
    <row r="269" spans="1:14">
      <c r="A269" s="110">
        <v>267</v>
      </c>
      <c r="B269" s="103">
        <v>17</v>
      </c>
      <c r="C269" s="103">
        <v>1</v>
      </c>
      <c r="D269" s="103">
        <v>2</v>
      </c>
      <c r="E269" s="103">
        <v>1203</v>
      </c>
      <c r="F269" s="111" t="s">
        <v>857</v>
      </c>
      <c r="G269" s="103" t="s">
        <v>724</v>
      </c>
      <c r="H269" s="112" t="s">
        <v>813</v>
      </c>
      <c r="I269" s="113" t="s">
        <v>811</v>
      </c>
      <c r="J269" s="114">
        <v>59.44</v>
      </c>
      <c r="K269" s="115">
        <v>45.42</v>
      </c>
      <c r="L269" s="113">
        <v>21000</v>
      </c>
      <c r="M269" s="113">
        <f t="shared" si="8"/>
        <v>1248240</v>
      </c>
      <c r="N269" s="110">
        <f t="shared" si="9"/>
        <v>27482.166446499337</v>
      </c>
    </row>
    <row r="270" spans="1:14">
      <c r="A270" s="110">
        <v>268</v>
      </c>
      <c r="B270" s="103">
        <v>17</v>
      </c>
      <c r="C270" s="103">
        <v>2</v>
      </c>
      <c r="D270" s="103">
        <v>1</v>
      </c>
      <c r="E270" s="103">
        <v>403</v>
      </c>
      <c r="F270" s="111" t="s">
        <v>858</v>
      </c>
      <c r="G270" s="103" t="s">
        <v>724</v>
      </c>
      <c r="H270" s="112" t="s">
        <v>801</v>
      </c>
      <c r="I270" s="116" t="s">
        <v>726</v>
      </c>
      <c r="J270" s="114">
        <v>58.82</v>
      </c>
      <c r="K270" s="115">
        <v>45.37</v>
      </c>
      <c r="L270" s="113">
        <v>21000</v>
      </c>
      <c r="M270" s="113">
        <f>L270*J270</f>
        <v>1235220</v>
      </c>
      <c r="N270" s="110">
        <f t="shared" si="9"/>
        <v>27225.479391668505</v>
      </c>
    </row>
    <row r="271" spans="1:14">
      <c r="A271" s="110">
        <v>269</v>
      </c>
      <c r="B271" s="103">
        <v>17</v>
      </c>
      <c r="C271" s="103">
        <v>2</v>
      </c>
      <c r="D271" s="103">
        <v>1</v>
      </c>
      <c r="E271" s="103">
        <v>1804</v>
      </c>
      <c r="F271" s="111" t="s">
        <v>859</v>
      </c>
      <c r="G271" s="103" t="s">
        <v>724</v>
      </c>
      <c r="H271" s="112" t="s">
        <v>797</v>
      </c>
      <c r="I271" s="116" t="s">
        <v>726</v>
      </c>
      <c r="J271" s="114">
        <v>59.03</v>
      </c>
      <c r="K271" s="115">
        <v>45.53</v>
      </c>
      <c r="L271" s="113">
        <v>21000</v>
      </c>
      <c r="M271" s="113">
        <f t="shared" ref="M271:M302" si="10">L271*J271</f>
        <v>1239630</v>
      </c>
      <c r="N271" s="110">
        <f t="shared" si="9"/>
        <v>27226.663738194595</v>
      </c>
    </row>
    <row r="272" spans="1:14">
      <c r="A272" s="110">
        <v>270</v>
      </c>
      <c r="B272" s="103">
        <v>17</v>
      </c>
      <c r="C272" s="103">
        <v>2</v>
      </c>
      <c r="D272" s="103">
        <v>1</v>
      </c>
      <c r="E272" s="103">
        <v>1806</v>
      </c>
      <c r="F272" s="111" t="s">
        <v>859</v>
      </c>
      <c r="G272" s="103" t="s">
        <v>724</v>
      </c>
      <c r="H272" s="112" t="s">
        <v>797</v>
      </c>
      <c r="I272" s="116" t="s">
        <v>726</v>
      </c>
      <c r="J272" s="114">
        <v>58.79</v>
      </c>
      <c r="K272" s="115">
        <v>45.35</v>
      </c>
      <c r="L272" s="113">
        <v>21000</v>
      </c>
      <c r="M272" s="113">
        <f t="shared" si="10"/>
        <v>1234590</v>
      </c>
      <c r="N272" s="110">
        <f t="shared" si="9"/>
        <v>27223.59426681367</v>
      </c>
    </row>
    <row r="273" spans="1:14">
      <c r="A273" s="110">
        <v>271</v>
      </c>
      <c r="B273" s="103">
        <v>17</v>
      </c>
      <c r="C273" s="103">
        <v>2</v>
      </c>
      <c r="D273" s="103">
        <v>1</v>
      </c>
      <c r="E273" s="103">
        <v>1906</v>
      </c>
      <c r="F273" s="111" t="s">
        <v>860</v>
      </c>
      <c r="G273" s="103" t="s">
        <v>724</v>
      </c>
      <c r="H273" s="112" t="s">
        <v>797</v>
      </c>
      <c r="I273" s="116" t="s">
        <v>726</v>
      </c>
      <c r="J273" s="114">
        <v>58.79</v>
      </c>
      <c r="K273" s="115">
        <v>45.35</v>
      </c>
      <c r="L273" s="113">
        <v>21000</v>
      </c>
      <c r="M273" s="113">
        <f t="shared" si="10"/>
        <v>1234590</v>
      </c>
      <c r="N273" s="110">
        <f t="shared" si="9"/>
        <v>27223.59426681367</v>
      </c>
    </row>
    <row r="274" spans="1:14">
      <c r="A274" s="110">
        <v>272</v>
      </c>
      <c r="B274" s="103">
        <v>17</v>
      </c>
      <c r="C274" s="103">
        <v>2</v>
      </c>
      <c r="D274" s="103">
        <v>1</v>
      </c>
      <c r="E274" s="103">
        <v>2002</v>
      </c>
      <c r="F274" s="111" t="s">
        <v>861</v>
      </c>
      <c r="G274" s="103" t="s">
        <v>724</v>
      </c>
      <c r="H274" s="112" t="s">
        <v>797</v>
      </c>
      <c r="I274" s="116" t="s">
        <v>726</v>
      </c>
      <c r="J274" s="114">
        <v>59.03</v>
      </c>
      <c r="K274" s="115">
        <v>45.53</v>
      </c>
      <c r="L274" s="113">
        <v>21000</v>
      </c>
      <c r="M274" s="113">
        <f t="shared" si="10"/>
        <v>1239630</v>
      </c>
      <c r="N274" s="110">
        <f t="shared" si="9"/>
        <v>27226.663738194595</v>
      </c>
    </row>
    <row r="275" spans="1:14">
      <c r="A275" s="110">
        <v>273</v>
      </c>
      <c r="B275" s="103">
        <v>17</v>
      </c>
      <c r="C275" s="103">
        <v>2</v>
      </c>
      <c r="D275" s="103">
        <v>2</v>
      </c>
      <c r="E275" s="103">
        <v>102</v>
      </c>
      <c r="F275" s="111" t="s">
        <v>862</v>
      </c>
      <c r="G275" s="103" t="s">
        <v>724</v>
      </c>
      <c r="H275" s="112" t="s">
        <v>810</v>
      </c>
      <c r="I275" s="113" t="s">
        <v>811</v>
      </c>
      <c r="J275" s="114">
        <v>58.4</v>
      </c>
      <c r="K275" s="115">
        <v>45.37</v>
      </c>
      <c r="L275" s="113">
        <v>21000</v>
      </c>
      <c r="M275" s="113">
        <f t="shared" si="10"/>
        <v>1226400</v>
      </c>
      <c r="N275" s="110">
        <f t="shared" si="9"/>
        <v>27031.077804716773</v>
      </c>
    </row>
    <row r="276" spans="1:14">
      <c r="A276" s="110">
        <v>274</v>
      </c>
      <c r="B276" s="103">
        <v>17</v>
      </c>
      <c r="C276" s="103">
        <v>2</v>
      </c>
      <c r="D276" s="103">
        <v>2</v>
      </c>
      <c r="E276" s="103">
        <v>103</v>
      </c>
      <c r="F276" s="111" t="s">
        <v>862</v>
      </c>
      <c r="G276" s="103" t="s">
        <v>724</v>
      </c>
      <c r="H276" s="112" t="s">
        <v>813</v>
      </c>
      <c r="I276" s="113" t="s">
        <v>811</v>
      </c>
      <c r="J276" s="114">
        <v>58.4</v>
      </c>
      <c r="K276" s="115">
        <v>45.37</v>
      </c>
      <c r="L276" s="113">
        <v>21000</v>
      </c>
      <c r="M276" s="113">
        <f t="shared" si="10"/>
        <v>1226400</v>
      </c>
      <c r="N276" s="110">
        <f t="shared" si="9"/>
        <v>27031.077804716773</v>
      </c>
    </row>
    <row r="277" spans="1:14">
      <c r="A277" s="110">
        <v>275</v>
      </c>
      <c r="B277" s="103">
        <v>17</v>
      </c>
      <c r="C277" s="103">
        <v>2</v>
      </c>
      <c r="D277" s="103">
        <v>2</v>
      </c>
      <c r="E277" s="103">
        <v>202</v>
      </c>
      <c r="F277" s="111" t="s">
        <v>863</v>
      </c>
      <c r="G277" s="103" t="s">
        <v>724</v>
      </c>
      <c r="H277" s="112" t="s">
        <v>810</v>
      </c>
      <c r="I277" s="113" t="s">
        <v>811</v>
      </c>
      <c r="J277" s="114">
        <v>58.4</v>
      </c>
      <c r="K277" s="115">
        <v>45.37</v>
      </c>
      <c r="L277" s="113">
        <v>21000</v>
      </c>
      <c r="M277" s="113">
        <f t="shared" si="10"/>
        <v>1226400</v>
      </c>
      <c r="N277" s="110">
        <f t="shared" si="9"/>
        <v>27031.077804716773</v>
      </c>
    </row>
    <row r="278" spans="1:14">
      <c r="A278" s="110">
        <v>276</v>
      </c>
      <c r="B278" s="103">
        <v>17</v>
      </c>
      <c r="C278" s="103">
        <v>2</v>
      </c>
      <c r="D278" s="103">
        <v>2</v>
      </c>
      <c r="E278" s="103">
        <v>203</v>
      </c>
      <c r="F278" s="111" t="s">
        <v>863</v>
      </c>
      <c r="G278" s="103" t="s">
        <v>724</v>
      </c>
      <c r="H278" s="112" t="s">
        <v>813</v>
      </c>
      <c r="I278" s="113" t="s">
        <v>811</v>
      </c>
      <c r="J278" s="114">
        <v>58.4</v>
      </c>
      <c r="K278" s="115">
        <v>45.37</v>
      </c>
      <c r="L278" s="113">
        <v>21000</v>
      </c>
      <c r="M278" s="113">
        <f t="shared" si="10"/>
        <v>1226400</v>
      </c>
      <c r="N278" s="110">
        <f t="shared" si="9"/>
        <v>27031.077804716773</v>
      </c>
    </row>
    <row r="279" spans="1:14">
      <c r="A279" s="110">
        <v>277</v>
      </c>
      <c r="B279" s="103">
        <v>17</v>
      </c>
      <c r="C279" s="103">
        <v>2</v>
      </c>
      <c r="D279" s="103">
        <v>2</v>
      </c>
      <c r="E279" s="103">
        <v>302</v>
      </c>
      <c r="F279" s="111" t="s">
        <v>864</v>
      </c>
      <c r="G279" s="103" t="s">
        <v>724</v>
      </c>
      <c r="H279" s="112" t="s">
        <v>810</v>
      </c>
      <c r="I279" s="113" t="s">
        <v>811</v>
      </c>
      <c r="J279" s="114">
        <v>58.4</v>
      </c>
      <c r="K279" s="115">
        <v>45.37</v>
      </c>
      <c r="L279" s="113">
        <v>21000</v>
      </c>
      <c r="M279" s="113">
        <f t="shared" si="10"/>
        <v>1226400</v>
      </c>
      <c r="N279" s="110">
        <f t="shared" si="9"/>
        <v>27031.077804716773</v>
      </c>
    </row>
    <row r="280" spans="1:14">
      <c r="A280" s="110">
        <v>278</v>
      </c>
      <c r="B280" s="103">
        <v>17</v>
      </c>
      <c r="C280" s="103">
        <v>2</v>
      </c>
      <c r="D280" s="103">
        <v>2</v>
      </c>
      <c r="E280" s="103">
        <v>303</v>
      </c>
      <c r="F280" s="111" t="s">
        <v>864</v>
      </c>
      <c r="G280" s="103" t="s">
        <v>724</v>
      </c>
      <c r="H280" s="112" t="s">
        <v>813</v>
      </c>
      <c r="I280" s="113" t="s">
        <v>811</v>
      </c>
      <c r="J280" s="114">
        <v>58.4</v>
      </c>
      <c r="K280" s="115">
        <v>45.37</v>
      </c>
      <c r="L280" s="113">
        <v>21000</v>
      </c>
      <c r="M280" s="113">
        <f t="shared" si="10"/>
        <v>1226400</v>
      </c>
      <c r="N280" s="110">
        <f t="shared" si="9"/>
        <v>27031.077804716773</v>
      </c>
    </row>
    <row r="281" spans="1:14">
      <c r="A281" s="110">
        <v>279</v>
      </c>
      <c r="B281" s="103">
        <v>17</v>
      </c>
      <c r="C281" s="103">
        <v>2</v>
      </c>
      <c r="D281" s="103">
        <v>2</v>
      </c>
      <c r="E281" s="103">
        <v>402</v>
      </c>
      <c r="F281" s="111" t="s">
        <v>865</v>
      </c>
      <c r="G281" s="103" t="s">
        <v>724</v>
      </c>
      <c r="H281" s="112" t="s">
        <v>810</v>
      </c>
      <c r="I281" s="113" t="s">
        <v>811</v>
      </c>
      <c r="J281" s="114">
        <v>58.47</v>
      </c>
      <c r="K281" s="115">
        <v>45.42</v>
      </c>
      <c r="L281" s="113">
        <v>21000</v>
      </c>
      <c r="M281" s="113">
        <f t="shared" si="10"/>
        <v>1227870</v>
      </c>
      <c r="N281" s="110">
        <f t="shared" si="9"/>
        <v>27033.685601056801</v>
      </c>
    </row>
    <row r="282" spans="1:14">
      <c r="A282" s="110">
        <v>280</v>
      </c>
      <c r="B282" s="103">
        <v>17</v>
      </c>
      <c r="C282" s="103">
        <v>2</v>
      </c>
      <c r="D282" s="103">
        <v>2</v>
      </c>
      <c r="E282" s="103">
        <v>403</v>
      </c>
      <c r="F282" s="111" t="s">
        <v>865</v>
      </c>
      <c r="G282" s="103" t="s">
        <v>724</v>
      </c>
      <c r="H282" s="112" t="s">
        <v>813</v>
      </c>
      <c r="I282" s="113" t="s">
        <v>811</v>
      </c>
      <c r="J282" s="114">
        <v>58.47</v>
      </c>
      <c r="K282" s="115">
        <v>45.42</v>
      </c>
      <c r="L282" s="113">
        <v>21000</v>
      </c>
      <c r="M282" s="113">
        <f t="shared" si="10"/>
        <v>1227870</v>
      </c>
      <c r="N282" s="110">
        <f t="shared" si="9"/>
        <v>27033.685601056801</v>
      </c>
    </row>
    <row r="283" spans="1:14">
      <c r="A283" s="110">
        <v>281</v>
      </c>
      <c r="B283" s="103">
        <v>17</v>
      </c>
      <c r="C283" s="103">
        <v>2</v>
      </c>
      <c r="D283" s="103">
        <v>2</v>
      </c>
      <c r="E283" s="103">
        <v>502</v>
      </c>
      <c r="F283" s="111" t="s">
        <v>866</v>
      </c>
      <c r="G283" s="103" t="s">
        <v>724</v>
      </c>
      <c r="H283" s="112" t="s">
        <v>810</v>
      </c>
      <c r="I283" s="113" t="s">
        <v>811</v>
      </c>
      <c r="J283" s="114">
        <v>58.47</v>
      </c>
      <c r="K283" s="115">
        <v>45.42</v>
      </c>
      <c r="L283" s="113">
        <v>21000</v>
      </c>
      <c r="M283" s="113">
        <f t="shared" si="10"/>
        <v>1227870</v>
      </c>
      <c r="N283" s="110">
        <f t="shared" si="9"/>
        <v>27033.685601056801</v>
      </c>
    </row>
    <row r="284" spans="1:14">
      <c r="A284" s="110">
        <v>282</v>
      </c>
      <c r="B284" s="103">
        <v>17</v>
      </c>
      <c r="C284" s="103">
        <v>2</v>
      </c>
      <c r="D284" s="103">
        <v>2</v>
      </c>
      <c r="E284" s="103">
        <v>503</v>
      </c>
      <c r="F284" s="111" t="s">
        <v>866</v>
      </c>
      <c r="G284" s="103" t="s">
        <v>724</v>
      </c>
      <c r="H284" s="112" t="s">
        <v>813</v>
      </c>
      <c r="I284" s="113" t="s">
        <v>811</v>
      </c>
      <c r="J284" s="114">
        <v>58.47</v>
      </c>
      <c r="K284" s="115">
        <v>45.42</v>
      </c>
      <c r="L284" s="113">
        <v>21000</v>
      </c>
      <c r="M284" s="113">
        <f t="shared" si="10"/>
        <v>1227870</v>
      </c>
      <c r="N284" s="110">
        <f t="shared" si="9"/>
        <v>27033.685601056801</v>
      </c>
    </row>
    <row r="285" spans="1:14">
      <c r="A285" s="110">
        <v>283</v>
      </c>
      <c r="B285" s="103">
        <v>17</v>
      </c>
      <c r="C285" s="103">
        <v>2</v>
      </c>
      <c r="D285" s="103">
        <v>2</v>
      </c>
      <c r="E285" s="103">
        <v>602</v>
      </c>
      <c r="F285" s="111" t="s">
        <v>867</v>
      </c>
      <c r="G285" s="103" t="s">
        <v>724</v>
      </c>
      <c r="H285" s="112" t="s">
        <v>810</v>
      </c>
      <c r="I285" s="113" t="s">
        <v>811</v>
      </c>
      <c r="J285" s="114">
        <v>58.47</v>
      </c>
      <c r="K285" s="115">
        <v>45.42</v>
      </c>
      <c r="L285" s="113">
        <v>21000</v>
      </c>
      <c r="M285" s="113">
        <f t="shared" si="10"/>
        <v>1227870</v>
      </c>
      <c r="N285" s="110">
        <f t="shared" si="9"/>
        <v>27033.685601056801</v>
      </c>
    </row>
    <row r="286" spans="1:14">
      <c r="A286" s="110">
        <v>284</v>
      </c>
      <c r="B286" s="103">
        <v>17</v>
      </c>
      <c r="C286" s="103">
        <v>2</v>
      </c>
      <c r="D286" s="103">
        <v>2</v>
      </c>
      <c r="E286" s="103">
        <v>603</v>
      </c>
      <c r="F286" s="111" t="s">
        <v>867</v>
      </c>
      <c r="G286" s="103" t="s">
        <v>724</v>
      </c>
      <c r="H286" s="112" t="s">
        <v>813</v>
      </c>
      <c r="I286" s="113" t="s">
        <v>811</v>
      </c>
      <c r="J286" s="114">
        <v>58.47</v>
      </c>
      <c r="K286" s="115">
        <v>45.42</v>
      </c>
      <c r="L286" s="113">
        <v>21000</v>
      </c>
      <c r="M286" s="113">
        <f t="shared" si="10"/>
        <v>1227870</v>
      </c>
      <c r="N286" s="110">
        <f t="shared" si="9"/>
        <v>27033.685601056801</v>
      </c>
    </row>
    <row r="287" spans="1:14">
      <c r="A287" s="110">
        <v>285</v>
      </c>
      <c r="B287" s="103">
        <v>17</v>
      </c>
      <c r="C287" s="103">
        <v>2</v>
      </c>
      <c r="D287" s="103">
        <v>2</v>
      </c>
      <c r="E287" s="103">
        <v>702</v>
      </c>
      <c r="F287" s="111" t="s">
        <v>868</v>
      </c>
      <c r="G287" s="103" t="s">
        <v>724</v>
      </c>
      <c r="H287" s="112" t="s">
        <v>810</v>
      </c>
      <c r="I287" s="113" t="s">
        <v>811</v>
      </c>
      <c r="J287" s="114">
        <v>58.47</v>
      </c>
      <c r="K287" s="115">
        <v>45.42</v>
      </c>
      <c r="L287" s="113">
        <v>21000</v>
      </c>
      <c r="M287" s="113">
        <f t="shared" si="10"/>
        <v>1227870</v>
      </c>
      <c r="N287" s="110">
        <f t="shared" si="9"/>
        <v>27033.685601056801</v>
      </c>
    </row>
    <row r="288" spans="1:14">
      <c r="A288" s="110">
        <v>286</v>
      </c>
      <c r="B288" s="103">
        <v>17</v>
      </c>
      <c r="C288" s="103">
        <v>2</v>
      </c>
      <c r="D288" s="103">
        <v>2</v>
      </c>
      <c r="E288" s="103">
        <v>703</v>
      </c>
      <c r="F288" s="111" t="s">
        <v>868</v>
      </c>
      <c r="G288" s="103" t="s">
        <v>724</v>
      </c>
      <c r="H288" s="112" t="s">
        <v>813</v>
      </c>
      <c r="I288" s="113" t="s">
        <v>811</v>
      </c>
      <c r="J288" s="114">
        <v>58.47</v>
      </c>
      <c r="K288" s="115">
        <v>45.42</v>
      </c>
      <c r="L288" s="113">
        <v>21000</v>
      </c>
      <c r="M288" s="113">
        <f t="shared" si="10"/>
        <v>1227870</v>
      </c>
      <c r="N288" s="110">
        <f t="shared" si="9"/>
        <v>27033.685601056801</v>
      </c>
    </row>
    <row r="289" spans="1:14">
      <c r="A289" s="110">
        <v>287</v>
      </c>
      <c r="B289" s="103">
        <v>17</v>
      </c>
      <c r="C289" s="103">
        <v>2</v>
      </c>
      <c r="D289" s="103">
        <v>2</v>
      </c>
      <c r="E289" s="103">
        <v>704</v>
      </c>
      <c r="F289" s="111" t="s">
        <v>868</v>
      </c>
      <c r="G289" s="103" t="s">
        <v>724</v>
      </c>
      <c r="H289" s="112" t="s">
        <v>843</v>
      </c>
      <c r="I289" s="116" t="s">
        <v>811</v>
      </c>
      <c r="J289" s="114">
        <v>60.54</v>
      </c>
      <c r="K289" s="115">
        <v>47.03</v>
      </c>
      <c r="L289" s="113">
        <v>21000</v>
      </c>
      <c r="M289" s="113">
        <f>L289*J289</f>
        <v>1271340</v>
      </c>
      <c r="N289" s="110">
        <f t="shared" si="9"/>
        <v>27032.532426110993</v>
      </c>
    </row>
    <row r="290" spans="1:14">
      <c r="A290" s="110">
        <v>288</v>
      </c>
      <c r="B290" s="103">
        <v>17</v>
      </c>
      <c r="C290" s="103">
        <v>2</v>
      </c>
      <c r="D290" s="103">
        <v>2</v>
      </c>
      <c r="E290" s="103">
        <v>802</v>
      </c>
      <c r="F290" s="111" t="s">
        <v>869</v>
      </c>
      <c r="G290" s="103" t="s">
        <v>724</v>
      </c>
      <c r="H290" s="112" t="s">
        <v>810</v>
      </c>
      <c r="I290" s="113" t="s">
        <v>811</v>
      </c>
      <c r="J290" s="114">
        <v>58.47</v>
      </c>
      <c r="K290" s="115">
        <v>45.42</v>
      </c>
      <c r="L290" s="113">
        <v>21000</v>
      </c>
      <c r="M290" s="113">
        <f t="shared" si="10"/>
        <v>1227870</v>
      </c>
      <c r="N290" s="110">
        <f t="shared" si="9"/>
        <v>27033.685601056801</v>
      </c>
    </row>
    <row r="291" spans="1:14">
      <c r="A291" s="110">
        <v>289</v>
      </c>
      <c r="B291" s="103">
        <v>17</v>
      </c>
      <c r="C291" s="103">
        <v>2</v>
      </c>
      <c r="D291" s="103">
        <v>2</v>
      </c>
      <c r="E291" s="103">
        <v>803</v>
      </c>
      <c r="F291" s="111" t="s">
        <v>869</v>
      </c>
      <c r="G291" s="103" t="s">
        <v>724</v>
      </c>
      <c r="H291" s="112" t="s">
        <v>813</v>
      </c>
      <c r="I291" s="113" t="s">
        <v>811</v>
      </c>
      <c r="J291" s="114">
        <v>58.47</v>
      </c>
      <c r="K291" s="115">
        <v>45.42</v>
      </c>
      <c r="L291" s="113">
        <v>21000</v>
      </c>
      <c r="M291" s="113">
        <f t="shared" si="10"/>
        <v>1227870</v>
      </c>
      <c r="N291" s="110">
        <f t="shared" si="9"/>
        <v>27033.685601056801</v>
      </c>
    </row>
    <row r="292" spans="1:14">
      <c r="A292" s="110">
        <v>290</v>
      </c>
      <c r="B292" s="103">
        <v>17</v>
      </c>
      <c r="C292" s="103">
        <v>2</v>
      </c>
      <c r="D292" s="103">
        <v>2</v>
      </c>
      <c r="E292" s="103">
        <v>902</v>
      </c>
      <c r="F292" s="111" t="s">
        <v>870</v>
      </c>
      <c r="G292" s="103" t="s">
        <v>724</v>
      </c>
      <c r="H292" s="112" t="s">
        <v>810</v>
      </c>
      <c r="I292" s="113" t="s">
        <v>811</v>
      </c>
      <c r="J292" s="114">
        <v>58.47</v>
      </c>
      <c r="K292" s="115">
        <v>45.42</v>
      </c>
      <c r="L292" s="113">
        <v>21000</v>
      </c>
      <c r="M292" s="113">
        <f t="shared" si="10"/>
        <v>1227870</v>
      </c>
      <c r="N292" s="110">
        <f t="shared" si="9"/>
        <v>27033.685601056801</v>
      </c>
    </row>
    <row r="293" spans="1:14">
      <c r="A293" s="110">
        <v>291</v>
      </c>
      <c r="B293" s="103">
        <v>17</v>
      </c>
      <c r="C293" s="103">
        <v>2</v>
      </c>
      <c r="D293" s="103">
        <v>2</v>
      </c>
      <c r="E293" s="103">
        <v>903</v>
      </c>
      <c r="F293" s="111" t="s">
        <v>870</v>
      </c>
      <c r="G293" s="103" t="s">
        <v>724</v>
      </c>
      <c r="H293" s="112" t="s">
        <v>813</v>
      </c>
      <c r="I293" s="113" t="s">
        <v>811</v>
      </c>
      <c r="J293" s="114">
        <v>58.47</v>
      </c>
      <c r="K293" s="115">
        <v>45.42</v>
      </c>
      <c r="L293" s="113">
        <v>21000</v>
      </c>
      <c r="M293" s="113">
        <f t="shared" si="10"/>
        <v>1227870</v>
      </c>
      <c r="N293" s="110">
        <f t="shared" si="9"/>
        <v>27033.685601056801</v>
      </c>
    </row>
    <row r="294" spans="1:14">
      <c r="A294" s="110">
        <v>292</v>
      </c>
      <c r="B294" s="103">
        <v>17</v>
      </c>
      <c r="C294" s="103">
        <v>2</v>
      </c>
      <c r="D294" s="103">
        <v>2</v>
      </c>
      <c r="E294" s="103">
        <v>1002</v>
      </c>
      <c r="F294" s="111" t="s">
        <v>871</v>
      </c>
      <c r="G294" s="103" t="s">
        <v>724</v>
      </c>
      <c r="H294" s="112" t="s">
        <v>810</v>
      </c>
      <c r="I294" s="113" t="s">
        <v>811</v>
      </c>
      <c r="J294" s="114">
        <v>58.47</v>
      </c>
      <c r="K294" s="115">
        <v>45.42</v>
      </c>
      <c r="L294" s="113">
        <v>21000</v>
      </c>
      <c r="M294" s="113">
        <f t="shared" si="10"/>
        <v>1227870</v>
      </c>
      <c r="N294" s="110">
        <f t="shared" si="9"/>
        <v>27033.685601056801</v>
      </c>
    </row>
    <row r="295" spans="1:14">
      <c r="A295" s="110">
        <v>293</v>
      </c>
      <c r="B295" s="103">
        <v>17</v>
      </c>
      <c r="C295" s="103">
        <v>2</v>
      </c>
      <c r="D295" s="103">
        <v>2</v>
      </c>
      <c r="E295" s="103">
        <v>1003</v>
      </c>
      <c r="F295" s="111" t="s">
        <v>871</v>
      </c>
      <c r="G295" s="103" t="s">
        <v>724</v>
      </c>
      <c r="H295" s="112" t="s">
        <v>813</v>
      </c>
      <c r="I295" s="113" t="s">
        <v>811</v>
      </c>
      <c r="J295" s="114">
        <v>58.47</v>
      </c>
      <c r="K295" s="115">
        <v>45.42</v>
      </c>
      <c r="L295" s="113">
        <v>21000</v>
      </c>
      <c r="M295" s="113">
        <f t="shared" si="10"/>
        <v>1227870</v>
      </c>
      <c r="N295" s="110">
        <f t="shared" si="9"/>
        <v>27033.685601056801</v>
      </c>
    </row>
    <row r="296" spans="1:14">
      <c r="A296" s="110">
        <v>294</v>
      </c>
      <c r="B296" s="103">
        <v>17</v>
      </c>
      <c r="C296" s="103">
        <v>2</v>
      </c>
      <c r="D296" s="103">
        <v>2</v>
      </c>
      <c r="E296" s="103">
        <v>1102</v>
      </c>
      <c r="F296" s="111" t="s">
        <v>872</v>
      </c>
      <c r="G296" s="103" t="s">
        <v>724</v>
      </c>
      <c r="H296" s="112" t="s">
        <v>810</v>
      </c>
      <c r="I296" s="113" t="s">
        <v>811</v>
      </c>
      <c r="J296" s="114">
        <v>58.47</v>
      </c>
      <c r="K296" s="115">
        <v>45.42</v>
      </c>
      <c r="L296" s="113">
        <v>21000</v>
      </c>
      <c r="M296" s="113">
        <f t="shared" si="10"/>
        <v>1227870</v>
      </c>
      <c r="N296" s="110">
        <f t="shared" si="9"/>
        <v>27033.685601056801</v>
      </c>
    </row>
    <row r="297" spans="1:14">
      <c r="A297" s="110">
        <v>295</v>
      </c>
      <c r="B297" s="103">
        <v>17</v>
      </c>
      <c r="C297" s="103">
        <v>2</v>
      </c>
      <c r="D297" s="103">
        <v>2</v>
      </c>
      <c r="E297" s="103">
        <v>1103</v>
      </c>
      <c r="F297" s="111" t="s">
        <v>872</v>
      </c>
      <c r="G297" s="103" t="s">
        <v>724</v>
      </c>
      <c r="H297" s="112" t="s">
        <v>813</v>
      </c>
      <c r="I297" s="113" t="s">
        <v>811</v>
      </c>
      <c r="J297" s="114">
        <v>58.47</v>
      </c>
      <c r="K297" s="115">
        <v>45.42</v>
      </c>
      <c r="L297" s="113">
        <v>21000</v>
      </c>
      <c r="M297" s="113">
        <f t="shared" si="10"/>
        <v>1227870</v>
      </c>
      <c r="N297" s="110">
        <f t="shared" si="9"/>
        <v>27033.685601056801</v>
      </c>
    </row>
    <row r="298" spans="1:14">
      <c r="A298" s="110">
        <v>296</v>
      </c>
      <c r="B298" s="103">
        <v>17</v>
      </c>
      <c r="C298" s="103">
        <v>2</v>
      </c>
      <c r="D298" s="103">
        <v>2</v>
      </c>
      <c r="E298" s="103">
        <v>1202</v>
      </c>
      <c r="F298" s="111" t="s">
        <v>873</v>
      </c>
      <c r="G298" s="103" t="s">
        <v>724</v>
      </c>
      <c r="H298" s="112" t="s">
        <v>810</v>
      </c>
      <c r="I298" s="113" t="s">
        <v>811</v>
      </c>
      <c r="J298" s="114">
        <v>58.47</v>
      </c>
      <c r="K298" s="115">
        <v>45.42</v>
      </c>
      <c r="L298" s="113">
        <v>21000</v>
      </c>
      <c r="M298" s="113">
        <f t="shared" si="10"/>
        <v>1227870</v>
      </c>
      <c r="N298" s="110">
        <f t="shared" si="9"/>
        <v>27033.685601056801</v>
      </c>
    </row>
    <row r="299" spans="1:14">
      <c r="A299" s="110">
        <v>297</v>
      </c>
      <c r="B299" s="103">
        <v>17</v>
      </c>
      <c r="C299" s="103">
        <v>2</v>
      </c>
      <c r="D299" s="103">
        <v>2</v>
      </c>
      <c r="E299" s="103">
        <v>1203</v>
      </c>
      <c r="F299" s="111" t="s">
        <v>873</v>
      </c>
      <c r="G299" s="103" t="s">
        <v>724</v>
      </c>
      <c r="H299" s="112" t="s">
        <v>813</v>
      </c>
      <c r="I299" s="113" t="s">
        <v>811</v>
      </c>
      <c r="J299" s="114">
        <v>58.47</v>
      </c>
      <c r="K299" s="115">
        <v>45.42</v>
      </c>
      <c r="L299" s="113">
        <v>21000</v>
      </c>
      <c r="M299" s="113">
        <f t="shared" si="10"/>
        <v>1227870</v>
      </c>
      <c r="N299" s="110">
        <f t="shared" si="9"/>
        <v>27033.685601056801</v>
      </c>
    </row>
    <row r="300" spans="1:14" hidden="1">
      <c r="A300" s="110">
        <v>298</v>
      </c>
      <c r="B300" s="103">
        <v>17</v>
      </c>
      <c r="C300" s="103">
        <v>2</v>
      </c>
      <c r="D300" s="103">
        <v>2</v>
      </c>
      <c r="E300" s="103">
        <v>1301</v>
      </c>
      <c r="F300" s="111" t="s">
        <v>874</v>
      </c>
      <c r="G300" s="103" t="s">
        <v>804</v>
      </c>
      <c r="H300" s="112" t="s">
        <v>821</v>
      </c>
      <c r="I300" s="116" t="s">
        <v>822</v>
      </c>
      <c r="J300" s="114">
        <v>76.09</v>
      </c>
      <c r="K300" s="115">
        <v>59.11</v>
      </c>
      <c r="L300" s="113">
        <v>21000</v>
      </c>
      <c r="M300" s="113">
        <f>L300*J300</f>
        <v>1597890</v>
      </c>
      <c r="N300" s="110">
        <f t="shared" si="9"/>
        <v>27032.481813567923</v>
      </c>
    </row>
    <row r="301" spans="1:14">
      <c r="A301" s="110">
        <v>299</v>
      </c>
      <c r="B301" s="103">
        <v>17</v>
      </c>
      <c r="C301" s="103">
        <v>2</v>
      </c>
      <c r="D301" s="103">
        <v>2</v>
      </c>
      <c r="E301" s="103">
        <v>1302</v>
      </c>
      <c r="F301" s="111" t="s">
        <v>874</v>
      </c>
      <c r="G301" s="103" t="s">
        <v>724</v>
      </c>
      <c r="H301" s="112" t="s">
        <v>810</v>
      </c>
      <c r="I301" s="113" t="s">
        <v>811</v>
      </c>
      <c r="J301" s="114">
        <v>58.47</v>
      </c>
      <c r="K301" s="115">
        <v>45.42</v>
      </c>
      <c r="L301" s="113">
        <v>21000</v>
      </c>
      <c r="M301" s="113">
        <f t="shared" si="10"/>
        <v>1227870</v>
      </c>
      <c r="N301" s="110">
        <f t="shared" si="9"/>
        <v>27033.685601056801</v>
      </c>
    </row>
    <row r="302" spans="1:14">
      <c r="A302" s="110">
        <v>300</v>
      </c>
      <c r="B302" s="103">
        <v>17</v>
      </c>
      <c r="C302" s="103">
        <v>2</v>
      </c>
      <c r="D302" s="103">
        <v>2</v>
      </c>
      <c r="E302" s="103">
        <v>1303</v>
      </c>
      <c r="F302" s="111" t="s">
        <v>874</v>
      </c>
      <c r="G302" s="103" t="s">
        <v>724</v>
      </c>
      <c r="H302" s="112" t="s">
        <v>813</v>
      </c>
      <c r="I302" s="113" t="s">
        <v>811</v>
      </c>
      <c r="J302" s="114">
        <v>58.47</v>
      </c>
      <c r="K302" s="115">
        <v>45.42</v>
      </c>
      <c r="L302" s="113">
        <v>21000</v>
      </c>
      <c r="M302" s="113">
        <f t="shared" si="10"/>
        <v>1227870</v>
      </c>
      <c r="N302" s="110">
        <f t="shared" si="9"/>
        <v>27033.685601056801</v>
      </c>
    </row>
    <row r="303" spans="1:14">
      <c r="A303" s="110">
        <v>301</v>
      </c>
      <c r="B303" s="103">
        <v>17</v>
      </c>
      <c r="C303" s="103">
        <v>3</v>
      </c>
      <c r="D303" s="103">
        <v>1</v>
      </c>
      <c r="E303" s="103">
        <v>1004</v>
      </c>
      <c r="F303" s="111" t="s">
        <v>875</v>
      </c>
      <c r="G303" s="103" t="s">
        <v>724</v>
      </c>
      <c r="H303" s="112" t="s">
        <v>797</v>
      </c>
      <c r="I303" s="116" t="s">
        <v>726</v>
      </c>
      <c r="J303" s="114">
        <v>59.06</v>
      </c>
      <c r="K303" s="115">
        <v>45.53</v>
      </c>
      <c r="L303" s="113">
        <v>21000</v>
      </c>
      <c r="M303" s="113">
        <f>L303*J303</f>
        <v>1240260</v>
      </c>
      <c r="N303" s="110">
        <f t="shared" si="9"/>
        <v>27240.500768723916</v>
      </c>
    </row>
    <row r="304" spans="1:14">
      <c r="A304" s="110">
        <v>302</v>
      </c>
      <c r="B304" s="103">
        <v>17</v>
      </c>
      <c r="C304" s="103">
        <v>3</v>
      </c>
      <c r="D304" s="103">
        <v>1</v>
      </c>
      <c r="E304" s="103">
        <v>1806</v>
      </c>
      <c r="F304" s="111" t="s">
        <v>859</v>
      </c>
      <c r="G304" s="103" t="s">
        <v>724</v>
      </c>
      <c r="H304" s="112" t="s">
        <v>797</v>
      </c>
      <c r="I304" s="116" t="s">
        <v>726</v>
      </c>
      <c r="J304" s="114">
        <v>58.83</v>
      </c>
      <c r="K304" s="115">
        <v>45.35</v>
      </c>
      <c r="L304" s="113">
        <v>21000</v>
      </c>
      <c r="M304" s="113">
        <f>L304*J304</f>
        <v>1235430</v>
      </c>
      <c r="N304" s="110">
        <f t="shared" si="9"/>
        <v>27242.116868798235</v>
      </c>
    </row>
    <row r="305" spans="1:14">
      <c r="A305" s="110">
        <v>303</v>
      </c>
      <c r="B305" s="103">
        <v>17</v>
      </c>
      <c r="C305" s="103">
        <v>3</v>
      </c>
      <c r="D305" s="103">
        <v>1</v>
      </c>
      <c r="E305" s="103">
        <v>2003</v>
      </c>
      <c r="F305" s="111" t="s">
        <v>861</v>
      </c>
      <c r="G305" s="103" t="s">
        <v>724</v>
      </c>
      <c r="H305" s="112" t="s">
        <v>801</v>
      </c>
      <c r="I305" s="113" t="s">
        <v>726</v>
      </c>
      <c r="J305" s="114">
        <v>59.06</v>
      </c>
      <c r="K305" s="115">
        <v>45.53</v>
      </c>
      <c r="L305" s="113">
        <v>21000</v>
      </c>
      <c r="M305" s="113">
        <f t="shared" ref="M305:M332" si="11">L305*J305</f>
        <v>1240260</v>
      </c>
      <c r="N305" s="110">
        <f t="shared" si="9"/>
        <v>27240.500768723916</v>
      </c>
    </row>
    <row r="306" spans="1:14">
      <c r="A306" s="110">
        <v>304</v>
      </c>
      <c r="B306" s="103">
        <v>17</v>
      </c>
      <c r="C306" s="103">
        <v>3</v>
      </c>
      <c r="D306" s="103">
        <v>1</v>
      </c>
      <c r="E306" s="103">
        <v>2004</v>
      </c>
      <c r="F306" s="111" t="s">
        <v>861</v>
      </c>
      <c r="G306" s="103" t="s">
        <v>724</v>
      </c>
      <c r="H306" s="112" t="s">
        <v>797</v>
      </c>
      <c r="I306" s="113" t="s">
        <v>726</v>
      </c>
      <c r="J306" s="114">
        <v>59.06</v>
      </c>
      <c r="K306" s="115">
        <v>45.53</v>
      </c>
      <c r="L306" s="113">
        <v>21000</v>
      </c>
      <c r="M306" s="113">
        <f t="shared" si="11"/>
        <v>1240260</v>
      </c>
      <c r="N306" s="110">
        <f t="shared" si="9"/>
        <v>27240.500768723916</v>
      </c>
    </row>
    <row r="307" spans="1:14">
      <c r="A307" s="110">
        <v>305</v>
      </c>
      <c r="B307" s="103">
        <v>17</v>
      </c>
      <c r="C307" s="103">
        <v>3</v>
      </c>
      <c r="D307" s="103">
        <v>2</v>
      </c>
      <c r="E307" s="103">
        <v>102</v>
      </c>
      <c r="F307" s="111" t="s">
        <v>862</v>
      </c>
      <c r="G307" s="103" t="s">
        <v>724</v>
      </c>
      <c r="H307" s="112" t="s">
        <v>810</v>
      </c>
      <c r="I307" s="113" t="s">
        <v>811</v>
      </c>
      <c r="J307" s="114">
        <v>58.47</v>
      </c>
      <c r="K307" s="115">
        <v>45.37</v>
      </c>
      <c r="L307" s="113">
        <v>21000</v>
      </c>
      <c r="M307" s="113">
        <f t="shared" si="11"/>
        <v>1227870</v>
      </c>
      <c r="N307" s="110">
        <f t="shared" si="9"/>
        <v>27063.47806920873</v>
      </c>
    </row>
    <row r="308" spans="1:14">
      <c r="A308" s="110">
        <v>306</v>
      </c>
      <c r="B308" s="103">
        <v>17</v>
      </c>
      <c r="C308" s="103">
        <v>3</v>
      </c>
      <c r="D308" s="103">
        <v>2</v>
      </c>
      <c r="E308" s="103">
        <v>103</v>
      </c>
      <c r="F308" s="111" t="s">
        <v>862</v>
      </c>
      <c r="G308" s="103" t="s">
        <v>724</v>
      </c>
      <c r="H308" s="112" t="s">
        <v>813</v>
      </c>
      <c r="I308" s="113" t="s">
        <v>811</v>
      </c>
      <c r="J308" s="114">
        <v>58.47</v>
      </c>
      <c r="K308" s="115">
        <v>45.37</v>
      </c>
      <c r="L308" s="113">
        <v>21000</v>
      </c>
      <c r="M308" s="113">
        <f t="shared" si="11"/>
        <v>1227870</v>
      </c>
      <c r="N308" s="110">
        <f t="shared" si="9"/>
        <v>27063.47806920873</v>
      </c>
    </row>
    <row r="309" spans="1:14">
      <c r="A309" s="110">
        <v>307</v>
      </c>
      <c r="B309" s="103">
        <v>17</v>
      </c>
      <c r="C309" s="103">
        <v>3</v>
      </c>
      <c r="D309" s="103">
        <v>2</v>
      </c>
      <c r="E309" s="103">
        <v>202</v>
      </c>
      <c r="F309" s="111" t="s">
        <v>863</v>
      </c>
      <c r="G309" s="103" t="s">
        <v>724</v>
      </c>
      <c r="H309" s="112" t="s">
        <v>810</v>
      </c>
      <c r="I309" s="113" t="s">
        <v>811</v>
      </c>
      <c r="J309" s="114">
        <v>58.47</v>
      </c>
      <c r="K309" s="115">
        <v>45.37</v>
      </c>
      <c r="L309" s="113">
        <v>21000</v>
      </c>
      <c r="M309" s="113">
        <f t="shared" si="11"/>
        <v>1227870</v>
      </c>
      <c r="N309" s="110">
        <f t="shared" si="9"/>
        <v>27063.47806920873</v>
      </c>
    </row>
    <row r="310" spans="1:14">
      <c r="A310" s="110">
        <v>308</v>
      </c>
      <c r="B310" s="103">
        <v>17</v>
      </c>
      <c r="C310" s="103">
        <v>3</v>
      </c>
      <c r="D310" s="103">
        <v>2</v>
      </c>
      <c r="E310" s="103">
        <v>203</v>
      </c>
      <c r="F310" s="111" t="s">
        <v>863</v>
      </c>
      <c r="G310" s="103" t="s">
        <v>724</v>
      </c>
      <c r="H310" s="112" t="s">
        <v>813</v>
      </c>
      <c r="I310" s="113" t="s">
        <v>811</v>
      </c>
      <c r="J310" s="114">
        <v>58.47</v>
      </c>
      <c r="K310" s="115">
        <v>45.37</v>
      </c>
      <c r="L310" s="113">
        <v>21000</v>
      </c>
      <c r="M310" s="113">
        <f t="shared" si="11"/>
        <v>1227870</v>
      </c>
      <c r="N310" s="110">
        <f t="shared" si="9"/>
        <v>27063.47806920873</v>
      </c>
    </row>
    <row r="311" spans="1:14">
      <c r="A311" s="110">
        <v>309</v>
      </c>
      <c r="B311" s="103">
        <v>17</v>
      </c>
      <c r="C311" s="103">
        <v>3</v>
      </c>
      <c r="D311" s="103">
        <v>2</v>
      </c>
      <c r="E311" s="103">
        <v>302</v>
      </c>
      <c r="F311" s="111" t="s">
        <v>876</v>
      </c>
      <c r="G311" s="103" t="s">
        <v>724</v>
      </c>
      <c r="H311" s="112" t="s">
        <v>810</v>
      </c>
      <c r="I311" s="113" t="s">
        <v>811</v>
      </c>
      <c r="J311" s="114">
        <v>58.47</v>
      </c>
      <c r="K311" s="115">
        <v>45.37</v>
      </c>
      <c r="L311" s="113">
        <v>21000</v>
      </c>
      <c r="M311" s="113">
        <f t="shared" si="11"/>
        <v>1227870</v>
      </c>
      <c r="N311" s="110">
        <f t="shared" si="9"/>
        <v>27063.47806920873</v>
      </c>
    </row>
    <row r="312" spans="1:14">
      <c r="A312" s="110">
        <v>310</v>
      </c>
      <c r="B312" s="103">
        <v>17</v>
      </c>
      <c r="C312" s="103">
        <v>3</v>
      </c>
      <c r="D312" s="103">
        <v>2</v>
      </c>
      <c r="E312" s="103">
        <v>303</v>
      </c>
      <c r="F312" s="111" t="s">
        <v>864</v>
      </c>
      <c r="G312" s="103" t="s">
        <v>724</v>
      </c>
      <c r="H312" s="112" t="s">
        <v>813</v>
      </c>
      <c r="I312" s="113" t="s">
        <v>811</v>
      </c>
      <c r="J312" s="114">
        <v>58.47</v>
      </c>
      <c r="K312" s="115">
        <v>45.37</v>
      </c>
      <c r="L312" s="113">
        <v>21000</v>
      </c>
      <c r="M312" s="113">
        <f t="shared" si="11"/>
        <v>1227870</v>
      </c>
      <c r="N312" s="110">
        <f t="shared" si="9"/>
        <v>27063.47806920873</v>
      </c>
    </row>
    <row r="313" spans="1:14">
      <c r="A313" s="110">
        <v>311</v>
      </c>
      <c r="B313" s="103">
        <v>17</v>
      </c>
      <c r="C313" s="103">
        <v>3</v>
      </c>
      <c r="D313" s="103">
        <v>2</v>
      </c>
      <c r="E313" s="103">
        <v>402</v>
      </c>
      <c r="F313" s="111" t="s">
        <v>865</v>
      </c>
      <c r="G313" s="103" t="s">
        <v>724</v>
      </c>
      <c r="H313" s="112" t="s">
        <v>810</v>
      </c>
      <c r="I313" s="113" t="s">
        <v>811</v>
      </c>
      <c r="J313" s="114">
        <v>58.53</v>
      </c>
      <c r="K313" s="115">
        <v>45.42</v>
      </c>
      <c r="L313" s="113">
        <v>21000</v>
      </c>
      <c r="M313" s="113">
        <f t="shared" si="11"/>
        <v>1229130</v>
      </c>
      <c r="N313" s="110">
        <f t="shared" si="9"/>
        <v>27061.426684280053</v>
      </c>
    </row>
    <row r="314" spans="1:14">
      <c r="A314" s="110">
        <v>312</v>
      </c>
      <c r="B314" s="103">
        <v>17</v>
      </c>
      <c r="C314" s="103">
        <v>3</v>
      </c>
      <c r="D314" s="103">
        <v>2</v>
      </c>
      <c r="E314" s="103">
        <v>403</v>
      </c>
      <c r="F314" s="111" t="s">
        <v>865</v>
      </c>
      <c r="G314" s="103" t="s">
        <v>724</v>
      </c>
      <c r="H314" s="112" t="s">
        <v>813</v>
      </c>
      <c r="I314" s="113" t="s">
        <v>811</v>
      </c>
      <c r="J314" s="114">
        <v>58.53</v>
      </c>
      <c r="K314" s="115">
        <v>45.42</v>
      </c>
      <c r="L314" s="113">
        <v>21000</v>
      </c>
      <c r="M314" s="113">
        <f t="shared" si="11"/>
        <v>1229130</v>
      </c>
      <c r="N314" s="110">
        <f t="shared" si="9"/>
        <v>27061.426684280053</v>
      </c>
    </row>
    <row r="315" spans="1:14">
      <c r="A315" s="110">
        <v>313</v>
      </c>
      <c r="B315" s="103">
        <v>17</v>
      </c>
      <c r="C315" s="103">
        <v>3</v>
      </c>
      <c r="D315" s="103">
        <v>2</v>
      </c>
      <c r="E315" s="103">
        <v>502</v>
      </c>
      <c r="F315" s="111" t="s">
        <v>866</v>
      </c>
      <c r="G315" s="103" t="s">
        <v>724</v>
      </c>
      <c r="H315" s="112" t="s">
        <v>810</v>
      </c>
      <c r="I315" s="113" t="s">
        <v>811</v>
      </c>
      <c r="J315" s="114">
        <v>58.53</v>
      </c>
      <c r="K315" s="115">
        <v>45.42</v>
      </c>
      <c r="L315" s="113">
        <v>21000</v>
      </c>
      <c r="M315" s="113">
        <f t="shared" si="11"/>
        <v>1229130</v>
      </c>
      <c r="N315" s="110">
        <f t="shared" si="9"/>
        <v>27061.426684280053</v>
      </c>
    </row>
    <row r="316" spans="1:14">
      <c r="A316" s="110">
        <v>314</v>
      </c>
      <c r="B316" s="103">
        <v>17</v>
      </c>
      <c r="C316" s="103">
        <v>3</v>
      </c>
      <c r="D316" s="103">
        <v>2</v>
      </c>
      <c r="E316" s="103">
        <v>503</v>
      </c>
      <c r="F316" s="111" t="s">
        <v>866</v>
      </c>
      <c r="G316" s="103" t="s">
        <v>724</v>
      </c>
      <c r="H316" s="112" t="s">
        <v>813</v>
      </c>
      <c r="I316" s="113" t="s">
        <v>811</v>
      </c>
      <c r="J316" s="114">
        <v>58.53</v>
      </c>
      <c r="K316" s="115">
        <v>45.42</v>
      </c>
      <c r="L316" s="113">
        <v>21000</v>
      </c>
      <c r="M316" s="113">
        <f t="shared" si="11"/>
        <v>1229130</v>
      </c>
      <c r="N316" s="110">
        <f t="shared" si="9"/>
        <v>27061.426684280053</v>
      </c>
    </row>
    <row r="317" spans="1:14">
      <c r="A317" s="110">
        <v>315</v>
      </c>
      <c r="B317" s="103">
        <v>17</v>
      </c>
      <c r="C317" s="103">
        <v>3</v>
      </c>
      <c r="D317" s="103">
        <v>2</v>
      </c>
      <c r="E317" s="103">
        <v>602</v>
      </c>
      <c r="F317" s="111" t="s">
        <v>867</v>
      </c>
      <c r="G317" s="103" t="s">
        <v>724</v>
      </c>
      <c r="H317" s="112" t="s">
        <v>810</v>
      </c>
      <c r="I317" s="113" t="s">
        <v>811</v>
      </c>
      <c r="J317" s="114">
        <v>58.53</v>
      </c>
      <c r="K317" s="115">
        <v>45.42</v>
      </c>
      <c r="L317" s="113">
        <v>21000</v>
      </c>
      <c r="M317" s="113">
        <f t="shared" si="11"/>
        <v>1229130</v>
      </c>
      <c r="N317" s="110">
        <f t="shared" ref="N317:N332" si="12">M317/K317</f>
        <v>27061.426684280053</v>
      </c>
    </row>
    <row r="318" spans="1:14">
      <c r="A318" s="110">
        <v>316</v>
      </c>
      <c r="B318" s="103">
        <v>17</v>
      </c>
      <c r="C318" s="103">
        <v>3</v>
      </c>
      <c r="D318" s="103">
        <v>2</v>
      </c>
      <c r="E318" s="103">
        <v>603</v>
      </c>
      <c r="F318" s="111" t="s">
        <v>867</v>
      </c>
      <c r="G318" s="103" t="s">
        <v>724</v>
      </c>
      <c r="H318" s="112" t="s">
        <v>813</v>
      </c>
      <c r="I318" s="113" t="s">
        <v>811</v>
      </c>
      <c r="J318" s="114">
        <v>58.53</v>
      </c>
      <c r="K318" s="115">
        <v>45.42</v>
      </c>
      <c r="L318" s="113">
        <v>21000</v>
      </c>
      <c r="M318" s="113">
        <f t="shared" si="11"/>
        <v>1229130</v>
      </c>
      <c r="N318" s="110">
        <f t="shared" si="12"/>
        <v>27061.426684280053</v>
      </c>
    </row>
    <row r="319" spans="1:14">
      <c r="A319" s="110">
        <v>317</v>
      </c>
      <c r="B319" s="103">
        <v>17</v>
      </c>
      <c r="C319" s="103">
        <v>3</v>
      </c>
      <c r="D319" s="103">
        <v>2</v>
      </c>
      <c r="E319" s="103">
        <v>702</v>
      </c>
      <c r="F319" s="111" t="s">
        <v>868</v>
      </c>
      <c r="G319" s="103" t="s">
        <v>724</v>
      </c>
      <c r="H319" s="112" t="s">
        <v>810</v>
      </c>
      <c r="I319" s="113" t="s">
        <v>811</v>
      </c>
      <c r="J319" s="114">
        <v>58.53</v>
      </c>
      <c r="K319" s="115">
        <v>45.42</v>
      </c>
      <c r="L319" s="113">
        <v>21000</v>
      </c>
      <c r="M319" s="113">
        <f t="shared" si="11"/>
        <v>1229130</v>
      </c>
      <c r="N319" s="110">
        <f t="shared" si="12"/>
        <v>27061.426684280053</v>
      </c>
    </row>
    <row r="320" spans="1:14">
      <c r="A320" s="110">
        <v>318</v>
      </c>
      <c r="B320" s="103">
        <v>17</v>
      </c>
      <c r="C320" s="103">
        <v>3</v>
      </c>
      <c r="D320" s="103">
        <v>2</v>
      </c>
      <c r="E320" s="103">
        <v>703</v>
      </c>
      <c r="F320" s="111" t="s">
        <v>868</v>
      </c>
      <c r="G320" s="103" t="s">
        <v>724</v>
      </c>
      <c r="H320" s="112" t="s">
        <v>813</v>
      </c>
      <c r="I320" s="113" t="s">
        <v>811</v>
      </c>
      <c r="J320" s="114">
        <v>58.53</v>
      </c>
      <c r="K320" s="115">
        <v>45.42</v>
      </c>
      <c r="L320" s="113">
        <v>21000</v>
      </c>
      <c r="M320" s="113">
        <f t="shared" si="11"/>
        <v>1229130</v>
      </c>
      <c r="N320" s="110">
        <f t="shared" si="12"/>
        <v>27061.426684280053</v>
      </c>
    </row>
    <row r="321" spans="1:14">
      <c r="A321" s="110">
        <v>319</v>
      </c>
      <c r="B321" s="103">
        <v>17</v>
      </c>
      <c r="C321" s="103">
        <v>3</v>
      </c>
      <c r="D321" s="103">
        <v>2</v>
      </c>
      <c r="E321" s="103">
        <v>802</v>
      </c>
      <c r="F321" s="111" t="s">
        <v>869</v>
      </c>
      <c r="G321" s="103" t="s">
        <v>724</v>
      </c>
      <c r="H321" s="112" t="s">
        <v>810</v>
      </c>
      <c r="I321" s="113" t="s">
        <v>811</v>
      </c>
      <c r="J321" s="114">
        <v>58.53</v>
      </c>
      <c r="K321" s="115">
        <v>45.42</v>
      </c>
      <c r="L321" s="113">
        <v>21000</v>
      </c>
      <c r="M321" s="113">
        <f t="shared" si="11"/>
        <v>1229130</v>
      </c>
      <c r="N321" s="110">
        <f t="shared" si="12"/>
        <v>27061.426684280053</v>
      </c>
    </row>
    <row r="322" spans="1:14">
      <c r="A322" s="110">
        <v>320</v>
      </c>
      <c r="B322" s="103">
        <v>17</v>
      </c>
      <c r="C322" s="103">
        <v>3</v>
      </c>
      <c r="D322" s="103">
        <v>2</v>
      </c>
      <c r="E322" s="103">
        <v>803</v>
      </c>
      <c r="F322" s="111" t="s">
        <v>869</v>
      </c>
      <c r="G322" s="103" t="s">
        <v>724</v>
      </c>
      <c r="H322" s="112" t="s">
        <v>813</v>
      </c>
      <c r="I322" s="113" t="s">
        <v>811</v>
      </c>
      <c r="J322" s="114">
        <v>58.53</v>
      </c>
      <c r="K322" s="115">
        <v>45.42</v>
      </c>
      <c r="L322" s="113">
        <v>21000</v>
      </c>
      <c r="M322" s="113">
        <f t="shared" si="11"/>
        <v>1229130</v>
      </c>
      <c r="N322" s="110">
        <f t="shared" si="12"/>
        <v>27061.426684280053</v>
      </c>
    </row>
    <row r="323" spans="1:14">
      <c r="A323" s="110">
        <v>321</v>
      </c>
      <c r="B323" s="103">
        <v>17</v>
      </c>
      <c r="C323" s="103">
        <v>3</v>
      </c>
      <c r="D323" s="103">
        <v>2</v>
      </c>
      <c r="E323" s="103">
        <v>902</v>
      </c>
      <c r="F323" s="111" t="s">
        <v>870</v>
      </c>
      <c r="G323" s="103" t="s">
        <v>724</v>
      </c>
      <c r="H323" s="112" t="s">
        <v>810</v>
      </c>
      <c r="I323" s="113" t="s">
        <v>811</v>
      </c>
      <c r="J323" s="114">
        <v>58.53</v>
      </c>
      <c r="K323" s="115">
        <v>45.42</v>
      </c>
      <c r="L323" s="113">
        <v>21000</v>
      </c>
      <c r="M323" s="113">
        <f t="shared" si="11"/>
        <v>1229130</v>
      </c>
      <c r="N323" s="110">
        <f t="shared" si="12"/>
        <v>27061.426684280053</v>
      </c>
    </row>
    <row r="324" spans="1:14">
      <c r="A324" s="110">
        <v>322</v>
      </c>
      <c r="B324" s="103">
        <v>17</v>
      </c>
      <c r="C324" s="103">
        <v>3</v>
      </c>
      <c r="D324" s="103">
        <v>2</v>
      </c>
      <c r="E324" s="103">
        <v>903</v>
      </c>
      <c r="F324" s="111" t="s">
        <v>870</v>
      </c>
      <c r="G324" s="103" t="s">
        <v>724</v>
      </c>
      <c r="H324" s="112" t="s">
        <v>813</v>
      </c>
      <c r="I324" s="113" t="s">
        <v>811</v>
      </c>
      <c r="J324" s="114">
        <v>58.53</v>
      </c>
      <c r="K324" s="115">
        <v>45.42</v>
      </c>
      <c r="L324" s="113">
        <v>21000</v>
      </c>
      <c r="M324" s="113">
        <f t="shared" si="11"/>
        <v>1229130</v>
      </c>
      <c r="N324" s="110">
        <f t="shared" si="12"/>
        <v>27061.426684280053</v>
      </c>
    </row>
    <row r="325" spans="1:14">
      <c r="A325" s="110">
        <v>323</v>
      </c>
      <c r="B325" s="103">
        <v>17</v>
      </c>
      <c r="C325" s="103">
        <v>3</v>
      </c>
      <c r="D325" s="103">
        <v>2</v>
      </c>
      <c r="E325" s="103">
        <v>1002</v>
      </c>
      <c r="F325" s="111" t="s">
        <v>871</v>
      </c>
      <c r="G325" s="103" t="s">
        <v>724</v>
      </c>
      <c r="H325" s="112" t="s">
        <v>810</v>
      </c>
      <c r="I325" s="113" t="s">
        <v>811</v>
      </c>
      <c r="J325" s="114">
        <v>58.53</v>
      </c>
      <c r="K325" s="115">
        <v>45.42</v>
      </c>
      <c r="L325" s="113">
        <v>21000</v>
      </c>
      <c r="M325" s="113">
        <f t="shared" si="11"/>
        <v>1229130</v>
      </c>
      <c r="N325" s="110">
        <f t="shared" si="12"/>
        <v>27061.426684280053</v>
      </c>
    </row>
    <row r="326" spans="1:14">
      <c r="A326" s="110">
        <v>324</v>
      </c>
      <c r="B326" s="103">
        <v>17</v>
      </c>
      <c r="C326" s="103">
        <v>3</v>
      </c>
      <c r="D326" s="103">
        <v>2</v>
      </c>
      <c r="E326" s="103">
        <v>1003</v>
      </c>
      <c r="F326" s="111" t="s">
        <v>871</v>
      </c>
      <c r="G326" s="103" t="s">
        <v>724</v>
      </c>
      <c r="H326" s="112" t="s">
        <v>813</v>
      </c>
      <c r="I326" s="113" t="s">
        <v>811</v>
      </c>
      <c r="J326" s="114">
        <v>58.53</v>
      </c>
      <c r="K326" s="115">
        <v>45.42</v>
      </c>
      <c r="L326" s="113">
        <v>21000</v>
      </c>
      <c r="M326" s="113">
        <f t="shared" si="11"/>
        <v>1229130</v>
      </c>
      <c r="N326" s="110">
        <f t="shared" si="12"/>
        <v>27061.426684280053</v>
      </c>
    </row>
    <row r="327" spans="1:14">
      <c r="A327" s="110">
        <v>325</v>
      </c>
      <c r="B327" s="103">
        <v>17</v>
      </c>
      <c r="C327" s="103">
        <v>3</v>
      </c>
      <c r="D327" s="103">
        <v>2</v>
      </c>
      <c r="E327" s="103">
        <v>1102</v>
      </c>
      <c r="F327" s="111" t="s">
        <v>872</v>
      </c>
      <c r="G327" s="103" t="s">
        <v>724</v>
      </c>
      <c r="H327" s="112" t="s">
        <v>810</v>
      </c>
      <c r="I327" s="113" t="s">
        <v>811</v>
      </c>
      <c r="J327" s="114">
        <v>58.53</v>
      </c>
      <c r="K327" s="115">
        <v>45.42</v>
      </c>
      <c r="L327" s="113">
        <v>21000</v>
      </c>
      <c r="M327" s="113">
        <f t="shared" si="11"/>
        <v>1229130</v>
      </c>
      <c r="N327" s="110">
        <f t="shared" si="12"/>
        <v>27061.426684280053</v>
      </c>
    </row>
    <row r="328" spans="1:14">
      <c r="A328" s="110">
        <v>326</v>
      </c>
      <c r="B328" s="103">
        <v>17</v>
      </c>
      <c r="C328" s="103">
        <v>3</v>
      </c>
      <c r="D328" s="103">
        <v>2</v>
      </c>
      <c r="E328" s="103">
        <v>1103</v>
      </c>
      <c r="F328" s="111" t="s">
        <v>872</v>
      </c>
      <c r="G328" s="103" t="s">
        <v>724</v>
      </c>
      <c r="H328" s="112" t="s">
        <v>813</v>
      </c>
      <c r="I328" s="113" t="s">
        <v>811</v>
      </c>
      <c r="J328" s="114">
        <v>58.53</v>
      </c>
      <c r="K328" s="115">
        <v>45.42</v>
      </c>
      <c r="L328" s="113">
        <v>21000</v>
      </c>
      <c r="M328" s="113">
        <f t="shared" si="11"/>
        <v>1229130</v>
      </c>
      <c r="N328" s="110">
        <f t="shared" si="12"/>
        <v>27061.426684280053</v>
      </c>
    </row>
    <row r="329" spans="1:14">
      <c r="A329" s="110">
        <v>327</v>
      </c>
      <c r="B329" s="103">
        <v>17</v>
      </c>
      <c r="C329" s="103">
        <v>3</v>
      </c>
      <c r="D329" s="103">
        <v>2</v>
      </c>
      <c r="E329" s="103">
        <v>1202</v>
      </c>
      <c r="F329" s="111" t="s">
        <v>873</v>
      </c>
      <c r="G329" s="103" t="s">
        <v>724</v>
      </c>
      <c r="H329" s="112" t="s">
        <v>810</v>
      </c>
      <c r="I329" s="113" t="s">
        <v>811</v>
      </c>
      <c r="J329" s="114">
        <v>58.53</v>
      </c>
      <c r="K329" s="115">
        <v>45.42</v>
      </c>
      <c r="L329" s="113">
        <v>21000</v>
      </c>
      <c r="M329" s="113">
        <f t="shared" si="11"/>
        <v>1229130</v>
      </c>
      <c r="N329" s="110">
        <f t="shared" si="12"/>
        <v>27061.426684280053</v>
      </c>
    </row>
    <row r="330" spans="1:14">
      <c r="A330" s="110">
        <v>328</v>
      </c>
      <c r="B330" s="103">
        <v>17</v>
      </c>
      <c r="C330" s="103">
        <v>3</v>
      </c>
      <c r="D330" s="103">
        <v>2</v>
      </c>
      <c r="E330" s="103">
        <v>1203</v>
      </c>
      <c r="F330" s="111" t="s">
        <v>873</v>
      </c>
      <c r="G330" s="103" t="s">
        <v>724</v>
      </c>
      <c r="H330" s="112" t="s">
        <v>813</v>
      </c>
      <c r="I330" s="113" t="s">
        <v>811</v>
      </c>
      <c r="J330" s="114">
        <v>58.53</v>
      </c>
      <c r="K330" s="115">
        <v>45.42</v>
      </c>
      <c r="L330" s="113">
        <v>21000</v>
      </c>
      <c r="M330" s="113">
        <f t="shared" si="11"/>
        <v>1229130</v>
      </c>
      <c r="N330" s="110">
        <f t="shared" si="12"/>
        <v>27061.426684280053</v>
      </c>
    </row>
    <row r="331" spans="1:14">
      <c r="A331" s="110">
        <v>329</v>
      </c>
      <c r="B331" s="103">
        <v>17</v>
      </c>
      <c r="C331" s="103">
        <v>3</v>
      </c>
      <c r="D331" s="103">
        <v>2</v>
      </c>
      <c r="E331" s="103">
        <v>1302</v>
      </c>
      <c r="F331" s="111" t="s">
        <v>874</v>
      </c>
      <c r="G331" s="103" t="s">
        <v>724</v>
      </c>
      <c r="H331" s="112" t="s">
        <v>810</v>
      </c>
      <c r="I331" s="113" t="s">
        <v>811</v>
      </c>
      <c r="J331" s="114">
        <v>58.53</v>
      </c>
      <c r="K331" s="115">
        <v>45.42</v>
      </c>
      <c r="L331" s="113">
        <v>21000</v>
      </c>
      <c r="M331" s="113">
        <f t="shared" si="11"/>
        <v>1229130</v>
      </c>
      <c r="N331" s="110">
        <f t="shared" si="12"/>
        <v>27061.426684280053</v>
      </c>
    </row>
    <row r="332" spans="1:14">
      <c r="A332" s="110">
        <v>330</v>
      </c>
      <c r="B332" s="103">
        <v>17</v>
      </c>
      <c r="C332" s="103">
        <v>3</v>
      </c>
      <c r="D332" s="103">
        <v>2</v>
      </c>
      <c r="E332" s="103">
        <v>1303</v>
      </c>
      <c r="F332" s="111" t="s">
        <v>874</v>
      </c>
      <c r="G332" s="103" t="s">
        <v>724</v>
      </c>
      <c r="H332" s="112" t="s">
        <v>813</v>
      </c>
      <c r="I332" s="113" t="s">
        <v>811</v>
      </c>
      <c r="J332" s="114">
        <v>58.53</v>
      </c>
      <c r="K332" s="115">
        <v>45.42</v>
      </c>
      <c r="L332" s="113">
        <v>21000</v>
      </c>
      <c r="M332" s="113">
        <f t="shared" si="11"/>
        <v>1229130</v>
      </c>
      <c r="N332" s="110">
        <f t="shared" si="12"/>
        <v>27061.426684280053</v>
      </c>
    </row>
    <row r="333" spans="1:14" hidden="1">
      <c r="J333" s="34">
        <f>SUBTOTAL(9,J3:J76)</f>
        <v>4093.8300000000008</v>
      </c>
    </row>
  </sheetData>
  <autoFilter ref="A2:N332" xr:uid="{00000000-0009-0000-0000-000010000000}">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orientation="portrait" horizontalDpi="192" verticalDpi="192" copies="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zoomScale="90" zoomScaleNormal="90" workbookViewId="0">
      <selection activeCell="B38" sqref="B38"/>
    </sheetView>
  </sheetViews>
  <sheetFormatPr defaultColWidth="22.875" defaultRowHeight="14.25"/>
  <cols>
    <col min="1" max="2" width="22.875" style="146"/>
    <col min="3" max="3" width="15.5" style="146" customWidth="1"/>
    <col min="4" max="4" width="38.375" style="146" customWidth="1"/>
    <col min="5" max="7" width="13.5" style="146" customWidth="1"/>
    <col min="8" max="16384" width="22.875" style="146"/>
  </cols>
  <sheetData>
    <row r="1" spans="1:7">
      <c r="A1" s="147" t="s">
        <v>60</v>
      </c>
      <c r="B1" s="69" t="s">
        <v>187</v>
      </c>
      <c r="C1" s="69" t="s">
        <v>188</v>
      </c>
      <c r="D1" s="69" t="s">
        <v>189</v>
      </c>
      <c r="E1" s="152">
        <v>19377.439999999999</v>
      </c>
    </row>
    <row r="2" spans="1:7" ht="89.25" customHeight="1">
      <c r="A2" s="148">
        <v>1</v>
      </c>
      <c r="B2" s="69" t="s">
        <v>190</v>
      </c>
      <c r="C2" s="69">
        <f>F2</f>
        <v>1291829</v>
      </c>
      <c r="D2" s="70" t="s">
        <v>886</v>
      </c>
      <c r="E2" s="146">
        <f>4000*E1</f>
        <v>77509760</v>
      </c>
      <c r="F2" s="146">
        <f>ROUND(E2/60,0)</f>
        <v>1291829</v>
      </c>
    </row>
    <row r="3" spans="1:7">
      <c r="A3" s="148">
        <v>2</v>
      </c>
      <c r="B3" s="69" t="s">
        <v>191</v>
      </c>
      <c r="C3" s="69">
        <f>C4+C5+C6</f>
        <v>1499814</v>
      </c>
      <c r="D3" s="149" t="s">
        <v>61</v>
      </c>
    </row>
    <row r="4" spans="1:7" ht="60">
      <c r="A4" s="148">
        <v>2.1</v>
      </c>
      <c r="B4" s="69" t="s">
        <v>192</v>
      </c>
      <c r="C4" s="69">
        <f>E4</f>
        <v>348794</v>
      </c>
      <c r="D4" s="70" t="s">
        <v>878</v>
      </c>
      <c r="E4" s="146">
        <f>ROUND(1.5*12*E1,0)</f>
        <v>348794</v>
      </c>
    </row>
    <row r="5" spans="1:7" ht="76.5" customHeight="1">
      <c r="A5" s="148">
        <v>2.2000000000000002</v>
      </c>
      <c r="B5" s="69" t="s">
        <v>193</v>
      </c>
      <c r="C5" s="69">
        <f>ROUND(E5,0)</f>
        <v>232529</v>
      </c>
      <c r="D5" s="70" t="s">
        <v>887</v>
      </c>
      <c r="E5" s="146">
        <f>ROUND(E2*0.003,0)</f>
        <v>232529</v>
      </c>
    </row>
    <row r="6" spans="1:7" ht="36">
      <c r="A6" s="148">
        <v>2.2999999999999998</v>
      </c>
      <c r="B6" s="69" t="s">
        <v>198</v>
      </c>
      <c r="C6" s="69">
        <f>E6</f>
        <v>918491</v>
      </c>
      <c r="D6" s="70" t="s">
        <v>881</v>
      </c>
      <c r="E6" s="150">
        <f>ROUND(3.95*E1*12,0)</f>
        <v>918491</v>
      </c>
    </row>
    <row r="7" spans="1:7">
      <c r="A7" s="148">
        <v>3</v>
      </c>
      <c r="B7" s="69" t="s">
        <v>200</v>
      </c>
      <c r="C7" s="69">
        <f>C8+C9+C10</f>
        <v>102890</v>
      </c>
      <c r="D7" s="149" t="s">
        <v>62</v>
      </c>
    </row>
    <row r="8" spans="1:7" ht="36">
      <c r="A8" s="148">
        <v>3.1</v>
      </c>
      <c r="B8" s="69" t="s">
        <v>194</v>
      </c>
      <c r="C8" s="69">
        <f>E8</f>
        <v>18583</v>
      </c>
      <c r="D8" s="70" t="s">
        <v>891</v>
      </c>
      <c r="E8" s="146">
        <f>ROUND(47.95*E1*0.02,0)</f>
        <v>18583</v>
      </c>
    </row>
    <row r="9" spans="1:7">
      <c r="A9" s="148">
        <v>3.2</v>
      </c>
      <c r="B9" s="69" t="s">
        <v>202</v>
      </c>
      <c r="C9" s="69">
        <v>0</v>
      </c>
      <c r="D9" s="70" t="s">
        <v>879</v>
      </c>
      <c r="G9" s="146">
        <f>E9*F9</f>
        <v>0</v>
      </c>
    </row>
    <row r="10" spans="1:7" ht="60">
      <c r="A10" s="148">
        <v>3.3</v>
      </c>
      <c r="B10" s="69" t="s">
        <v>204</v>
      </c>
      <c r="C10" s="69">
        <f>E10</f>
        <v>84307</v>
      </c>
      <c r="D10" s="70" t="s">
        <v>892</v>
      </c>
      <c r="E10" s="146">
        <f>ROUND((C2+C3+C8)*0.03,0)</f>
        <v>84307</v>
      </c>
    </row>
    <row r="11" spans="1:7">
      <c r="A11" s="148">
        <v>4</v>
      </c>
      <c r="B11" s="69" t="s">
        <v>195</v>
      </c>
      <c r="C11" s="69">
        <f>C2+C3+C7</f>
        <v>2894533</v>
      </c>
      <c r="D11" s="149" t="s">
        <v>63</v>
      </c>
    </row>
    <row r="12" spans="1:7">
      <c r="A12" s="148">
        <v>5</v>
      </c>
      <c r="B12" s="69" t="s">
        <v>206</v>
      </c>
      <c r="C12" s="69">
        <f>ROUND(C11/E1/12,0)</f>
        <v>12</v>
      </c>
      <c r="D12" s="149" t="s">
        <v>880</v>
      </c>
    </row>
    <row r="15" spans="1:7">
      <c r="E15" s="146">
        <v>138.75</v>
      </c>
      <c r="F15" s="146" t="e">
        <f>E15/F9</f>
        <v>#DIV/0!</v>
      </c>
    </row>
    <row r="16" spans="1:7">
      <c r="E16" s="146">
        <v>4631.17</v>
      </c>
    </row>
    <row r="17" spans="5:6">
      <c r="E17" s="146">
        <f>E16*0.7</f>
        <v>3241.819</v>
      </c>
      <c r="F17" s="146">
        <f>E17*F9</f>
        <v>0</v>
      </c>
    </row>
    <row r="41" spans="2:5">
      <c r="B41" s="146">
        <v>659348240.59000003</v>
      </c>
      <c r="C41" s="146">
        <f>B41/60</f>
        <v>10989137.343166668</v>
      </c>
      <c r="D41" s="146">
        <f>C41*0.35</f>
        <v>3846198.0701083336</v>
      </c>
      <c r="E41" s="146">
        <f>12*B42</f>
        <v>774192.96</v>
      </c>
    </row>
    <row r="42" spans="2:5">
      <c r="B42" s="146">
        <v>64516.08</v>
      </c>
    </row>
    <row r="43" spans="2:5">
      <c r="B43" s="146">
        <v>40.19</v>
      </c>
    </row>
    <row r="47" spans="2:5">
      <c r="B47" s="146">
        <v>4631.17</v>
      </c>
      <c r="C47" s="151">
        <v>4.7500000000000001E-2</v>
      </c>
      <c r="D47" s="151">
        <v>4.9000000000000002E-2</v>
      </c>
    </row>
    <row r="48" spans="2:5">
      <c r="B48" s="146">
        <f>B47*0.7</f>
        <v>3241.819</v>
      </c>
      <c r="C48" s="146">
        <f>D47*0.9</f>
        <v>4.41E-2</v>
      </c>
      <c r="D48" s="146">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
  <sheetViews>
    <sheetView workbookViewId="0">
      <selection activeCell="G8" sqref="G8"/>
    </sheetView>
  </sheetViews>
  <sheetFormatPr defaultColWidth="8.875" defaultRowHeight="14.25"/>
  <cols>
    <col min="1" max="1" width="6.125" style="34" customWidth="1"/>
    <col min="2" max="2" width="14.5" customWidth="1"/>
    <col min="3" max="3" width="11.5" customWidth="1"/>
    <col min="4" max="4" width="44.125" customWidth="1"/>
    <col min="6" max="6" width="12.5" customWidth="1"/>
    <col min="7" max="7" width="13.125" customWidth="1"/>
  </cols>
  <sheetData>
    <row r="1" spans="1:7" ht="24.75" customHeight="1">
      <c r="A1" s="62" t="s">
        <v>175</v>
      </c>
      <c r="B1" s="62" t="s">
        <v>177</v>
      </c>
      <c r="C1" s="62" t="s">
        <v>171</v>
      </c>
      <c r="D1" s="62" t="s">
        <v>170</v>
      </c>
      <c r="E1" s="62" t="s">
        <v>172</v>
      </c>
      <c r="F1" s="62" t="s">
        <v>173</v>
      </c>
      <c r="G1" s="62" t="s">
        <v>174</v>
      </c>
    </row>
    <row r="2" spans="1:7" ht="24.75" customHeight="1">
      <c r="A2" s="63">
        <v>1</v>
      </c>
      <c r="B2" s="63" t="s">
        <v>893</v>
      </c>
      <c r="C2" s="63" t="s">
        <v>894</v>
      </c>
      <c r="D2" s="63" t="s">
        <v>895</v>
      </c>
      <c r="E2" s="63" t="s">
        <v>176</v>
      </c>
      <c r="F2" s="63" t="s">
        <v>920</v>
      </c>
      <c r="G2" s="63">
        <v>2002</v>
      </c>
    </row>
    <row r="3" spans="1:7" ht="24.75" customHeight="1">
      <c r="A3" s="200">
        <v>2</v>
      </c>
      <c r="B3" s="201" t="s">
        <v>906</v>
      </c>
      <c r="C3" s="201" t="s">
        <v>894</v>
      </c>
      <c r="D3" s="201" t="s">
        <v>896</v>
      </c>
      <c r="E3" s="201" t="s">
        <v>176</v>
      </c>
      <c r="F3" s="200" t="s">
        <v>929</v>
      </c>
      <c r="G3" s="200">
        <v>2006</v>
      </c>
    </row>
    <row r="4" spans="1:7" ht="24.75" customHeight="1">
      <c r="A4" s="64">
        <v>3</v>
      </c>
      <c r="B4" s="63" t="s">
        <v>907</v>
      </c>
      <c r="C4" s="63" t="s">
        <v>894</v>
      </c>
      <c r="D4" s="63" t="s">
        <v>897</v>
      </c>
      <c r="E4" s="63" t="s">
        <v>176</v>
      </c>
      <c r="G4" s="64"/>
    </row>
    <row r="5" spans="1:7" ht="24.75" customHeight="1">
      <c r="A5" s="64">
        <v>4</v>
      </c>
      <c r="B5" s="63" t="s">
        <v>908</v>
      </c>
      <c r="C5" s="63" t="s">
        <v>894</v>
      </c>
      <c r="D5" s="63" t="s">
        <v>898</v>
      </c>
      <c r="E5" s="63" t="s">
        <v>176</v>
      </c>
      <c r="F5" s="64" t="s">
        <v>921</v>
      </c>
      <c r="G5" s="64">
        <v>1998</v>
      </c>
    </row>
    <row r="6" spans="1:7" ht="24.75" customHeight="1">
      <c r="A6" s="63">
        <v>5</v>
      </c>
      <c r="B6" s="63" t="s">
        <v>909</v>
      </c>
      <c r="C6" s="63" t="s">
        <v>894</v>
      </c>
      <c r="D6" s="63" t="s">
        <v>899</v>
      </c>
      <c r="E6" s="63" t="s">
        <v>176</v>
      </c>
      <c r="F6" s="63" t="s">
        <v>922</v>
      </c>
      <c r="G6" s="63">
        <v>1995</v>
      </c>
    </row>
    <row r="7" spans="1:7" ht="24.75" customHeight="1">
      <c r="A7" s="64">
        <v>6</v>
      </c>
      <c r="B7" s="63" t="s">
        <v>910</v>
      </c>
      <c r="C7" s="63" t="s">
        <v>894</v>
      </c>
      <c r="D7" s="63" t="s">
        <v>900</v>
      </c>
      <c r="E7" s="63" t="s">
        <v>176</v>
      </c>
      <c r="F7" s="64" t="s">
        <v>923</v>
      </c>
      <c r="G7" s="64">
        <v>1996</v>
      </c>
    </row>
    <row r="8" spans="1:7" ht="24.75" customHeight="1">
      <c r="A8" s="200">
        <v>7</v>
      </c>
      <c r="B8" s="201" t="s">
        <v>915</v>
      </c>
      <c r="C8" s="201" t="s">
        <v>894</v>
      </c>
      <c r="D8" s="201" t="s">
        <v>901</v>
      </c>
      <c r="E8" s="201" t="s">
        <v>176</v>
      </c>
      <c r="F8" s="200" t="s">
        <v>924</v>
      </c>
      <c r="G8" s="200">
        <v>2003</v>
      </c>
    </row>
    <row r="9" spans="1:7" ht="24.75" customHeight="1">
      <c r="A9" s="64">
        <v>8</v>
      </c>
      <c r="B9" s="63" t="s">
        <v>911</v>
      </c>
      <c r="C9" s="63" t="s">
        <v>894</v>
      </c>
      <c r="D9" s="63" t="s">
        <v>902</v>
      </c>
      <c r="E9" s="63" t="s">
        <v>176</v>
      </c>
    </row>
    <row r="10" spans="1:7" ht="24.75" customHeight="1">
      <c r="A10" s="64">
        <v>9</v>
      </c>
      <c r="B10" s="63" t="s">
        <v>912</v>
      </c>
      <c r="C10" s="63" t="s">
        <v>894</v>
      </c>
      <c r="D10" s="63" t="s">
        <v>903</v>
      </c>
      <c r="E10" s="63" t="s">
        <v>176</v>
      </c>
      <c r="F10" s="64" t="s">
        <v>925</v>
      </c>
      <c r="G10" s="64">
        <v>2008</v>
      </c>
    </row>
    <row r="11" spans="1:7" ht="24.75" customHeight="1">
      <c r="A11" s="200">
        <v>10</v>
      </c>
      <c r="B11" s="201" t="s">
        <v>913</v>
      </c>
      <c r="C11" s="201" t="s">
        <v>894</v>
      </c>
      <c r="D11" s="201" t="s">
        <v>904</v>
      </c>
      <c r="E11" s="201" t="s">
        <v>176</v>
      </c>
      <c r="F11" s="200" t="s">
        <v>926</v>
      </c>
      <c r="G11" s="200">
        <v>2008</v>
      </c>
    </row>
    <row r="13" spans="1:7">
      <c r="G13" t="s">
        <v>905</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workbookViewId="0">
      <selection activeCell="E20" sqref="E20"/>
    </sheetView>
  </sheetViews>
  <sheetFormatPr defaultColWidth="8.875" defaultRowHeight="14.25"/>
  <cols>
    <col min="1" max="1" width="9.125" style="198" customWidth="1"/>
    <col min="2" max="2" width="12.125" style="198" customWidth="1"/>
    <col min="3" max="3" width="7.625" style="198" customWidth="1"/>
    <col min="4" max="4" width="24" style="198" customWidth="1"/>
    <col min="5" max="5" width="12.875" style="198" customWidth="1"/>
    <col min="6" max="6" width="10" style="198" customWidth="1"/>
    <col min="7" max="7" width="9.125" style="198" customWidth="1"/>
    <col min="8" max="8" width="15.875" style="198" customWidth="1"/>
    <col min="9" max="9" width="13.875" style="198" customWidth="1"/>
    <col min="10" max="10" width="18.375" style="198" customWidth="1"/>
    <col min="11" max="11" width="14.625" style="198" customWidth="1"/>
    <col min="12" max="12" width="8.875" style="198"/>
    <col min="13" max="13" width="17.125" style="198" customWidth="1"/>
    <col min="14" max="14" width="16.5" style="198" customWidth="1"/>
    <col min="15" max="15" width="7.625" style="198" customWidth="1"/>
    <col min="16" max="16" width="17" style="198" customWidth="1"/>
    <col min="17" max="17" width="7.875" style="198" customWidth="1"/>
    <col min="18" max="16384" width="8.875" style="198"/>
  </cols>
  <sheetData>
    <row r="1" spans="1:9">
      <c r="A1" s="64" t="s">
        <v>208</v>
      </c>
      <c r="B1" s="64" t="s">
        <v>209</v>
      </c>
    </row>
    <row r="2" spans="1:9" ht="42.95" customHeight="1">
      <c r="A2" s="64" t="s">
        <v>210</v>
      </c>
      <c r="B2" s="64" t="s">
        <v>211</v>
      </c>
      <c r="D2" s="64" t="s">
        <v>959</v>
      </c>
      <c r="E2" s="64" t="s">
        <v>960</v>
      </c>
      <c r="F2" s="64" t="s">
        <v>961</v>
      </c>
      <c r="G2" s="64" t="s">
        <v>112</v>
      </c>
      <c r="H2" s="64" t="s">
        <v>111</v>
      </c>
      <c r="I2" s="64" t="s">
        <v>962</v>
      </c>
    </row>
    <row r="3" spans="1:9">
      <c r="A3" s="64" t="s">
        <v>212</v>
      </c>
      <c r="B3" s="64" t="s">
        <v>919</v>
      </c>
      <c r="D3" s="227" t="s">
        <v>976</v>
      </c>
      <c r="E3" s="64">
        <v>15190.579999999982</v>
      </c>
      <c r="F3" s="64">
        <v>176</v>
      </c>
      <c r="G3" s="227" t="s">
        <v>125</v>
      </c>
      <c r="H3" s="227" t="s">
        <v>979</v>
      </c>
      <c r="I3" s="227" t="s">
        <v>977</v>
      </c>
    </row>
    <row r="4" spans="1:9">
      <c r="A4" s="64" t="s">
        <v>213</v>
      </c>
      <c r="B4" s="64" t="s">
        <v>970</v>
      </c>
      <c r="D4" s="227" t="s">
        <v>980</v>
      </c>
      <c r="E4" s="64">
        <v>89.23</v>
      </c>
      <c r="F4" s="64">
        <v>1</v>
      </c>
      <c r="G4" s="228" t="s">
        <v>981</v>
      </c>
      <c r="H4" s="227" t="s">
        <v>982</v>
      </c>
      <c r="I4" s="227">
        <v>89.23</v>
      </c>
    </row>
    <row r="5" spans="1:9">
      <c r="A5" s="64" t="s">
        <v>214</v>
      </c>
      <c r="B5" s="199" t="s">
        <v>958</v>
      </c>
      <c r="D5" s="227" t="s">
        <v>983</v>
      </c>
      <c r="E5" s="64">
        <v>10256.379999999974</v>
      </c>
      <c r="F5" s="64">
        <v>115</v>
      </c>
      <c r="G5" s="228" t="s">
        <v>981</v>
      </c>
      <c r="H5" s="227" t="s">
        <v>982</v>
      </c>
      <c r="I5" s="227" t="s">
        <v>984</v>
      </c>
    </row>
    <row r="6" spans="1:9">
      <c r="A6" s="64" t="s">
        <v>215</v>
      </c>
      <c r="B6" s="64" t="s">
        <v>882</v>
      </c>
      <c r="D6" s="227" t="s">
        <v>985</v>
      </c>
      <c r="E6" s="64">
        <v>141.71</v>
      </c>
      <c r="F6" s="64">
        <v>3</v>
      </c>
      <c r="G6" s="227" t="s">
        <v>978</v>
      </c>
      <c r="H6" s="227" t="s">
        <v>987</v>
      </c>
      <c r="I6" s="227" t="s">
        <v>986</v>
      </c>
    </row>
    <row r="7" spans="1:9">
      <c r="A7" s="64" t="s">
        <v>216</v>
      </c>
      <c r="B7" s="64" t="s">
        <v>217</v>
      </c>
      <c r="D7" s="227" t="s">
        <v>988</v>
      </c>
      <c r="E7" s="64">
        <v>15501.840000000009</v>
      </c>
      <c r="F7" s="64">
        <v>177</v>
      </c>
      <c r="G7" s="227" t="s">
        <v>978</v>
      </c>
      <c r="H7" s="227" t="s">
        <v>979</v>
      </c>
      <c r="I7" s="227" t="s">
        <v>989</v>
      </c>
    </row>
    <row r="8" spans="1:9">
      <c r="D8" s="227" t="s">
        <v>990</v>
      </c>
      <c r="E8" s="64">
        <v>8868.620000000019</v>
      </c>
      <c r="F8" s="64">
        <v>112</v>
      </c>
      <c r="G8" s="227" t="s">
        <v>978</v>
      </c>
      <c r="H8" s="227" t="s">
        <v>979</v>
      </c>
      <c r="I8" s="227" t="s">
        <v>991</v>
      </c>
    </row>
    <row r="9" spans="1:9">
      <c r="D9" s="227" t="s">
        <v>992</v>
      </c>
      <c r="E9" s="64">
        <v>4867.8899999999976</v>
      </c>
      <c r="F9" s="64">
        <v>109</v>
      </c>
      <c r="G9" s="227" t="s">
        <v>978</v>
      </c>
      <c r="H9" s="227" t="s">
        <v>987</v>
      </c>
      <c r="I9" s="227" t="s">
        <v>993</v>
      </c>
    </row>
    <row r="10" spans="1:9">
      <c r="D10" s="64"/>
      <c r="E10" s="216">
        <f>SUM(E3:E9)</f>
        <v>54916.249999999978</v>
      </c>
      <c r="F10" s="216">
        <f>SUM(F3:F9)</f>
        <v>693</v>
      </c>
      <c r="G10" s="64"/>
      <c r="H10" s="64"/>
      <c r="I10" s="64"/>
    </row>
    <row r="18" spans="8:8">
      <c r="H18" s="198" t="s">
        <v>1021</v>
      </c>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9"/>
  <sheetViews>
    <sheetView topLeftCell="A16" zoomScale="90" zoomScaleNormal="90" workbookViewId="0">
      <selection activeCell="C17" sqref="C17"/>
    </sheetView>
  </sheetViews>
  <sheetFormatPr defaultColWidth="8.875" defaultRowHeight="14.25"/>
  <cols>
    <col min="3" max="3" width="17.625" customWidth="1"/>
    <col min="4" max="4" width="5" customWidth="1"/>
    <col min="5" max="5" width="17.625" customWidth="1"/>
    <col min="6" max="6" width="9" customWidth="1"/>
    <col min="7" max="7" width="17.625" customWidth="1"/>
    <col min="8" max="8" width="9" customWidth="1"/>
    <col min="9" max="9" width="17.625" customWidth="1"/>
  </cols>
  <sheetData>
    <row r="1" spans="1:18">
      <c r="A1" s="272" t="s">
        <v>29</v>
      </c>
      <c r="B1" s="272"/>
      <c r="C1" s="272"/>
      <c r="D1" s="272"/>
      <c r="E1" s="272"/>
      <c r="F1" s="272"/>
      <c r="G1" s="272"/>
      <c r="H1" s="272"/>
      <c r="I1" s="272"/>
      <c r="J1" s="272"/>
    </row>
    <row r="2" spans="1:18">
      <c r="A2" s="15"/>
      <c r="B2" s="15"/>
      <c r="C2" s="15"/>
      <c r="D2" s="15"/>
      <c r="E2" s="15"/>
      <c r="F2" s="15"/>
      <c r="G2" s="15"/>
      <c r="H2" s="15"/>
      <c r="I2" s="15"/>
      <c r="J2" s="15"/>
    </row>
    <row r="3" spans="1:18">
      <c r="A3" s="286" t="s">
        <v>30</v>
      </c>
      <c r="B3" s="287"/>
      <c r="C3" s="289" t="s">
        <v>166</v>
      </c>
      <c r="D3" s="275"/>
      <c r="E3" s="275" t="s">
        <v>163</v>
      </c>
      <c r="F3" s="275"/>
      <c r="G3" s="275" t="s">
        <v>164</v>
      </c>
      <c r="H3" s="275"/>
      <c r="I3" s="286" t="s">
        <v>165</v>
      </c>
      <c r="J3" s="287"/>
    </row>
    <row r="4" spans="1:18">
      <c r="A4" s="275" t="s">
        <v>31</v>
      </c>
      <c r="B4" s="275"/>
      <c r="C4" s="290" t="s">
        <v>1396</v>
      </c>
      <c r="D4" s="287"/>
      <c r="E4" s="288" t="str">
        <f>市场数据!B2</f>
        <v>东亚瑞晶苑</v>
      </c>
      <c r="F4" s="287"/>
      <c r="G4" s="288" t="str">
        <f>市场数据!B14</f>
        <v>合生世界村</v>
      </c>
      <c r="H4" s="287"/>
      <c r="I4" s="288" t="str">
        <f>市场数据!B30</f>
        <v>珠江逸景</v>
      </c>
      <c r="J4" s="287"/>
    </row>
    <row r="5" spans="1:18" ht="17.100000000000001" customHeight="1">
      <c r="A5" s="275" t="s">
        <v>32</v>
      </c>
      <c r="B5" s="275"/>
      <c r="C5" s="286" t="s">
        <v>33</v>
      </c>
      <c r="D5" s="287"/>
      <c r="E5" s="284">
        <f>东亚瑞晶苑!L9</f>
        <v>47</v>
      </c>
      <c r="F5" s="285"/>
      <c r="G5" s="284">
        <f>合生世界村!L9</f>
        <v>49.07</v>
      </c>
      <c r="H5" s="285"/>
      <c r="I5" s="284">
        <f>珠江逸景!K9</f>
        <v>41.125000000000007</v>
      </c>
      <c r="J5" s="285"/>
    </row>
    <row r="6" spans="1:18" ht="39" customHeight="1">
      <c r="A6" s="275" t="s">
        <v>34</v>
      </c>
      <c r="B6" s="275"/>
      <c r="C6" s="16" t="s">
        <v>35</v>
      </c>
      <c r="D6" s="17">
        <v>100</v>
      </c>
      <c r="E6" s="16" t="s">
        <v>35</v>
      </c>
      <c r="F6" s="17">
        <v>100</v>
      </c>
      <c r="G6" s="16" t="s">
        <v>35</v>
      </c>
      <c r="H6" s="17">
        <v>100</v>
      </c>
      <c r="I6" s="16" t="s">
        <v>35</v>
      </c>
      <c r="J6" s="17">
        <v>100</v>
      </c>
    </row>
    <row r="7" spans="1:18">
      <c r="A7" s="275" t="s">
        <v>36</v>
      </c>
      <c r="B7" s="275"/>
      <c r="C7" s="18" t="s">
        <v>37</v>
      </c>
      <c r="D7" s="18">
        <v>100</v>
      </c>
      <c r="E7" s="18" t="s">
        <v>37</v>
      </c>
      <c r="F7" s="18">
        <v>100</v>
      </c>
      <c r="G7" s="18" t="s">
        <v>37</v>
      </c>
      <c r="H7" s="18">
        <f>IF(G7=C7,100,"请调整")</f>
        <v>100</v>
      </c>
      <c r="I7" s="18" t="s">
        <v>37</v>
      </c>
      <c r="J7" s="18">
        <f>IF(I7=G7,100,"请调整")</f>
        <v>100</v>
      </c>
    </row>
    <row r="8" spans="1:18" ht="107.25" customHeight="1">
      <c r="A8" s="277" t="s">
        <v>38</v>
      </c>
      <c r="B8" s="19" t="s">
        <v>39</v>
      </c>
      <c r="C8" s="19" t="s">
        <v>996</v>
      </c>
      <c r="D8" s="18">
        <v>100</v>
      </c>
      <c r="E8" s="19" t="s">
        <v>997</v>
      </c>
      <c r="F8" s="18">
        <v>100</v>
      </c>
      <c r="G8" s="19" t="s">
        <v>999</v>
      </c>
      <c r="H8" s="209">
        <v>100</v>
      </c>
      <c r="I8" s="19" t="s">
        <v>998</v>
      </c>
      <c r="J8" s="18">
        <v>100</v>
      </c>
    </row>
    <row r="9" spans="1:18" ht="137.25" customHeight="1">
      <c r="A9" s="278"/>
      <c r="B9" s="19" t="s">
        <v>40</v>
      </c>
      <c r="C9" s="19" t="s">
        <v>1001</v>
      </c>
      <c r="D9" s="18">
        <v>100</v>
      </c>
      <c r="E9" s="19" t="s">
        <v>1000</v>
      </c>
      <c r="F9" s="18">
        <v>100</v>
      </c>
      <c r="G9" s="19" t="s">
        <v>1002</v>
      </c>
      <c r="H9" s="57">
        <v>100</v>
      </c>
      <c r="I9" s="19" t="s">
        <v>1003</v>
      </c>
      <c r="J9" s="57">
        <v>100</v>
      </c>
    </row>
    <row r="10" spans="1:18" ht="36">
      <c r="A10" s="278"/>
      <c r="B10" s="19" t="s">
        <v>41</v>
      </c>
      <c r="C10" s="19" t="s">
        <v>1004</v>
      </c>
      <c r="D10" s="18">
        <v>100</v>
      </c>
      <c r="E10" s="19" t="s">
        <v>1005</v>
      </c>
      <c r="F10" s="18">
        <v>100</v>
      </c>
      <c r="G10" s="19" t="s">
        <v>1006</v>
      </c>
      <c r="H10" s="18">
        <v>100</v>
      </c>
      <c r="I10" s="19" t="s">
        <v>1007</v>
      </c>
      <c r="J10" s="18">
        <v>100</v>
      </c>
    </row>
    <row r="11" spans="1:18" ht="60">
      <c r="A11" s="278"/>
      <c r="B11" s="19" t="s">
        <v>42</v>
      </c>
      <c r="C11" s="19" t="s">
        <v>1008</v>
      </c>
      <c r="D11" s="18">
        <v>100</v>
      </c>
      <c r="E11" s="19" t="s">
        <v>1009</v>
      </c>
      <c r="F11" s="18">
        <v>100</v>
      </c>
      <c r="G11" s="19" t="s">
        <v>1010</v>
      </c>
      <c r="H11" s="18">
        <v>100</v>
      </c>
      <c r="I11" s="218" t="s">
        <v>1011</v>
      </c>
      <c r="J11" s="18">
        <v>100</v>
      </c>
    </row>
    <row r="12" spans="1:18" ht="204">
      <c r="A12" s="279"/>
      <c r="B12" s="19" t="s">
        <v>43</v>
      </c>
      <c r="C12" s="19" t="s">
        <v>1012</v>
      </c>
      <c r="D12" s="18">
        <v>100</v>
      </c>
      <c r="E12" s="141" t="s">
        <v>1013</v>
      </c>
      <c r="F12" s="18">
        <v>100</v>
      </c>
      <c r="G12" s="19" t="s">
        <v>1014</v>
      </c>
      <c r="H12" s="18">
        <v>100</v>
      </c>
      <c r="I12" s="19" t="s">
        <v>1015</v>
      </c>
      <c r="J12" s="18">
        <v>100</v>
      </c>
    </row>
    <row r="13" spans="1:18" ht="25.5">
      <c r="A13" s="280" t="s">
        <v>44</v>
      </c>
      <c r="B13" s="19" t="s">
        <v>45</v>
      </c>
      <c r="C13" s="19" t="s">
        <v>975</v>
      </c>
      <c r="D13" s="18">
        <v>100</v>
      </c>
      <c r="E13" s="224" t="s">
        <v>975</v>
      </c>
      <c r="F13" s="223">
        <v>100</v>
      </c>
      <c r="G13" s="224" t="s">
        <v>975</v>
      </c>
      <c r="H13" s="223">
        <v>100</v>
      </c>
      <c r="I13" s="224" t="s">
        <v>975</v>
      </c>
      <c r="J13" s="223">
        <v>100</v>
      </c>
      <c r="L13" s="268" t="s">
        <v>14</v>
      </c>
      <c r="M13" s="268" t="s">
        <v>111</v>
      </c>
      <c r="N13" s="268" t="s">
        <v>116</v>
      </c>
      <c r="O13" s="268" t="s">
        <v>117</v>
      </c>
      <c r="P13" s="268" t="s">
        <v>112</v>
      </c>
      <c r="Q13" s="268" t="s">
        <v>118</v>
      </c>
      <c r="R13" s="269" t="s">
        <v>1397</v>
      </c>
    </row>
    <row r="14" spans="1:18" ht="27.75" customHeight="1">
      <c r="A14" s="281"/>
      <c r="B14" s="137" t="s">
        <v>46</v>
      </c>
      <c r="C14" s="18" t="s">
        <v>109</v>
      </c>
      <c r="D14" s="18">
        <v>100</v>
      </c>
      <c r="E14" s="229" t="s">
        <v>1016</v>
      </c>
      <c r="F14" s="209">
        <v>100</v>
      </c>
      <c r="G14" s="229" t="s">
        <v>1017</v>
      </c>
      <c r="H14" s="18">
        <v>100</v>
      </c>
      <c r="I14" s="229" t="s">
        <v>1018</v>
      </c>
      <c r="J14" s="18">
        <v>100</v>
      </c>
      <c r="L14" s="268" t="str">
        <f>E4</f>
        <v>东亚瑞晶苑</v>
      </c>
      <c r="M14" s="268" t="s">
        <v>113</v>
      </c>
      <c r="N14" s="268" t="s">
        <v>119</v>
      </c>
      <c r="O14" s="268" t="s">
        <v>169</v>
      </c>
      <c r="P14" s="268" t="s">
        <v>120</v>
      </c>
      <c r="Q14" s="268" t="s">
        <v>1025</v>
      </c>
      <c r="R14" s="270">
        <v>2011</v>
      </c>
    </row>
    <row r="15" spans="1:18" ht="27.75" customHeight="1">
      <c r="A15" s="281"/>
      <c r="B15" s="22" t="s">
        <v>47</v>
      </c>
      <c r="C15" s="37" t="s">
        <v>48</v>
      </c>
      <c r="D15" s="18">
        <v>100</v>
      </c>
      <c r="E15" s="37" t="s">
        <v>48</v>
      </c>
      <c r="F15" s="71">
        <v>100</v>
      </c>
      <c r="G15" s="37" t="s">
        <v>48</v>
      </c>
      <c r="H15" s="71">
        <f>F15</f>
        <v>100</v>
      </c>
      <c r="I15" s="36" t="str">
        <f>E15</f>
        <v>配备活动站、医疗站</v>
      </c>
      <c r="J15" s="71">
        <f>F15</f>
        <v>100</v>
      </c>
      <c r="L15" s="268" t="str">
        <f>G4</f>
        <v>合生世界村</v>
      </c>
      <c r="M15" s="268" t="s">
        <v>168</v>
      </c>
      <c r="N15" s="268" t="s">
        <v>119</v>
      </c>
      <c r="O15" s="268" t="str">
        <f>O14</f>
        <v>普通装修</v>
      </c>
      <c r="P15" s="268" t="s">
        <v>1398</v>
      </c>
      <c r="Q15" s="268" t="s">
        <v>1400</v>
      </c>
      <c r="R15" s="270">
        <v>2011</v>
      </c>
    </row>
    <row r="16" spans="1:18" ht="36">
      <c r="A16" s="281"/>
      <c r="B16" s="138" t="s">
        <v>49</v>
      </c>
      <c r="C16" s="210" t="s">
        <v>1019</v>
      </c>
      <c r="D16" s="18">
        <v>100</v>
      </c>
      <c r="E16" s="210" t="s">
        <v>122</v>
      </c>
      <c r="F16" s="39">
        <v>97</v>
      </c>
      <c r="G16" s="40" t="s">
        <v>122</v>
      </c>
      <c r="H16" s="39">
        <v>97</v>
      </c>
      <c r="I16" s="40" t="s">
        <v>122</v>
      </c>
      <c r="J16" s="39">
        <v>97</v>
      </c>
      <c r="L16" s="268" t="str">
        <f>I4</f>
        <v>珠江逸景</v>
      </c>
      <c r="M16" s="268" t="s">
        <v>971</v>
      </c>
      <c r="N16" s="268" t="s">
        <v>119</v>
      </c>
      <c r="O16" s="268" t="str">
        <f>O14</f>
        <v>普通装修</v>
      </c>
      <c r="P16" s="268" t="s">
        <v>1399</v>
      </c>
      <c r="Q16" s="268" t="s">
        <v>1026</v>
      </c>
      <c r="R16" s="270">
        <v>2009</v>
      </c>
    </row>
    <row r="17" spans="1:17" s="34" customFormat="1" ht="24">
      <c r="A17" s="281"/>
      <c r="B17" s="139" t="s">
        <v>121</v>
      </c>
      <c r="C17" s="36" t="s">
        <v>931</v>
      </c>
      <c r="D17" s="37">
        <v>100</v>
      </c>
      <c r="E17" s="36" t="s">
        <v>884</v>
      </c>
      <c r="F17" s="37">
        <v>100</v>
      </c>
      <c r="G17" s="36" t="str">
        <f>E17</f>
        <v>主力户型为二居室，住宅套型较好</v>
      </c>
      <c r="H17" s="37">
        <v>100</v>
      </c>
      <c r="I17" s="36" t="s">
        <v>973</v>
      </c>
      <c r="J17" s="37">
        <v>100</v>
      </c>
    </row>
    <row r="18" spans="1:17" ht="74.45" customHeight="1">
      <c r="A18" s="281"/>
      <c r="B18" s="138" t="s">
        <v>123</v>
      </c>
      <c r="C18" s="208" t="s">
        <v>994</v>
      </c>
      <c r="D18" s="209">
        <v>100</v>
      </c>
      <c r="E18" s="208" t="s">
        <v>995</v>
      </c>
      <c r="F18" s="39">
        <v>102</v>
      </c>
      <c r="G18" s="208" t="s">
        <v>995</v>
      </c>
      <c r="H18" s="39">
        <v>102</v>
      </c>
      <c r="I18" s="208" t="s">
        <v>995</v>
      </c>
      <c r="J18" s="39">
        <v>102</v>
      </c>
    </row>
    <row r="19" spans="1:17" ht="72.95" customHeight="1">
      <c r="A19" s="281"/>
      <c r="B19" s="138" t="s">
        <v>930</v>
      </c>
      <c r="C19" s="208" t="s">
        <v>933</v>
      </c>
      <c r="D19" s="209">
        <v>100</v>
      </c>
      <c r="E19" s="208" t="s">
        <v>167</v>
      </c>
      <c r="F19" s="39">
        <v>98</v>
      </c>
      <c r="G19" s="208" t="str">
        <f>E19</f>
        <v>该小区装修为基本装修，装修用材环保，经过精心设计，提升居住体验，较好</v>
      </c>
      <c r="H19" s="39">
        <v>98</v>
      </c>
      <c r="I19" s="208" t="str">
        <f>E19</f>
        <v>该小区装修为基本装修，装修用材环保，经过精心设计，提升居住体验，较好</v>
      </c>
      <c r="J19" s="39">
        <v>98</v>
      </c>
      <c r="N19">
        <f>E25*100/F16*100/F18*100/F19*100/F20*100/F21</f>
        <v>48.492394404162901</v>
      </c>
      <c r="O19" s="34">
        <f>G25*100/H16*100/H18*100/H19*100/H20*100/H21</f>
        <v>51.640685729372755</v>
      </c>
      <c r="P19" s="34">
        <f>I25*100/J16*100/J18*100/J19*100/J20*100/J21</f>
        <v>43.279462005715402</v>
      </c>
      <c r="Q19" s="34"/>
    </row>
    <row r="20" spans="1:17" s="34" customFormat="1" ht="28.5" customHeight="1">
      <c r="A20" s="281"/>
      <c r="B20" s="140" t="s">
        <v>877</v>
      </c>
      <c r="C20" s="211" t="str">
        <f>标准房!B4</f>
        <v>70-90</v>
      </c>
      <c r="D20" s="212">
        <v>100</v>
      </c>
      <c r="E20" s="208" t="str">
        <f>Q14</f>
        <v>80-90</v>
      </c>
      <c r="F20" s="232">
        <v>102</v>
      </c>
      <c r="G20" s="208" t="str">
        <f>Q15</f>
        <v>80-100</v>
      </c>
      <c r="H20" s="212">
        <v>100</v>
      </c>
      <c r="I20" s="36" t="str">
        <f>Q16</f>
        <v>90-100</v>
      </c>
      <c r="J20" s="37">
        <v>100</v>
      </c>
      <c r="N20" s="34">
        <f>N19/E25</f>
        <v>1.0317530724289978</v>
      </c>
      <c r="O20" s="34">
        <f>O19/G25</f>
        <v>1.052388133877578</v>
      </c>
      <c r="P20" s="34">
        <f>P19/I25</f>
        <v>1.052388133877578</v>
      </c>
    </row>
    <row r="21" spans="1:17" ht="36">
      <c r="A21" s="281"/>
      <c r="B21" s="137" t="s">
        <v>51</v>
      </c>
      <c r="C21" s="36" t="s">
        <v>974</v>
      </c>
      <c r="D21" s="18">
        <v>100</v>
      </c>
      <c r="E21" s="36" t="s">
        <v>115</v>
      </c>
      <c r="F21" s="39">
        <v>98</v>
      </c>
      <c r="G21" s="36" t="s">
        <v>115</v>
      </c>
      <c r="H21" s="39">
        <v>98</v>
      </c>
      <c r="I21" s="36" t="s">
        <v>115</v>
      </c>
      <c r="J21" s="39">
        <v>98</v>
      </c>
    </row>
    <row r="22" spans="1:17">
      <c r="A22" s="20"/>
      <c r="B22" s="234" t="s">
        <v>1022</v>
      </c>
      <c r="C22" s="235">
        <v>1</v>
      </c>
      <c r="D22" s="236">
        <v>100</v>
      </c>
      <c r="E22" s="237">
        <v>0.65</v>
      </c>
      <c r="F22" s="238">
        <v>94</v>
      </c>
      <c r="G22" s="237">
        <v>0.75</v>
      </c>
      <c r="H22" s="238">
        <v>96</v>
      </c>
      <c r="I22" s="237">
        <v>0.75</v>
      </c>
      <c r="J22" s="238">
        <v>96</v>
      </c>
    </row>
    <row r="23" spans="1:17" ht="24" hidden="1">
      <c r="A23" s="20"/>
      <c r="B23" s="30" t="s">
        <v>52</v>
      </c>
      <c r="C23" s="223" t="s">
        <v>53</v>
      </c>
      <c r="D23" s="223">
        <v>100</v>
      </c>
      <c r="E23" s="223" t="s">
        <v>54</v>
      </c>
      <c r="F23" s="22">
        <v>100</v>
      </c>
      <c r="G23" s="22" t="s">
        <v>54</v>
      </c>
      <c r="H23" s="22">
        <f>F23</f>
        <v>100</v>
      </c>
      <c r="I23" s="22" t="s">
        <v>54</v>
      </c>
      <c r="J23" s="22">
        <f>F23</f>
        <v>100</v>
      </c>
    </row>
    <row r="24" spans="1:17" ht="24" hidden="1">
      <c r="A24" s="20"/>
      <c r="B24" s="30" t="s">
        <v>55</v>
      </c>
      <c r="C24" s="223" t="s">
        <v>56</v>
      </c>
      <c r="D24" s="223">
        <v>100</v>
      </c>
      <c r="E24" s="223" t="s">
        <v>56</v>
      </c>
      <c r="F24" s="22">
        <v>100</v>
      </c>
      <c r="G24" s="22" t="s">
        <v>56</v>
      </c>
      <c r="H24" s="22">
        <v>100</v>
      </c>
      <c r="I24" s="22" t="s">
        <v>56</v>
      </c>
      <c r="J24" s="22">
        <v>100</v>
      </c>
    </row>
    <row r="25" spans="1:17">
      <c r="A25" s="274" t="s">
        <v>57</v>
      </c>
      <c r="B25" s="274"/>
      <c r="C25" s="275" t="s">
        <v>58</v>
      </c>
      <c r="D25" s="275"/>
      <c r="E25" s="273">
        <f>东亚瑞晶苑!L9</f>
        <v>47</v>
      </c>
      <c r="F25" s="273"/>
      <c r="G25" s="273">
        <f>合生世界村!L9</f>
        <v>49.07</v>
      </c>
      <c r="H25" s="273"/>
      <c r="I25" s="284">
        <f>珠江逸景!K9</f>
        <v>41.125000000000007</v>
      </c>
      <c r="J25" s="285"/>
    </row>
    <row r="26" spans="1:17">
      <c r="A26" s="274" t="s">
        <v>59</v>
      </c>
      <c r="B26" s="274"/>
      <c r="C26" s="275" t="s">
        <v>58</v>
      </c>
      <c r="D26" s="275"/>
      <c r="E26" s="276">
        <f>ROUND(E25*POWER(100,COUNT(F6:F24))/PRODUCT(F6:F24),2)</f>
        <v>51.59</v>
      </c>
      <c r="F26" s="276"/>
      <c r="G26" s="276">
        <f>ROUND(G25*POWER(100,COUNT(H6:H24))/PRODUCT(H6:H24),2)</f>
        <v>53.79</v>
      </c>
      <c r="H26" s="276"/>
      <c r="I26" s="282">
        <f>ROUND(I25*POWER(100,COUNT(J6:J24))/PRODUCT(J6:J24),2)</f>
        <v>45.08</v>
      </c>
      <c r="J26" s="283"/>
    </row>
    <row r="27" spans="1:17">
      <c r="A27" s="14"/>
      <c r="B27" s="182" t="s">
        <v>888</v>
      </c>
      <c r="C27" s="182">
        <f>ROUND((E26+G26+I26)/3,2)</f>
        <v>50.15</v>
      </c>
      <c r="D27" s="14"/>
      <c r="E27" s="14"/>
      <c r="F27" s="14"/>
      <c r="G27" s="14"/>
      <c r="H27" s="14"/>
      <c r="I27" s="14"/>
      <c r="J27" s="14"/>
    </row>
    <row r="28" spans="1:17">
      <c r="A28" s="14"/>
      <c r="B28" s="239" t="s">
        <v>1028</v>
      </c>
      <c r="C28" s="239">
        <f>ROUND(C27/(1+5%)*2.5%,2)</f>
        <v>1.19</v>
      </c>
      <c r="D28" s="14"/>
      <c r="E28" s="14"/>
      <c r="F28" s="14"/>
      <c r="G28" s="14"/>
      <c r="H28" s="14"/>
      <c r="I28" s="14"/>
      <c r="J28" s="14"/>
    </row>
    <row r="29" spans="1:17">
      <c r="A29" s="14"/>
      <c r="B29" s="242" t="s">
        <v>1029</v>
      </c>
      <c r="C29" s="242">
        <v>6</v>
      </c>
      <c r="D29" s="14"/>
      <c r="E29" s="14">
        <f>ROUND(POWER(100,COUNT(F6:F24))/PRODUCT(F6:F24),4)</f>
        <v>1.0975999999999999</v>
      </c>
      <c r="F29" s="14"/>
      <c r="G29" s="14">
        <f>ROUND(POWER(100,COUNT(H6:H24))/PRODUCT(H6:H24),4)</f>
        <v>1.0962000000000001</v>
      </c>
      <c r="H29" s="14"/>
      <c r="I29" s="14">
        <f>ROUND(POWER(100,COUNT(J6:J24))/PRODUCT(J6:J24),4)</f>
        <v>1.0962000000000001</v>
      </c>
      <c r="J29" s="14"/>
      <c r="L29">
        <f>E25/I25</f>
        <v>1.1428571428571426</v>
      </c>
    </row>
    <row r="30" spans="1:17">
      <c r="A30" s="14"/>
      <c r="B30" s="243" t="s">
        <v>1020</v>
      </c>
      <c r="C30" s="244">
        <v>2.5</v>
      </c>
      <c r="D30" s="14"/>
      <c r="E30" s="14">
        <f>E25*E29</f>
        <v>51.587199999999996</v>
      </c>
      <c r="F30" s="14"/>
      <c r="G30" s="14">
        <f>G25*G29</f>
        <v>53.790534000000001</v>
      </c>
      <c r="H30" s="14"/>
      <c r="I30" s="21">
        <f>I25*I29</f>
        <v>45.081225000000011</v>
      </c>
      <c r="J30" s="14"/>
      <c r="L30">
        <f>E30/I30</f>
        <v>1.1443167305236268</v>
      </c>
    </row>
    <row r="31" spans="1:17">
      <c r="B31" s="241" t="s">
        <v>1030</v>
      </c>
      <c r="C31" s="240">
        <f>C27+C28+C29+C30</f>
        <v>59.839999999999996</v>
      </c>
    </row>
    <row r="32" spans="1:17">
      <c r="C32">
        <f>ROUND(C31,0)</f>
        <v>60</v>
      </c>
    </row>
    <row r="34" spans="3:9">
      <c r="E34">
        <v>1986</v>
      </c>
      <c r="G34">
        <v>2003</v>
      </c>
      <c r="I34">
        <v>2002</v>
      </c>
    </row>
    <row r="35" spans="3:9">
      <c r="C35">
        <f>49.79+49.79/(1+5%)*4%+5.68+2.5</f>
        <v>59.866761904761901</v>
      </c>
      <c r="H35">
        <v>96</v>
      </c>
    </row>
    <row r="36" spans="3:9">
      <c r="G36" s="34"/>
    </row>
    <row r="38" spans="3:9">
      <c r="E38" t="s">
        <v>1023</v>
      </c>
      <c r="F38" t="s">
        <v>1024</v>
      </c>
      <c r="G38" t="s">
        <v>1025</v>
      </c>
      <c r="H38" t="s">
        <v>1026</v>
      </c>
    </row>
    <row r="39" spans="3:9">
      <c r="E39">
        <v>94</v>
      </c>
      <c r="F39">
        <v>96</v>
      </c>
      <c r="G39">
        <v>98</v>
      </c>
      <c r="H39">
        <v>100</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A1:O49"/>
  <sheetViews>
    <sheetView zoomScale="90" zoomScaleNormal="90" workbookViewId="0">
      <selection activeCell="E8" sqref="E8:E10"/>
    </sheetView>
  </sheetViews>
  <sheetFormatPr defaultColWidth="9" defaultRowHeight="14.25"/>
  <cols>
    <col min="1" max="1" width="17.625" style="45" customWidth="1"/>
    <col min="2" max="2" width="19.375" style="85" customWidth="1"/>
    <col min="3" max="3" width="16.125" style="45" hidden="1" customWidth="1"/>
    <col min="4" max="4" width="19.375" style="45" customWidth="1"/>
    <col min="5" max="5" width="8" style="45" customWidth="1"/>
    <col min="6" max="6" width="18.125" style="185" hidden="1" customWidth="1"/>
    <col min="7" max="7" width="20.5" style="156" customWidth="1"/>
    <col min="8" max="8" width="5.875" style="45" customWidth="1"/>
    <col min="9" max="9" width="10.875" style="45" customWidth="1"/>
    <col min="10" max="10" width="16.625" style="45" customWidth="1"/>
    <col min="11" max="11" width="3.375" style="45" hidden="1" customWidth="1"/>
    <col min="12" max="12" width="10.875" style="85" customWidth="1"/>
    <col min="13" max="16384" width="9" style="45"/>
  </cols>
  <sheetData>
    <row r="1" spans="1:15">
      <c r="B1" s="171" t="s">
        <v>64</v>
      </c>
      <c r="C1" s="171"/>
      <c r="D1" s="172" t="s">
        <v>153</v>
      </c>
      <c r="F1" s="185">
        <v>12</v>
      </c>
    </row>
    <row r="2" spans="1:15">
      <c r="B2" s="145" t="s">
        <v>65</v>
      </c>
      <c r="C2" s="99"/>
      <c r="D2" s="100"/>
      <c r="E2" s="23"/>
    </row>
    <row r="3" spans="1:15">
      <c r="A3" s="197" t="s">
        <v>158</v>
      </c>
      <c r="B3" s="24" t="s">
        <v>66</v>
      </c>
      <c r="C3" s="93" t="s">
        <v>67</v>
      </c>
      <c r="D3" s="93" t="s">
        <v>114</v>
      </c>
      <c r="E3" s="93" t="s">
        <v>157</v>
      </c>
      <c r="F3" s="186" t="s">
        <v>889</v>
      </c>
      <c r="G3" s="157" t="s">
        <v>885</v>
      </c>
      <c r="H3" s="44"/>
    </row>
    <row r="4" spans="1:15" ht="15">
      <c r="A4" s="260" t="s">
        <v>928</v>
      </c>
      <c r="B4" s="95">
        <v>44531</v>
      </c>
      <c r="C4" s="35">
        <v>1</v>
      </c>
      <c r="D4" s="74">
        <f>中指数据!M12</f>
        <v>48.31</v>
      </c>
      <c r="E4" s="252">
        <v>4</v>
      </c>
      <c r="F4" s="254">
        <f>G4-$N$7-N8</f>
        <v>44.31</v>
      </c>
      <c r="G4" s="254">
        <f>ROUND(AVERAGE(D4),2)</f>
        <v>48.31</v>
      </c>
      <c r="H4" s="55"/>
      <c r="J4" s="188" t="str">
        <f>G3</f>
        <v>含物业费和取暖费</v>
      </c>
    </row>
    <row r="5" spans="1:15">
      <c r="A5" s="299" t="s">
        <v>927</v>
      </c>
      <c r="B5" s="95">
        <v>44562</v>
      </c>
      <c r="C5" s="35">
        <v>1</v>
      </c>
      <c r="D5" s="74">
        <f>中指数据!L12</f>
        <v>48.95</v>
      </c>
      <c r="E5" s="292">
        <v>5</v>
      </c>
      <c r="F5" s="254"/>
      <c r="G5" s="295">
        <f>ROUND(AVERAGE(D5:D7),2)</f>
        <v>49.77</v>
      </c>
      <c r="H5" s="55"/>
      <c r="I5" s="56" t="s">
        <v>890</v>
      </c>
      <c r="J5" s="176" t="s">
        <v>68</v>
      </c>
      <c r="K5" s="72" t="s">
        <v>69</v>
      </c>
      <c r="L5" s="153" t="s">
        <v>70</v>
      </c>
    </row>
    <row r="6" spans="1:15">
      <c r="A6" s="300"/>
      <c r="B6" s="95">
        <v>44593</v>
      </c>
      <c r="C6" s="35">
        <v>1</v>
      </c>
      <c r="D6" s="74">
        <f>中指数据!K12</f>
        <v>50.07</v>
      </c>
      <c r="E6" s="293"/>
      <c r="F6" s="254">
        <f>G6-$N$7-N8</f>
        <v>-4</v>
      </c>
      <c r="G6" s="296"/>
      <c r="H6" s="55"/>
      <c r="I6" s="73" t="s">
        <v>71</v>
      </c>
      <c r="J6" s="179">
        <f>G16</f>
        <v>50.41</v>
      </c>
      <c r="K6" s="75"/>
      <c r="L6" s="302">
        <f>ROUND(AVERAGE(J6:J8),2)</f>
        <v>52.15</v>
      </c>
      <c r="M6" s="29" t="s">
        <v>1027</v>
      </c>
      <c r="N6" s="45">
        <f>ROUND((L6-N7-N8)/(1+5%)*2.5%,2)</f>
        <v>1.1499999999999999</v>
      </c>
    </row>
    <row r="7" spans="1:15" ht="15" customHeight="1">
      <c r="A7" s="301"/>
      <c r="B7" s="95">
        <v>44621</v>
      </c>
      <c r="C7" s="35">
        <v>2</v>
      </c>
      <c r="D7" s="74">
        <f>中指数据!J12</f>
        <v>50.29</v>
      </c>
      <c r="E7" s="294"/>
      <c r="F7" s="254"/>
      <c r="G7" s="297"/>
      <c r="H7" s="55"/>
      <c r="I7" s="73" t="s">
        <v>72</v>
      </c>
      <c r="J7" s="219" t="s">
        <v>228</v>
      </c>
      <c r="K7" s="75"/>
      <c r="L7" s="298"/>
      <c r="M7" s="162" t="s">
        <v>110</v>
      </c>
      <c r="N7" s="163">
        <v>1.5</v>
      </c>
      <c r="O7" s="29"/>
    </row>
    <row r="8" spans="1:15">
      <c r="A8" s="299" t="s">
        <v>963</v>
      </c>
      <c r="B8" s="95">
        <v>44652</v>
      </c>
      <c r="C8" s="35">
        <v>3</v>
      </c>
      <c r="D8" s="74" t="str">
        <f>中指数据!I12</f>
        <v>--</v>
      </c>
      <c r="E8" s="292">
        <v>3</v>
      </c>
      <c r="F8" s="254"/>
      <c r="G8" s="295">
        <f>ROUND(AVERAGE(D8:D10),2)</f>
        <v>50.28</v>
      </c>
      <c r="H8" s="55"/>
      <c r="I8" s="73" t="s">
        <v>73</v>
      </c>
      <c r="J8" s="180">
        <f>G48</f>
        <v>53.88</v>
      </c>
      <c r="K8" s="75"/>
      <c r="L8" s="298"/>
      <c r="M8" s="162" t="s">
        <v>162</v>
      </c>
      <c r="N8" s="163">
        <f>30/12</f>
        <v>2.5</v>
      </c>
      <c r="O8" s="45" t="s">
        <v>709</v>
      </c>
    </row>
    <row r="9" spans="1:15" ht="15">
      <c r="A9" s="300"/>
      <c r="B9" s="95">
        <v>44682</v>
      </c>
      <c r="C9" s="35">
        <v>2</v>
      </c>
      <c r="D9" s="74">
        <f>中指数据!H12</f>
        <v>49.86</v>
      </c>
      <c r="E9" s="293"/>
      <c r="F9" s="254">
        <f>G5-N7-N8</f>
        <v>45.77</v>
      </c>
      <c r="G9" s="296"/>
      <c r="H9" s="55"/>
      <c r="J9" s="188" t="s">
        <v>932</v>
      </c>
      <c r="L9" s="189">
        <f>L6-N7-N8-N6</f>
        <v>47</v>
      </c>
    </row>
    <row r="10" spans="1:15" ht="15" customHeight="1">
      <c r="A10" s="301"/>
      <c r="B10" s="95">
        <v>44713</v>
      </c>
      <c r="C10" s="35">
        <v>2</v>
      </c>
      <c r="D10" s="74">
        <f>中指数据!G12</f>
        <v>50.7</v>
      </c>
      <c r="E10" s="294"/>
      <c r="F10" s="254"/>
      <c r="G10" s="297"/>
      <c r="H10" s="55"/>
    </row>
    <row r="11" spans="1:15">
      <c r="A11" s="299" t="s">
        <v>964</v>
      </c>
      <c r="B11" s="95">
        <v>44743</v>
      </c>
      <c r="C11" s="35">
        <v>3</v>
      </c>
      <c r="D11" s="74">
        <f>中指数据!F12</f>
        <v>53.16</v>
      </c>
      <c r="E11" s="292">
        <v>4</v>
      </c>
      <c r="F11" s="254"/>
      <c r="G11" s="295">
        <f>ROUND(AVERAGE(D11:D13),2)</f>
        <v>52.61</v>
      </c>
      <c r="H11" s="55"/>
    </row>
    <row r="12" spans="1:15">
      <c r="A12" s="300"/>
      <c r="B12" s="95">
        <v>44774</v>
      </c>
      <c r="C12" s="35">
        <v>2</v>
      </c>
      <c r="D12" s="74">
        <f>中指数据!E12</f>
        <v>51.2</v>
      </c>
      <c r="E12" s="293"/>
      <c r="F12" s="254">
        <f>G8-N7-N8</f>
        <v>46.28</v>
      </c>
      <c r="G12" s="296"/>
      <c r="H12" s="55"/>
    </row>
    <row r="13" spans="1:15" ht="15" customHeight="1">
      <c r="A13" s="301"/>
      <c r="B13" s="95">
        <v>44805</v>
      </c>
      <c r="C13" s="94">
        <v>1</v>
      </c>
      <c r="D13" s="77">
        <f>中指数据!D12</f>
        <v>53.47</v>
      </c>
      <c r="E13" s="294"/>
      <c r="F13" s="254"/>
      <c r="G13" s="297"/>
      <c r="H13" s="55"/>
    </row>
    <row r="14" spans="1:15">
      <c r="A14" s="299" t="s">
        <v>1050</v>
      </c>
      <c r="B14" s="95">
        <v>44835</v>
      </c>
      <c r="C14" s="233"/>
      <c r="D14" s="77">
        <f>中指数据!C12</f>
        <v>51.77</v>
      </c>
      <c r="E14" s="292">
        <v>3</v>
      </c>
      <c r="F14" s="254"/>
      <c r="G14" s="295">
        <f>ROUND(AVERAGE(D14:D15),2)</f>
        <v>51.09</v>
      </c>
      <c r="H14" s="55"/>
    </row>
    <row r="15" spans="1:15">
      <c r="A15" s="301"/>
      <c r="B15" s="95">
        <v>44866</v>
      </c>
      <c r="C15" s="233"/>
      <c r="D15" s="230">
        <f>中指数据!B12</f>
        <v>50.41</v>
      </c>
      <c r="E15" s="294"/>
      <c r="F15" s="254">
        <f>G11-N7-N8</f>
        <v>48.61</v>
      </c>
      <c r="G15" s="297"/>
      <c r="H15" s="55"/>
    </row>
    <row r="16" spans="1:15">
      <c r="A16" s="96" t="s">
        <v>156</v>
      </c>
      <c r="B16" s="154"/>
      <c r="C16" s="97"/>
      <c r="D16" s="97"/>
      <c r="E16" s="98"/>
      <c r="F16" s="159">
        <f>ROUND(AVERAGE(F4:F15),2)</f>
        <v>36.19</v>
      </c>
      <c r="G16" s="158">
        <f>ROUND(AVERAGE(G4:G14),2)</f>
        <v>50.41</v>
      </c>
      <c r="H16" s="42"/>
    </row>
    <row r="18" spans="1:8" hidden="1">
      <c r="B18" s="173" t="s">
        <v>74</v>
      </c>
      <c r="C18" s="174"/>
      <c r="D18" s="175" t="s">
        <v>153</v>
      </c>
      <c r="E18" s="44"/>
    </row>
    <row r="19" spans="1:8" hidden="1">
      <c r="A19" s="197" t="s">
        <v>158</v>
      </c>
      <c r="B19" s="24" t="s">
        <v>66</v>
      </c>
      <c r="C19" s="72" t="s">
        <v>76</v>
      </c>
      <c r="D19" s="28" t="s">
        <v>883</v>
      </c>
      <c r="E19" s="72" t="str">
        <f>E3</f>
        <v>样本数量</v>
      </c>
      <c r="F19" s="186" t="str">
        <f>F3</f>
        <v>不含物业费、取暖费</v>
      </c>
      <c r="G19" s="157" t="str">
        <f>G3</f>
        <v>含物业费和取暖费</v>
      </c>
      <c r="H19" s="44"/>
    </row>
    <row r="20" spans="1:8" hidden="1">
      <c r="A20" s="291" t="s">
        <v>928</v>
      </c>
      <c r="B20" s="95">
        <v>44470</v>
      </c>
      <c r="C20" s="72"/>
      <c r="D20" s="27"/>
      <c r="E20" s="298"/>
      <c r="F20" s="203"/>
      <c r="G20" s="298"/>
      <c r="H20" s="55"/>
    </row>
    <row r="21" spans="1:8" hidden="1">
      <c r="A21" s="291"/>
      <c r="B21" s="95">
        <v>44501</v>
      </c>
      <c r="C21" s="72"/>
      <c r="D21" s="27"/>
      <c r="E21" s="298"/>
      <c r="F21" s="203"/>
      <c r="G21" s="298"/>
      <c r="H21" s="55"/>
    </row>
    <row r="22" spans="1:8" hidden="1">
      <c r="A22" s="291"/>
      <c r="B22" s="95">
        <v>44531</v>
      </c>
      <c r="C22" s="72"/>
      <c r="D22" s="27"/>
      <c r="E22" s="298"/>
      <c r="F22" s="203"/>
      <c r="G22" s="298"/>
      <c r="H22" s="55"/>
    </row>
    <row r="23" spans="1:8" ht="15" hidden="1" customHeight="1">
      <c r="A23" s="291" t="s">
        <v>927</v>
      </c>
      <c r="B23" s="95">
        <v>44562</v>
      </c>
      <c r="C23" s="72"/>
      <c r="D23" s="27"/>
      <c r="E23" s="298"/>
      <c r="F23" s="203"/>
      <c r="G23" s="298"/>
      <c r="H23" s="55"/>
    </row>
    <row r="24" spans="1:8" hidden="1">
      <c r="A24" s="291"/>
      <c r="B24" s="95">
        <v>44593</v>
      </c>
      <c r="C24" s="72"/>
      <c r="D24" s="27"/>
      <c r="E24" s="298"/>
      <c r="F24" s="203"/>
      <c r="G24" s="298"/>
      <c r="H24" s="55"/>
    </row>
    <row r="25" spans="1:8" hidden="1">
      <c r="A25" s="291"/>
      <c r="B25" s="95">
        <v>44621</v>
      </c>
      <c r="C25" s="72"/>
      <c r="D25" s="27"/>
      <c r="E25" s="298"/>
      <c r="F25" s="203"/>
      <c r="G25" s="298"/>
      <c r="H25" s="55"/>
    </row>
    <row r="26" spans="1:8" ht="15" hidden="1" customHeight="1">
      <c r="A26" s="291" t="s">
        <v>963</v>
      </c>
      <c r="B26" s="95">
        <v>44652</v>
      </c>
      <c r="C26" s="72"/>
      <c r="D26" s="27"/>
      <c r="E26" s="298"/>
      <c r="F26" s="203"/>
      <c r="G26" s="298"/>
      <c r="H26" s="55"/>
    </row>
    <row r="27" spans="1:8" hidden="1">
      <c r="A27" s="291"/>
      <c r="B27" s="95">
        <v>44682</v>
      </c>
      <c r="C27" s="72"/>
      <c r="D27" s="27"/>
      <c r="E27" s="298"/>
      <c r="F27" s="203"/>
      <c r="G27" s="298"/>
      <c r="H27" s="55"/>
    </row>
    <row r="28" spans="1:8" hidden="1">
      <c r="A28" s="291"/>
      <c r="B28" s="95">
        <v>44713</v>
      </c>
      <c r="C28" s="72"/>
      <c r="D28" s="27"/>
      <c r="E28" s="298"/>
      <c r="F28" s="203"/>
      <c r="G28" s="298"/>
      <c r="H28" s="55"/>
    </row>
    <row r="29" spans="1:8" ht="15" hidden="1" customHeight="1">
      <c r="A29" s="291" t="s">
        <v>964</v>
      </c>
      <c r="B29" s="95">
        <v>44743</v>
      </c>
      <c r="C29" s="72"/>
      <c r="D29" s="27"/>
      <c r="E29" s="298"/>
      <c r="F29" s="203"/>
      <c r="G29" s="298"/>
      <c r="H29" s="55"/>
    </row>
    <row r="30" spans="1:8" hidden="1">
      <c r="A30" s="291"/>
      <c r="B30" s="95">
        <v>44774</v>
      </c>
      <c r="C30" s="72"/>
      <c r="D30" s="27"/>
      <c r="E30" s="298"/>
      <c r="F30" s="203"/>
      <c r="G30" s="298"/>
      <c r="H30" s="55"/>
    </row>
    <row r="31" spans="1:8" hidden="1">
      <c r="A31" s="291"/>
      <c r="B31" s="95">
        <v>44805</v>
      </c>
      <c r="C31" s="72"/>
      <c r="D31" s="27"/>
      <c r="E31" s="298"/>
      <c r="F31" s="193"/>
      <c r="G31" s="298"/>
      <c r="H31" s="55"/>
    </row>
    <row r="32" spans="1:8" hidden="1">
      <c r="A32" s="101" t="str">
        <f>A16</f>
        <v>平均月租金（元/平方米/月）</v>
      </c>
      <c r="B32" s="155"/>
      <c r="C32" s="102"/>
      <c r="D32" s="102"/>
      <c r="E32" s="76"/>
      <c r="F32" s="159"/>
      <c r="G32" s="158"/>
      <c r="H32" s="42"/>
    </row>
    <row r="34" spans="1:8">
      <c r="B34" s="173" t="s">
        <v>77</v>
      </c>
      <c r="C34" s="174"/>
      <c r="D34" s="175" t="s">
        <v>154</v>
      </c>
      <c r="E34" s="44"/>
      <c r="H34" s="83"/>
    </row>
    <row r="35" spans="1:8">
      <c r="A35" s="197" t="s">
        <v>158</v>
      </c>
      <c r="B35" s="24" t="s">
        <v>66</v>
      </c>
      <c r="C35" s="72" t="s">
        <v>76</v>
      </c>
      <c r="D35" s="28" t="s">
        <v>883</v>
      </c>
      <c r="E35" s="72" t="str">
        <f>E3</f>
        <v>样本数量</v>
      </c>
      <c r="F35" s="169" t="str">
        <f>F19</f>
        <v>不含物业费、取暖费</v>
      </c>
      <c r="G35" s="157" t="str">
        <f>G19</f>
        <v>含物业费和取暖费</v>
      </c>
      <c r="H35" s="183"/>
    </row>
    <row r="36" spans="1:8">
      <c r="A36" s="260" t="s">
        <v>928</v>
      </c>
      <c r="B36" s="95">
        <v>44531</v>
      </c>
      <c r="C36" s="72"/>
      <c r="D36" s="230" t="s">
        <v>228</v>
      </c>
      <c r="E36" s="252">
        <v>0</v>
      </c>
      <c r="F36" s="255" t="e">
        <f>G36-N8-N7</f>
        <v>#VALUE!</v>
      </c>
      <c r="G36" s="252" t="s">
        <v>228</v>
      </c>
      <c r="H36" s="303"/>
    </row>
    <row r="37" spans="1:8">
      <c r="A37" s="299" t="s">
        <v>927</v>
      </c>
      <c r="B37" s="95">
        <v>44562</v>
      </c>
      <c r="C37" s="72">
        <v>6</v>
      </c>
      <c r="D37" s="252" t="s">
        <v>228</v>
      </c>
      <c r="E37" s="292">
        <v>2</v>
      </c>
      <c r="F37" s="254"/>
      <c r="G37" s="295">
        <f>ROUND(AVERAGE(D37:D39),2)</f>
        <v>58.4</v>
      </c>
      <c r="H37" s="304"/>
    </row>
    <row r="38" spans="1:8">
      <c r="A38" s="300"/>
      <c r="B38" s="95">
        <v>44593</v>
      </c>
      <c r="C38" s="72">
        <v>4</v>
      </c>
      <c r="D38" s="43">
        <f>市场数据!M9</f>
        <v>58.4</v>
      </c>
      <c r="E38" s="293"/>
      <c r="F38" s="255">
        <f>G38-N8-N7</f>
        <v>-4</v>
      </c>
      <c r="G38" s="296"/>
      <c r="H38" s="303"/>
    </row>
    <row r="39" spans="1:8" ht="15" customHeight="1">
      <c r="A39" s="301"/>
      <c r="B39" s="95">
        <v>44621</v>
      </c>
      <c r="C39" s="72">
        <v>2</v>
      </c>
      <c r="D39" s="252" t="s">
        <v>228</v>
      </c>
      <c r="E39" s="294"/>
      <c r="F39" s="254"/>
      <c r="G39" s="297"/>
      <c r="H39" s="304"/>
    </row>
    <row r="40" spans="1:8">
      <c r="A40" s="299" t="s">
        <v>963</v>
      </c>
      <c r="B40" s="95">
        <v>44652</v>
      </c>
      <c r="C40" s="72">
        <v>5</v>
      </c>
      <c r="D40" s="219">
        <f>市场数据!M8</f>
        <v>54.12</v>
      </c>
      <c r="E40" s="292">
        <v>3</v>
      </c>
      <c r="F40" s="203"/>
      <c r="G40" s="295">
        <f>ROUND(AVERAGE(D40:D42),2)</f>
        <v>54.87</v>
      </c>
      <c r="H40" s="304"/>
    </row>
    <row r="41" spans="1:8">
      <c r="A41" s="300"/>
      <c r="B41" s="95">
        <v>44682</v>
      </c>
      <c r="C41" s="72">
        <v>3</v>
      </c>
      <c r="D41" s="252" t="s">
        <v>228</v>
      </c>
      <c r="E41" s="293"/>
      <c r="F41" s="202">
        <f>G37-N8-N7</f>
        <v>54.4</v>
      </c>
      <c r="G41" s="296"/>
      <c r="H41" s="303"/>
    </row>
    <row r="42" spans="1:8" ht="15" customHeight="1">
      <c r="A42" s="301"/>
      <c r="B42" s="95">
        <v>44713</v>
      </c>
      <c r="C42" s="72">
        <v>2</v>
      </c>
      <c r="D42" s="219">
        <f>市场数据!M6</f>
        <v>55.61</v>
      </c>
      <c r="E42" s="294"/>
      <c r="F42" s="203"/>
      <c r="G42" s="297"/>
      <c r="H42" s="304"/>
    </row>
    <row r="43" spans="1:8">
      <c r="A43" s="299" t="s">
        <v>964</v>
      </c>
      <c r="B43" s="95">
        <v>44743</v>
      </c>
      <c r="C43" s="72">
        <v>2</v>
      </c>
      <c r="D43" s="252" t="s">
        <v>228</v>
      </c>
      <c r="E43" s="292">
        <v>2</v>
      </c>
      <c r="F43" s="203"/>
      <c r="G43" s="295">
        <f>ROUND(AVERAGE(D43:D45),2)</f>
        <v>50.63</v>
      </c>
      <c r="H43" s="304"/>
    </row>
    <row r="44" spans="1:8">
      <c r="A44" s="300"/>
      <c r="B44" s="95">
        <v>44774</v>
      </c>
      <c r="C44" s="72">
        <v>5</v>
      </c>
      <c r="D44" s="219">
        <f>市场数据!M5</f>
        <v>51.25</v>
      </c>
      <c r="E44" s="293"/>
      <c r="F44" s="202">
        <f>G40-N8-N7</f>
        <v>50.87</v>
      </c>
      <c r="G44" s="296"/>
      <c r="H44" s="303"/>
    </row>
    <row r="45" spans="1:8" ht="15" customHeight="1">
      <c r="A45" s="301"/>
      <c r="B45" s="95">
        <v>44805</v>
      </c>
      <c r="C45" s="72">
        <v>5</v>
      </c>
      <c r="D45" s="43">
        <f>市场数据!M4</f>
        <v>50</v>
      </c>
      <c r="E45" s="294"/>
      <c r="F45" s="203"/>
      <c r="G45" s="297"/>
      <c r="H45" s="304"/>
    </row>
    <row r="46" spans="1:8">
      <c r="A46" s="299" t="s">
        <v>1050</v>
      </c>
      <c r="B46" s="95">
        <v>44835</v>
      </c>
      <c r="C46" s="72">
        <v>1</v>
      </c>
      <c r="D46" s="43">
        <f>市场数据!M3</f>
        <v>50.62</v>
      </c>
      <c r="E46" s="292">
        <v>2</v>
      </c>
      <c r="F46" s="203"/>
      <c r="G46" s="295">
        <f>ROUND(AVERAGE(D46:D47),2)</f>
        <v>51.63</v>
      </c>
      <c r="H46" s="304"/>
    </row>
    <row r="47" spans="1:8">
      <c r="A47" s="301"/>
      <c r="B47" s="95">
        <v>44866</v>
      </c>
      <c r="C47" s="72">
        <v>11</v>
      </c>
      <c r="D47" s="219">
        <f>市场数据!M2</f>
        <v>52.63</v>
      </c>
      <c r="E47" s="294"/>
      <c r="F47" s="248">
        <f>D47-N7-N8</f>
        <v>48.63</v>
      </c>
      <c r="G47" s="297"/>
      <c r="H47" s="184"/>
    </row>
    <row r="48" spans="1:8">
      <c r="A48" s="101" t="str">
        <f>A16</f>
        <v>平均月租金（元/平方米/月）</v>
      </c>
      <c r="B48" s="155"/>
      <c r="C48" s="102"/>
      <c r="D48" s="102"/>
      <c r="E48" s="76"/>
      <c r="F48" s="159" t="e">
        <f>ROUND(AVERAGE(F36:F47),2)</f>
        <v>#VALUE!</v>
      </c>
      <c r="G48" s="187">
        <f>ROUND(AVERAGE(G36:G47),2)</f>
        <v>53.88</v>
      </c>
      <c r="H48" s="170"/>
    </row>
    <row r="49" spans="8:8">
      <c r="H49" s="165"/>
    </row>
  </sheetData>
  <mergeCells count="41">
    <mergeCell ref="G43:G45"/>
    <mergeCell ref="E46:E47"/>
    <mergeCell ref="G46:G47"/>
    <mergeCell ref="L6:L8"/>
    <mergeCell ref="H36:H37"/>
    <mergeCell ref="H38:H40"/>
    <mergeCell ref="H41:H43"/>
    <mergeCell ref="H44:H46"/>
    <mergeCell ref="G37:G39"/>
    <mergeCell ref="G40:G42"/>
    <mergeCell ref="G26:G28"/>
    <mergeCell ref="E29:E31"/>
    <mergeCell ref="G29:G31"/>
    <mergeCell ref="A37:A39"/>
    <mergeCell ref="A40:A42"/>
    <mergeCell ref="A43:A45"/>
    <mergeCell ref="A46:A47"/>
    <mergeCell ref="E37:E39"/>
    <mergeCell ref="E40:E42"/>
    <mergeCell ref="E43:E45"/>
    <mergeCell ref="A20:A22"/>
    <mergeCell ref="A5:A7"/>
    <mergeCell ref="A8:A10"/>
    <mergeCell ref="A11:A13"/>
    <mergeCell ref="A14:A15"/>
    <mergeCell ref="A23:A25"/>
    <mergeCell ref="A26:A28"/>
    <mergeCell ref="A29:A31"/>
    <mergeCell ref="E5:E7"/>
    <mergeCell ref="G5:G7"/>
    <mergeCell ref="E8:E10"/>
    <mergeCell ref="G8:G10"/>
    <mergeCell ref="E11:E13"/>
    <mergeCell ref="G11:G13"/>
    <mergeCell ref="E20:E22"/>
    <mergeCell ref="G20:G22"/>
    <mergeCell ref="E23:E25"/>
    <mergeCell ref="G23:G25"/>
    <mergeCell ref="E14:E15"/>
    <mergeCell ref="G14:G15"/>
    <mergeCell ref="E26:E28"/>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N49"/>
  <sheetViews>
    <sheetView topLeftCell="A11" zoomScale="90" zoomScaleNormal="90" workbookViewId="0">
      <selection activeCell="G48" sqref="G48"/>
    </sheetView>
  </sheetViews>
  <sheetFormatPr defaultColWidth="9" defaultRowHeight="14.25"/>
  <cols>
    <col min="1" max="1" width="16.625" style="83" customWidth="1"/>
    <col min="2" max="2" width="17.125" style="83" customWidth="1"/>
    <col min="3" max="3" width="3.625" style="83" hidden="1" customWidth="1"/>
    <col min="4" max="4" width="20.875" style="83" customWidth="1"/>
    <col min="5" max="5" width="9.625" style="83" customWidth="1"/>
    <col min="6" max="6" width="21.125" style="83" hidden="1" customWidth="1"/>
    <col min="7" max="7" width="20" style="83" customWidth="1"/>
    <col min="8" max="8" width="4.875" style="83" customWidth="1"/>
    <col min="9" max="9" width="10.5" style="83" customWidth="1"/>
    <col min="10" max="10" width="18.5" style="83" customWidth="1"/>
    <col min="11" max="11" width="3.375" style="83" hidden="1" customWidth="1"/>
    <col min="12" max="12" width="12.125" style="83" customWidth="1"/>
    <col min="13" max="16384" width="9" style="83"/>
  </cols>
  <sheetData>
    <row r="1" spans="1:14">
      <c r="B1" s="171" t="s">
        <v>64</v>
      </c>
      <c r="C1" s="171"/>
      <c r="D1" s="175" t="s">
        <v>153</v>
      </c>
      <c r="F1" s="83">
        <v>12</v>
      </c>
    </row>
    <row r="2" spans="1:14">
      <c r="B2" s="308" t="s">
        <v>65</v>
      </c>
      <c r="C2" s="309" t="e">
        <f>#REF!</f>
        <v>#REF!</v>
      </c>
      <c r="D2" s="100"/>
      <c r="E2" s="164"/>
    </row>
    <row r="3" spans="1:14">
      <c r="A3" s="197" t="s">
        <v>158</v>
      </c>
      <c r="B3" s="24" t="s">
        <v>66</v>
      </c>
      <c r="C3" s="100" t="s">
        <v>67</v>
      </c>
      <c r="D3" s="100" t="s">
        <v>114</v>
      </c>
      <c r="E3" s="100" t="s">
        <v>157</v>
      </c>
      <c r="F3" s="166" t="str">
        <f>东亚瑞晶苑!F3</f>
        <v>不含物业费、取暖费</v>
      </c>
      <c r="G3" s="160" t="str">
        <f>东亚瑞晶苑!G3</f>
        <v>含物业费和取暖费</v>
      </c>
      <c r="H3" s="165"/>
    </row>
    <row r="4" spans="1:14" ht="15">
      <c r="A4" s="260" t="s">
        <v>928</v>
      </c>
      <c r="B4" s="95">
        <v>44531</v>
      </c>
      <c r="C4" s="100">
        <v>1</v>
      </c>
      <c r="D4" s="231">
        <f>中指数据!M16</f>
        <v>46.71</v>
      </c>
      <c r="E4" s="254">
        <v>3</v>
      </c>
      <c r="F4" s="254">
        <f>G4-N7-N8</f>
        <v>41.730000000000004</v>
      </c>
      <c r="G4" s="254">
        <f>ROUND(AVERAGE(D4),2)</f>
        <v>46.71</v>
      </c>
      <c r="H4" s="167"/>
      <c r="J4" s="191" t="str">
        <f>东亚瑞晶苑!J4</f>
        <v>含物业费和取暖费</v>
      </c>
    </row>
    <row r="5" spans="1:14">
      <c r="A5" s="299" t="s">
        <v>927</v>
      </c>
      <c r="B5" s="95">
        <v>44562</v>
      </c>
      <c r="C5" s="100">
        <v>2</v>
      </c>
      <c r="D5" s="144">
        <f>中指数据!L16</f>
        <v>46.27</v>
      </c>
      <c r="E5" s="295">
        <v>5</v>
      </c>
      <c r="F5" s="254"/>
      <c r="G5" s="295">
        <f>ROUND(AVERAGE(D5:D7),2)</f>
        <v>46.37</v>
      </c>
      <c r="H5" s="167"/>
      <c r="I5" s="81" t="str">
        <f>东亚瑞晶苑!I5</f>
        <v>数据来源</v>
      </c>
      <c r="J5" s="176" t="s">
        <v>68</v>
      </c>
      <c r="K5" s="80" t="s">
        <v>69</v>
      </c>
      <c r="L5" s="80" t="s">
        <v>70</v>
      </c>
      <c r="M5" s="29"/>
      <c r="N5" s="45"/>
    </row>
    <row r="6" spans="1:14">
      <c r="A6" s="300"/>
      <c r="B6" s="95">
        <v>44593</v>
      </c>
      <c r="C6" s="100">
        <v>1</v>
      </c>
      <c r="D6" s="144">
        <f>中指数据!K16</f>
        <v>46.94</v>
      </c>
      <c r="E6" s="296"/>
      <c r="F6" s="254">
        <f>G6-N7-N8</f>
        <v>-4.9800000000000004</v>
      </c>
      <c r="G6" s="296"/>
      <c r="H6" s="167"/>
      <c r="I6" s="81" t="s">
        <v>71</v>
      </c>
      <c r="J6" s="159">
        <f>G16</f>
        <v>48.39</v>
      </c>
      <c r="K6" s="168"/>
      <c r="L6" s="305">
        <f>ROUND(AVERAGE(J6:J8),2)</f>
        <v>55.25</v>
      </c>
      <c r="M6" s="29" t="s">
        <v>1027</v>
      </c>
      <c r="N6" s="45">
        <f>ROUND((L6-N7-N8)/(1+5%)*2.5%,2)</f>
        <v>1.2</v>
      </c>
    </row>
    <row r="7" spans="1:14" ht="15" customHeight="1">
      <c r="A7" s="301"/>
      <c r="B7" s="95">
        <v>44621</v>
      </c>
      <c r="C7" s="100">
        <v>2</v>
      </c>
      <c r="D7" s="144">
        <f>中指数据!J16</f>
        <v>45.91</v>
      </c>
      <c r="E7" s="297"/>
      <c r="F7" s="254"/>
      <c r="G7" s="297"/>
      <c r="H7" s="167"/>
      <c r="I7" s="81" t="s">
        <v>72</v>
      </c>
      <c r="J7" s="219" t="s">
        <v>228</v>
      </c>
      <c r="K7" s="168"/>
      <c r="L7" s="306"/>
      <c r="M7" s="162" t="s">
        <v>110</v>
      </c>
      <c r="N7" s="163">
        <v>2.48</v>
      </c>
    </row>
    <row r="8" spans="1:14">
      <c r="A8" s="299" t="s">
        <v>963</v>
      </c>
      <c r="B8" s="95">
        <v>44652</v>
      </c>
      <c r="C8" s="100">
        <v>1</v>
      </c>
      <c r="D8" s="144" t="str">
        <f>中指数据!I16</f>
        <v>--</v>
      </c>
      <c r="E8" s="295">
        <v>4</v>
      </c>
      <c r="F8" s="254"/>
      <c r="G8" s="295">
        <f>ROUND(AVERAGE(D8:D10),2)</f>
        <v>51.56</v>
      </c>
      <c r="H8" s="167"/>
      <c r="I8" s="81" t="s">
        <v>73</v>
      </c>
      <c r="J8" s="178">
        <f>G48</f>
        <v>62.11</v>
      </c>
      <c r="K8" s="168"/>
      <c r="L8" s="306"/>
      <c r="M8" s="163" t="str">
        <f>东亚瑞晶苑!M8</f>
        <v>取暖费</v>
      </c>
      <c r="N8" s="163">
        <f>东亚瑞晶苑!N8</f>
        <v>2.5</v>
      </c>
    </row>
    <row r="9" spans="1:14" ht="15">
      <c r="A9" s="300"/>
      <c r="B9" s="95">
        <v>44682</v>
      </c>
      <c r="C9" s="100">
        <v>2</v>
      </c>
      <c r="D9" s="144">
        <f>中指数据!H16</f>
        <v>50.94</v>
      </c>
      <c r="E9" s="296"/>
      <c r="F9" s="254">
        <f>G5-N7-N8</f>
        <v>41.39</v>
      </c>
      <c r="G9" s="296"/>
      <c r="H9" s="167"/>
      <c r="J9" s="191" t="str">
        <f>东亚瑞晶苑!J9</f>
        <v>不含物业费和供暖费</v>
      </c>
      <c r="L9" s="189">
        <f>L6-N7-N8-N6</f>
        <v>49.07</v>
      </c>
    </row>
    <row r="10" spans="1:14" ht="15" customHeight="1">
      <c r="A10" s="301"/>
      <c r="B10" s="95">
        <v>44713</v>
      </c>
      <c r="C10" s="100">
        <v>1</v>
      </c>
      <c r="D10" s="144">
        <f>中指数据!G16</f>
        <v>52.17</v>
      </c>
      <c r="E10" s="297"/>
      <c r="F10" s="254"/>
      <c r="G10" s="297"/>
      <c r="H10" s="167"/>
    </row>
    <row r="11" spans="1:14">
      <c r="A11" s="299" t="s">
        <v>964</v>
      </c>
      <c r="B11" s="95">
        <v>44743</v>
      </c>
      <c r="C11" s="100">
        <v>1</v>
      </c>
      <c r="D11" s="144">
        <f>中指数据!F16</f>
        <v>50.34</v>
      </c>
      <c r="E11" s="295">
        <v>3</v>
      </c>
      <c r="F11" s="254"/>
      <c r="G11" s="295">
        <f>ROUND(AVERAGE(D11:D13),2)</f>
        <v>50.15</v>
      </c>
      <c r="H11" s="167"/>
    </row>
    <row r="12" spans="1:14">
      <c r="A12" s="300"/>
      <c r="B12" s="95">
        <v>44774</v>
      </c>
      <c r="C12" s="100">
        <v>2</v>
      </c>
      <c r="D12" s="144">
        <f>中指数据!E16</f>
        <v>49.95</v>
      </c>
      <c r="E12" s="296"/>
      <c r="F12" s="254">
        <f>G8-N7-N8</f>
        <v>46.580000000000005</v>
      </c>
      <c r="G12" s="296"/>
      <c r="H12" s="167"/>
    </row>
    <row r="13" spans="1:14" ht="15" customHeight="1">
      <c r="A13" s="301"/>
      <c r="B13" s="95">
        <v>44805</v>
      </c>
      <c r="C13" s="100">
        <v>3</v>
      </c>
      <c r="D13" s="144" t="str">
        <f>中指数据!D16</f>
        <v>--</v>
      </c>
      <c r="E13" s="297"/>
      <c r="F13" s="254"/>
      <c r="G13" s="297"/>
      <c r="H13" s="167"/>
    </row>
    <row r="14" spans="1:14">
      <c r="A14" s="299" t="s">
        <v>1050</v>
      </c>
      <c r="B14" s="95">
        <v>44835</v>
      </c>
      <c r="C14" s="100">
        <v>1</v>
      </c>
      <c r="D14" s="144" t="str">
        <f>中指数据!C16</f>
        <v>--</v>
      </c>
      <c r="E14" s="295">
        <v>2</v>
      </c>
      <c r="F14" s="254"/>
      <c r="G14" s="295">
        <f>ROUND(AVERAGE(D14:D15),2)</f>
        <v>47.15</v>
      </c>
      <c r="H14" s="167"/>
    </row>
    <row r="15" spans="1:14">
      <c r="A15" s="301"/>
      <c r="B15" s="95">
        <v>44866</v>
      </c>
      <c r="C15" s="100">
        <v>0</v>
      </c>
      <c r="D15" s="81">
        <f>中指数据!B16</f>
        <v>47.15</v>
      </c>
      <c r="E15" s="297"/>
      <c r="F15" s="254" t="s">
        <v>710</v>
      </c>
      <c r="G15" s="297"/>
      <c r="H15" s="167"/>
    </row>
    <row r="16" spans="1:14">
      <c r="A16" s="313" t="s">
        <v>155</v>
      </c>
      <c r="B16" s="314"/>
      <c r="C16" s="314"/>
      <c r="D16" s="314"/>
      <c r="E16" s="314"/>
      <c r="F16" s="87">
        <f>ROUND(AVERAGE(F4:F15),2)</f>
        <v>31.18</v>
      </c>
      <c r="G16" s="161">
        <f>ROUND(AVERAGE(G4:G15),2)</f>
        <v>48.39</v>
      </c>
      <c r="H16" s="170"/>
    </row>
    <row r="18" spans="1:10" hidden="1">
      <c r="B18" s="315" t="s">
        <v>74</v>
      </c>
      <c r="C18" s="316"/>
      <c r="D18" s="175" t="s">
        <v>153</v>
      </c>
      <c r="E18" s="165"/>
    </row>
    <row r="19" spans="1:10" hidden="1">
      <c r="A19" s="197" t="s">
        <v>158</v>
      </c>
      <c r="B19" s="24" t="s">
        <v>66</v>
      </c>
      <c r="C19" s="81" t="s">
        <v>76</v>
      </c>
      <c r="D19" s="28" t="s">
        <v>883</v>
      </c>
      <c r="E19" s="81" t="str">
        <f>E3</f>
        <v>样本数量</v>
      </c>
      <c r="F19" s="166" t="str">
        <f>F3</f>
        <v>不含物业费、取暖费</v>
      </c>
      <c r="G19" s="160" t="str">
        <f>东亚瑞晶苑!G19</f>
        <v>含物业费和取暖费</v>
      </c>
      <c r="H19" s="165"/>
    </row>
    <row r="20" spans="1:10" hidden="1">
      <c r="A20" s="291" t="s">
        <v>928</v>
      </c>
      <c r="B20" s="95">
        <v>44470</v>
      </c>
      <c r="C20" s="100"/>
      <c r="D20" s="144"/>
      <c r="E20" s="307"/>
      <c r="F20" s="204"/>
      <c r="G20" s="306"/>
      <c r="H20" s="165"/>
    </row>
    <row r="21" spans="1:10" hidden="1">
      <c r="A21" s="291"/>
      <c r="B21" s="95">
        <v>44501</v>
      </c>
      <c r="C21" s="100"/>
      <c r="D21" s="144"/>
      <c r="E21" s="307"/>
      <c r="F21" s="204"/>
      <c r="G21" s="306"/>
      <c r="H21" s="165"/>
    </row>
    <row r="22" spans="1:10" hidden="1">
      <c r="A22" s="291"/>
      <c r="B22" s="95">
        <v>44531</v>
      </c>
      <c r="C22" s="100"/>
      <c r="D22" s="144"/>
      <c r="E22" s="307"/>
      <c r="F22" s="204"/>
      <c r="G22" s="306"/>
      <c r="H22" s="165"/>
    </row>
    <row r="23" spans="1:10" ht="15" hidden="1" customHeight="1">
      <c r="A23" s="291" t="s">
        <v>927</v>
      </c>
      <c r="B23" s="95">
        <v>44562</v>
      </c>
      <c r="C23" s="100"/>
      <c r="D23" s="144"/>
      <c r="E23" s="307"/>
      <c r="F23" s="204"/>
      <c r="G23" s="306"/>
      <c r="H23" s="165"/>
    </row>
    <row r="24" spans="1:10" hidden="1">
      <c r="A24" s="291"/>
      <c r="B24" s="95">
        <v>44593</v>
      </c>
      <c r="C24" s="100"/>
      <c r="D24" s="144"/>
      <c r="E24" s="307"/>
      <c r="F24" s="204"/>
      <c r="G24" s="306"/>
      <c r="H24" s="165"/>
    </row>
    <row r="25" spans="1:10" hidden="1">
      <c r="A25" s="291"/>
      <c r="B25" s="95">
        <v>44621</v>
      </c>
      <c r="C25" s="100"/>
      <c r="D25" s="144"/>
      <c r="E25" s="307"/>
      <c r="F25" s="204"/>
      <c r="G25" s="306"/>
      <c r="H25" s="165"/>
    </row>
    <row r="26" spans="1:10" ht="15" hidden="1" customHeight="1">
      <c r="A26" s="291" t="s">
        <v>963</v>
      </c>
      <c r="B26" s="95">
        <v>44652</v>
      </c>
      <c r="C26" s="100"/>
      <c r="D26" s="144"/>
      <c r="E26" s="307"/>
      <c r="F26" s="204"/>
      <c r="G26" s="306"/>
      <c r="H26" s="165"/>
    </row>
    <row r="27" spans="1:10" hidden="1">
      <c r="A27" s="291"/>
      <c r="B27" s="95">
        <v>44682</v>
      </c>
      <c r="C27" s="100"/>
      <c r="D27" s="144"/>
      <c r="E27" s="307"/>
      <c r="F27" s="204"/>
      <c r="G27" s="306"/>
      <c r="H27" s="165"/>
      <c r="J27" s="83">
        <f>J8/J6</f>
        <v>1.2835296548873734</v>
      </c>
    </row>
    <row r="28" spans="1:10" hidden="1">
      <c r="A28" s="291"/>
      <c r="B28" s="95">
        <v>44713</v>
      </c>
      <c r="C28" s="100"/>
      <c r="D28" s="144"/>
      <c r="E28" s="307"/>
      <c r="F28" s="204"/>
      <c r="G28" s="306"/>
      <c r="H28" s="165"/>
      <c r="J28" s="83">
        <f>1-J27</f>
        <v>-0.28352965488737336</v>
      </c>
    </row>
    <row r="29" spans="1:10" ht="15" hidden="1" customHeight="1">
      <c r="A29" s="291" t="s">
        <v>964</v>
      </c>
      <c r="B29" s="95">
        <v>44743</v>
      </c>
      <c r="C29" s="100"/>
      <c r="D29" s="144"/>
      <c r="E29" s="317"/>
      <c r="F29" s="204"/>
      <c r="G29" s="306"/>
      <c r="H29" s="165"/>
    </row>
    <row r="30" spans="1:10" hidden="1">
      <c r="A30" s="291"/>
      <c r="B30" s="95">
        <v>44774</v>
      </c>
      <c r="C30" s="100"/>
      <c r="D30" s="144"/>
      <c r="E30" s="317"/>
      <c r="F30" s="204"/>
      <c r="G30" s="306"/>
      <c r="H30" s="165"/>
    </row>
    <row r="31" spans="1:10" hidden="1">
      <c r="A31" s="291"/>
      <c r="B31" s="95">
        <v>44805</v>
      </c>
      <c r="C31" s="100"/>
      <c r="D31" s="144"/>
      <c r="E31" s="317"/>
      <c r="F31" s="196"/>
      <c r="G31" s="306"/>
      <c r="H31" s="165"/>
    </row>
    <row r="32" spans="1:10" hidden="1">
      <c r="A32" s="307" t="str">
        <f>A16</f>
        <v>平均月租金（元/平方米/月）</v>
      </c>
      <c r="B32" s="307"/>
      <c r="C32" s="307"/>
      <c r="D32" s="307"/>
      <c r="E32" s="307"/>
      <c r="F32" s="87" t="e">
        <f>ROUND(AVERAGE(F20:F31),2)</f>
        <v>#DIV/0!</v>
      </c>
      <c r="G32" s="161" t="e">
        <f>ROUND(AVERAGE(G20:G31),2)</f>
        <v>#DIV/0!</v>
      </c>
      <c r="H32" s="170"/>
    </row>
    <row r="33" spans="1:9">
      <c r="A33" s="81"/>
      <c r="B33" s="81"/>
      <c r="C33" s="81"/>
      <c r="E33" s="81"/>
      <c r="F33" s="166"/>
      <c r="G33" s="166"/>
    </row>
    <row r="34" spans="1:9">
      <c r="A34" s="81"/>
      <c r="B34" s="310" t="s">
        <v>77</v>
      </c>
      <c r="C34" s="310"/>
      <c r="D34" s="177" t="s">
        <v>154</v>
      </c>
      <c r="E34" s="81"/>
      <c r="F34" s="166"/>
      <c r="G34" s="166"/>
      <c r="H34" s="165"/>
    </row>
    <row r="35" spans="1:9">
      <c r="A35" s="197" t="s">
        <v>158</v>
      </c>
      <c r="B35" s="24" t="s">
        <v>66</v>
      </c>
      <c r="C35" s="81" t="s">
        <v>76</v>
      </c>
      <c r="D35" s="28" t="s">
        <v>883</v>
      </c>
      <c r="E35" s="81" t="str">
        <f>E3</f>
        <v>样本数量</v>
      </c>
      <c r="F35" s="86" t="str">
        <f>东亚瑞晶苑!F35</f>
        <v>不含物业费、取暖费</v>
      </c>
      <c r="G35" s="160" t="str">
        <f>东亚瑞晶苑!G35</f>
        <v>含物业费和取暖费</v>
      </c>
      <c r="H35" s="165"/>
    </row>
    <row r="36" spans="1:9">
      <c r="A36" s="260" t="s">
        <v>928</v>
      </c>
      <c r="B36" s="95">
        <v>44531</v>
      </c>
      <c r="C36" s="81">
        <f>市场数据!P14</f>
        <v>0</v>
      </c>
      <c r="D36" s="219">
        <f>市场数据!M26</f>
        <v>71.290000000000006</v>
      </c>
      <c r="E36" s="254">
        <v>1</v>
      </c>
      <c r="F36" s="205">
        <f>G36-N8-N7</f>
        <v>66.31</v>
      </c>
      <c r="G36" s="254">
        <f>ROUND(AVERAGE(D36),2)</f>
        <v>71.290000000000006</v>
      </c>
      <c r="H36" s="311"/>
    </row>
    <row r="37" spans="1:9">
      <c r="A37" s="299" t="s">
        <v>927</v>
      </c>
      <c r="B37" s="95">
        <v>44562</v>
      </c>
      <c r="C37" s="81" t="e">
        <f>市场数据!#REF!</f>
        <v>#REF!</v>
      </c>
      <c r="D37" s="219">
        <f>市场数据!M25</f>
        <v>65.42</v>
      </c>
      <c r="E37" s="295">
        <v>2</v>
      </c>
      <c r="F37" s="204"/>
      <c r="G37" s="295">
        <f>ROUND(AVERAGE(D37:D39),2)</f>
        <v>64.239999999999995</v>
      </c>
      <c r="H37" s="312"/>
      <c r="I37" s="181"/>
    </row>
    <row r="38" spans="1:9">
      <c r="A38" s="300"/>
      <c r="B38" s="95">
        <v>44593</v>
      </c>
      <c r="C38" s="81">
        <f>市场数据!P15</f>
        <v>0</v>
      </c>
      <c r="D38" s="87">
        <f>市场数据!M24</f>
        <v>63.06</v>
      </c>
      <c r="E38" s="296"/>
      <c r="F38" s="205">
        <f>G38-N8-N7</f>
        <v>-4.9800000000000004</v>
      </c>
      <c r="G38" s="296"/>
      <c r="H38" s="311"/>
    </row>
    <row r="39" spans="1:9" ht="15" customHeight="1">
      <c r="A39" s="301"/>
      <c r="B39" s="95">
        <v>44621</v>
      </c>
      <c r="C39" s="81">
        <f>市场数据!P16</f>
        <v>0</v>
      </c>
      <c r="D39" s="219" t="s">
        <v>228</v>
      </c>
      <c r="E39" s="297"/>
      <c r="F39" s="204"/>
      <c r="G39" s="297"/>
      <c r="H39" s="312"/>
    </row>
    <row r="40" spans="1:9">
      <c r="A40" s="299" t="s">
        <v>963</v>
      </c>
      <c r="B40" s="95">
        <v>44652</v>
      </c>
      <c r="C40" s="81">
        <f>市场数据!P17</f>
        <v>0</v>
      </c>
      <c r="D40" s="87">
        <f>市场数据!M23</f>
        <v>67.33</v>
      </c>
      <c r="E40" s="295">
        <v>5</v>
      </c>
      <c r="F40" s="204"/>
      <c r="G40" s="318">
        <f>ROUND(AVERAGE(D40:D42),2)</f>
        <v>60.8</v>
      </c>
      <c r="H40" s="312"/>
    </row>
    <row r="41" spans="1:9">
      <c r="A41" s="300"/>
      <c r="B41" s="95">
        <v>44682</v>
      </c>
      <c r="C41" s="81">
        <f>市场数据!P18</f>
        <v>0</v>
      </c>
      <c r="D41" s="219">
        <f>市场数据!M21</f>
        <v>52.64</v>
      </c>
      <c r="E41" s="296"/>
      <c r="F41" s="205">
        <f>G37-N8-N7</f>
        <v>59.26</v>
      </c>
      <c r="G41" s="296"/>
      <c r="H41" s="311"/>
    </row>
    <row r="42" spans="1:9" ht="15" customHeight="1">
      <c r="A42" s="301"/>
      <c r="B42" s="95">
        <v>44713</v>
      </c>
      <c r="C42" s="81">
        <f>市场数据!P19</f>
        <v>0</v>
      </c>
      <c r="D42" s="87">
        <f>市场数据!M19</f>
        <v>62.44</v>
      </c>
      <c r="E42" s="297"/>
      <c r="F42" s="204"/>
      <c r="G42" s="297"/>
      <c r="H42" s="312"/>
    </row>
    <row r="43" spans="1:9">
      <c r="A43" s="299" t="s">
        <v>964</v>
      </c>
      <c r="B43" s="95">
        <v>44743</v>
      </c>
      <c r="C43" s="81">
        <f>市场数据!P20</f>
        <v>0</v>
      </c>
      <c r="D43" s="252" t="s">
        <v>228</v>
      </c>
      <c r="E43" s="295">
        <v>2</v>
      </c>
      <c r="F43" s="204"/>
      <c r="G43" s="295">
        <f>ROUND(AVERAGE(D43:D45),2)</f>
        <v>53.12</v>
      </c>
      <c r="H43" s="312"/>
    </row>
    <row r="44" spans="1:9">
      <c r="A44" s="300"/>
      <c r="B44" s="95">
        <v>44774</v>
      </c>
      <c r="C44" s="81">
        <f>市场数据!P21</f>
        <v>0</v>
      </c>
      <c r="D44" s="87">
        <f>市场数据!M17</f>
        <v>53.12</v>
      </c>
      <c r="E44" s="296"/>
      <c r="F44" s="205">
        <f>G40-N8-N7</f>
        <v>55.82</v>
      </c>
      <c r="G44" s="296"/>
      <c r="H44" s="311"/>
    </row>
    <row r="45" spans="1:9" ht="15" customHeight="1">
      <c r="A45" s="301"/>
      <c r="B45" s="95">
        <v>44805</v>
      </c>
      <c r="C45" s="81">
        <f>市场数据!P22</f>
        <v>0</v>
      </c>
      <c r="D45" s="219" t="s">
        <v>228</v>
      </c>
      <c r="E45" s="297"/>
      <c r="F45" s="204"/>
      <c r="G45" s="297"/>
      <c r="H45" s="312"/>
    </row>
    <row r="46" spans="1:9">
      <c r="A46" s="299" t="s">
        <v>1050</v>
      </c>
      <c r="B46" s="95">
        <v>44835</v>
      </c>
      <c r="C46" s="81">
        <f>市场数据!P23</f>
        <v>0</v>
      </c>
      <c r="D46" s="87">
        <f>市场数据!M16</f>
        <v>54.17</v>
      </c>
      <c r="E46" s="295">
        <v>3</v>
      </c>
      <c r="F46" s="204"/>
      <c r="G46" s="318">
        <f>ROUND(AVERAGE(D46:D47),2)</f>
        <v>61.08</v>
      </c>
      <c r="H46" s="312"/>
    </row>
    <row r="47" spans="1:9">
      <c r="A47" s="301"/>
      <c r="B47" s="95">
        <v>44866</v>
      </c>
      <c r="C47" s="81">
        <f>市场数据!P24</f>
        <v>0</v>
      </c>
      <c r="D47" s="87">
        <f>市场数据!M14</f>
        <v>67.98</v>
      </c>
      <c r="E47" s="297"/>
      <c r="F47" s="87">
        <f>G43-N7-N8</f>
        <v>48.14</v>
      </c>
      <c r="G47" s="297"/>
      <c r="H47" s="170"/>
    </row>
    <row r="48" spans="1:9">
      <c r="A48" s="307" t="str">
        <f>A16</f>
        <v>平均月租金（元/平方米/月）</v>
      </c>
      <c r="B48" s="307"/>
      <c r="C48" s="307"/>
      <c r="D48" s="307"/>
      <c r="E48" s="307"/>
      <c r="F48" s="87">
        <f>ROUND(AVERAGE(F36:F47),2)</f>
        <v>44.91</v>
      </c>
      <c r="G48" s="161">
        <f>ROUND(AVERAGE(G36:G47),2)</f>
        <v>62.11</v>
      </c>
      <c r="H48" s="170"/>
    </row>
    <row r="49" spans="8:8">
      <c r="H49" s="190"/>
    </row>
  </sheetData>
  <mergeCells count="47">
    <mergeCell ref="E46:E47"/>
    <mergeCell ref="G46:G47"/>
    <mergeCell ref="A40:A42"/>
    <mergeCell ref="A43:A45"/>
    <mergeCell ref="A46:A47"/>
    <mergeCell ref="E43:E45"/>
    <mergeCell ref="E5:E7"/>
    <mergeCell ref="G5:G7"/>
    <mergeCell ref="E8:E10"/>
    <mergeCell ref="G8:G10"/>
    <mergeCell ref="E11:E13"/>
    <mergeCell ref="G11:G13"/>
    <mergeCell ref="E14:E15"/>
    <mergeCell ref="G14:G15"/>
    <mergeCell ref="E37:E39"/>
    <mergeCell ref="G37:G39"/>
    <mergeCell ref="E40:E42"/>
    <mergeCell ref="G40:G42"/>
    <mergeCell ref="E23:E25"/>
    <mergeCell ref="G23:G25"/>
    <mergeCell ref="E26:E28"/>
    <mergeCell ref="G26:G28"/>
    <mergeCell ref="G29:G31"/>
    <mergeCell ref="A5:A7"/>
    <mergeCell ref="A8:A10"/>
    <mergeCell ref="A11:A13"/>
    <mergeCell ref="A14:A15"/>
    <mergeCell ref="A37:A39"/>
    <mergeCell ref="A20:A22"/>
    <mergeCell ref="A23:A25"/>
    <mergeCell ref="A26:A28"/>
    <mergeCell ref="L6:L8"/>
    <mergeCell ref="A48:E48"/>
    <mergeCell ref="B2:C2"/>
    <mergeCell ref="A32:E32"/>
    <mergeCell ref="B34:C34"/>
    <mergeCell ref="H36:H37"/>
    <mergeCell ref="H38:H40"/>
    <mergeCell ref="H41:H43"/>
    <mergeCell ref="H44:H46"/>
    <mergeCell ref="A16:E16"/>
    <mergeCell ref="B18:C18"/>
    <mergeCell ref="A29:A31"/>
    <mergeCell ref="G20:G22"/>
    <mergeCell ref="G43:G45"/>
    <mergeCell ref="E20:E22"/>
    <mergeCell ref="E29:E31"/>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M72"/>
  <sheetViews>
    <sheetView topLeftCell="A11" zoomScale="90" zoomScaleNormal="90" workbookViewId="0">
      <selection activeCell="E4" sqref="E4:G15"/>
    </sheetView>
  </sheetViews>
  <sheetFormatPr defaultColWidth="9" defaultRowHeight="14.25"/>
  <cols>
    <col min="1" max="1" width="15.875" style="45" customWidth="1"/>
    <col min="2" max="2" width="16.375" style="45" customWidth="1"/>
    <col min="3" max="3" width="1.375" style="45" hidden="1" customWidth="1"/>
    <col min="4" max="4" width="24.875" style="45" customWidth="1"/>
    <col min="5" max="5" width="8.625" style="45" customWidth="1"/>
    <col min="6" max="6" width="18" style="83" hidden="1" customWidth="1"/>
    <col min="7" max="7" width="18.625" style="45" customWidth="1"/>
    <col min="8" max="8" width="5.5" style="83" customWidth="1"/>
    <col min="9" max="9" width="11" style="45" customWidth="1"/>
    <col min="10" max="10" width="16.625" style="45" customWidth="1"/>
    <col min="11" max="12" width="11" style="45" customWidth="1"/>
    <col min="13" max="16384" width="9" style="45"/>
  </cols>
  <sheetData>
    <row r="1" spans="1:13">
      <c r="B1" s="171" t="s">
        <v>64</v>
      </c>
      <c r="C1" s="171"/>
      <c r="D1" s="175" t="str">
        <f>合生世界村!D1</f>
        <v>含供暖、物业</v>
      </c>
      <c r="F1" s="83">
        <v>12</v>
      </c>
    </row>
    <row r="2" spans="1:13">
      <c r="B2" s="321" t="s">
        <v>65</v>
      </c>
      <c r="C2" s="322" t="e">
        <f>#REF!</f>
        <v>#REF!</v>
      </c>
      <c r="D2" s="100"/>
      <c r="E2" s="23"/>
    </row>
    <row r="3" spans="1:13">
      <c r="A3" s="72" t="s">
        <v>158</v>
      </c>
      <c r="B3" s="24" t="s">
        <v>66</v>
      </c>
      <c r="C3" s="24" t="s">
        <v>67</v>
      </c>
      <c r="D3" s="24" t="s">
        <v>114</v>
      </c>
      <c r="E3" s="24" t="s">
        <v>157</v>
      </c>
      <c r="F3" s="80" t="str">
        <f>东亚瑞晶苑!F3</f>
        <v>不含物业费、取暖费</v>
      </c>
      <c r="G3" s="160" t="str">
        <f>东亚瑞晶苑!G3</f>
        <v>含物业费和取暖费</v>
      </c>
      <c r="H3" s="165"/>
      <c r="K3" s="83"/>
    </row>
    <row r="4" spans="1:13" ht="15">
      <c r="A4" s="260" t="s">
        <v>928</v>
      </c>
      <c r="B4" s="95">
        <v>44531</v>
      </c>
      <c r="C4" s="35">
        <v>2</v>
      </c>
      <c r="D4" s="74">
        <f>中指数据!M18</f>
        <v>43.13</v>
      </c>
      <c r="E4" s="252">
        <v>5</v>
      </c>
      <c r="F4" s="254">
        <f>G4-M7-M8</f>
        <v>38.150000000000006</v>
      </c>
      <c r="G4" s="254">
        <f>ROUND(AVERAGE(D4),2)</f>
        <v>43.13</v>
      </c>
      <c r="H4" s="167"/>
      <c r="J4" s="188" t="str">
        <f>合生世界村!$J$4</f>
        <v>含物业费和取暖费</v>
      </c>
      <c r="K4" s="83"/>
    </row>
    <row r="5" spans="1:13">
      <c r="A5" s="299" t="s">
        <v>927</v>
      </c>
      <c r="B5" s="95">
        <v>44562</v>
      </c>
      <c r="C5" s="35">
        <v>3</v>
      </c>
      <c r="D5" s="74">
        <f>中指数据!L18</f>
        <v>43.52</v>
      </c>
      <c r="E5" s="292">
        <v>2</v>
      </c>
      <c r="F5" s="254"/>
      <c r="G5" s="295">
        <f>ROUND(AVERAGE(D5:D7),2)</f>
        <v>45.33</v>
      </c>
      <c r="H5" s="167"/>
      <c r="I5" s="73" t="str">
        <f>合生世界村!$I$5</f>
        <v>数据来源</v>
      </c>
      <c r="J5" s="176" t="s">
        <v>68</v>
      </c>
      <c r="K5" s="80" t="s">
        <v>70</v>
      </c>
    </row>
    <row r="6" spans="1:13">
      <c r="A6" s="300"/>
      <c r="B6" s="95">
        <v>44593</v>
      </c>
      <c r="C6" s="35">
        <v>1</v>
      </c>
      <c r="D6" s="74">
        <f>中指数据!K18</f>
        <v>44.93</v>
      </c>
      <c r="E6" s="293"/>
      <c r="F6" s="254"/>
      <c r="G6" s="296"/>
      <c r="H6" s="167"/>
      <c r="I6" s="73" t="s">
        <v>71</v>
      </c>
      <c r="J6" s="43">
        <f>G16</f>
        <v>45.89</v>
      </c>
      <c r="K6" s="326">
        <f>AVERAGE(J6:J8)</f>
        <v>47.105000000000004</v>
      </c>
      <c r="L6" s="29" t="s">
        <v>1027</v>
      </c>
      <c r="M6" s="45">
        <f>ROUND((K6-M7-M8)/(1+5%)*2.5%,2)</f>
        <v>1</v>
      </c>
    </row>
    <row r="7" spans="1:13" ht="15" customHeight="1">
      <c r="A7" s="301"/>
      <c r="B7" s="95">
        <v>44621</v>
      </c>
      <c r="C7" s="35">
        <v>3</v>
      </c>
      <c r="D7" s="74">
        <f>中指数据!J18</f>
        <v>47.53</v>
      </c>
      <c r="E7" s="294"/>
      <c r="F7" s="254" t="s">
        <v>708</v>
      </c>
      <c r="G7" s="297"/>
      <c r="H7" s="167"/>
      <c r="I7" s="73" t="s">
        <v>72</v>
      </c>
      <c r="J7" s="219" t="s">
        <v>228</v>
      </c>
      <c r="K7" s="326"/>
      <c r="L7" s="162" t="s">
        <v>110</v>
      </c>
      <c r="M7" s="163">
        <v>2.48</v>
      </c>
    </row>
    <row r="8" spans="1:13">
      <c r="A8" s="299" t="s">
        <v>963</v>
      </c>
      <c r="B8" s="95">
        <v>44652</v>
      </c>
      <c r="C8" s="35">
        <v>1</v>
      </c>
      <c r="D8" s="74">
        <f>中指数据!I18</f>
        <v>45.63</v>
      </c>
      <c r="E8" s="292">
        <v>2</v>
      </c>
      <c r="F8" s="254"/>
      <c r="G8" s="295">
        <f>ROUND(AVERAGE(D8:D10),2)</f>
        <v>46.49</v>
      </c>
      <c r="H8" s="167"/>
      <c r="I8" s="73" t="s">
        <v>73</v>
      </c>
      <c r="J8" s="58">
        <f>G48</f>
        <v>48.32</v>
      </c>
      <c r="K8" s="326"/>
      <c r="L8" s="163" t="str">
        <f>东亚瑞晶苑!M8</f>
        <v>取暖费</v>
      </c>
      <c r="M8" s="163">
        <v>2.5</v>
      </c>
    </row>
    <row r="9" spans="1:13" ht="15">
      <c r="A9" s="300"/>
      <c r="B9" s="95">
        <v>44682</v>
      </c>
      <c r="C9" s="35">
        <v>2</v>
      </c>
      <c r="D9" s="74">
        <f>中指数据!H18</f>
        <v>46.45</v>
      </c>
      <c r="E9" s="293"/>
      <c r="F9" s="254"/>
      <c r="G9" s="296"/>
      <c r="H9" s="167"/>
      <c r="J9" s="188" t="str">
        <f>合生世界村!J9</f>
        <v>不含物业费和供暖费</v>
      </c>
      <c r="K9" s="189">
        <f>K6-M7-M8-M6</f>
        <v>41.125000000000007</v>
      </c>
    </row>
    <row r="10" spans="1:13" ht="15" customHeight="1">
      <c r="A10" s="301"/>
      <c r="B10" s="95">
        <v>44713</v>
      </c>
      <c r="C10" s="35">
        <v>3</v>
      </c>
      <c r="D10" s="74">
        <f>中指数据!G18</f>
        <v>47.38</v>
      </c>
      <c r="E10" s="294"/>
      <c r="F10" s="254">
        <f>G8-M7-M8</f>
        <v>41.510000000000005</v>
      </c>
      <c r="G10" s="297"/>
      <c r="H10" s="167"/>
      <c r="K10" s="83"/>
    </row>
    <row r="11" spans="1:13">
      <c r="A11" s="299" t="s">
        <v>964</v>
      </c>
      <c r="B11" s="95">
        <v>44743</v>
      </c>
      <c r="C11" s="35">
        <v>2</v>
      </c>
      <c r="D11" s="74">
        <f>中指数据!F18</f>
        <v>47.8</v>
      </c>
      <c r="E11" s="292">
        <v>3</v>
      </c>
      <c r="F11" s="254"/>
      <c r="G11" s="295">
        <f>ROUND(AVERAGE(D11:D13),2)</f>
        <v>48.04</v>
      </c>
      <c r="H11" s="167"/>
      <c r="K11" s="83"/>
    </row>
    <row r="12" spans="1:13">
      <c r="A12" s="300"/>
      <c r="B12" s="95">
        <v>44774</v>
      </c>
      <c r="C12" s="35">
        <v>2</v>
      </c>
      <c r="D12" s="74">
        <f>中指数据!E18</f>
        <v>47.05</v>
      </c>
      <c r="E12" s="293"/>
      <c r="F12" s="254"/>
      <c r="G12" s="296"/>
      <c r="H12" s="167"/>
    </row>
    <row r="13" spans="1:13" ht="15" customHeight="1">
      <c r="A13" s="301"/>
      <c r="B13" s="95">
        <v>44805</v>
      </c>
      <c r="C13" s="35">
        <v>3</v>
      </c>
      <c r="D13" s="74">
        <f>中指数据!D18</f>
        <v>49.27</v>
      </c>
      <c r="E13" s="294"/>
      <c r="F13" s="254">
        <f>G11-M7-M8</f>
        <v>43.06</v>
      </c>
      <c r="G13" s="297"/>
      <c r="H13" s="167"/>
    </row>
    <row r="14" spans="1:13">
      <c r="A14" s="299" t="s">
        <v>1050</v>
      </c>
      <c r="B14" s="95">
        <v>44835</v>
      </c>
      <c r="C14" s="35">
        <v>2</v>
      </c>
      <c r="D14" s="74">
        <f>中指数据!C18</f>
        <v>46.66</v>
      </c>
      <c r="E14" s="292">
        <v>2</v>
      </c>
      <c r="F14" s="254"/>
      <c r="G14" s="295">
        <f>ROUND(AVERAGE(D14:D15),2)</f>
        <v>46.47</v>
      </c>
      <c r="H14" s="167"/>
    </row>
    <row r="15" spans="1:13">
      <c r="A15" s="301"/>
      <c r="B15" s="95">
        <v>44866</v>
      </c>
      <c r="C15" s="35">
        <v>0</v>
      </c>
      <c r="D15" s="74">
        <f>中指数据!B18</f>
        <v>46.27</v>
      </c>
      <c r="E15" s="294"/>
      <c r="F15" s="254"/>
      <c r="G15" s="297"/>
      <c r="H15" s="167"/>
    </row>
    <row r="16" spans="1:13">
      <c r="A16" s="323" t="s">
        <v>156</v>
      </c>
      <c r="B16" s="324"/>
      <c r="C16" s="324"/>
      <c r="D16" s="324"/>
      <c r="E16" s="324"/>
      <c r="F16" s="87">
        <f>ROUND(AVERAGE(F4:F11),2)</f>
        <v>39.83</v>
      </c>
      <c r="G16" s="161">
        <f>ROUND(AVERAGE(G4:G15),2)</f>
        <v>45.89</v>
      </c>
      <c r="H16" s="170"/>
    </row>
    <row r="17" spans="1:8">
      <c r="G17" s="83"/>
    </row>
    <row r="18" spans="1:8" hidden="1">
      <c r="B18" s="325" t="s">
        <v>74</v>
      </c>
      <c r="C18" s="325"/>
      <c r="D18" s="171" t="str">
        <f>D1</f>
        <v>含供暖、物业</v>
      </c>
      <c r="E18" s="44"/>
      <c r="G18" s="83"/>
    </row>
    <row r="19" spans="1:8" hidden="1">
      <c r="A19" s="197" t="s">
        <v>158</v>
      </c>
      <c r="B19" s="24" t="s">
        <v>66</v>
      </c>
      <c r="C19" s="73" t="s">
        <v>76</v>
      </c>
      <c r="D19" s="28" t="s">
        <v>883</v>
      </c>
      <c r="E19" s="73" t="str">
        <f>E3</f>
        <v>样本数量</v>
      </c>
      <c r="F19" s="166" t="str">
        <f>F3</f>
        <v>不含物业费、取暖费</v>
      </c>
      <c r="G19" s="160" t="str">
        <f>G3</f>
        <v>含物业费和取暖费</v>
      </c>
      <c r="H19" s="165"/>
    </row>
    <row r="20" spans="1:8" hidden="1">
      <c r="A20" s="291" t="s">
        <v>928</v>
      </c>
      <c r="B20" s="95">
        <v>44470</v>
      </c>
      <c r="C20" s="35"/>
      <c r="D20" s="74"/>
      <c r="E20" s="298"/>
      <c r="F20" s="306"/>
      <c r="G20" s="306"/>
      <c r="H20" s="170"/>
    </row>
    <row r="21" spans="1:8" hidden="1">
      <c r="A21" s="291"/>
      <c r="B21" s="95">
        <v>44501</v>
      </c>
      <c r="C21" s="35"/>
      <c r="D21" s="143"/>
      <c r="E21" s="298"/>
      <c r="F21" s="306"/>
      <c r="G21" s="306"/>
      <c r="H21" s="170"/>
    </row>
    <row r="22" spans="1:8" hidden="1">
      <c r="A22" s="291"/>
      <c r="B22" s="95">
        <v>44531</v>
      </c>
      <c r="C22" s="35"/>
      <c r="D22" s="143"/>
      <c r="E22" s="298"/>
      <c r="F22" s="306"/>
      <c r="G22" s="306"/>
      <c r="H22" s="170"/>
    </row>
    <row r="23" spans="1:8" ht="15" hidden="1" customHeight="1">
      <c r="A23" s="291" t="s">
        <v>927</v>
      </c>
      <c r="B23" s="95">
        <v>44562</v>
      </c>
      <c r="C23" s="35"/>
      <c r="D23" s="143"/>
      <c r="E23" s="319"/>
      <c r="F23" s="306"/>
      <c r="G23" s="306"/>
      <c r="H23" s="170"/>
    </row>
    <row r="24" spans="1:8" hidden="1">
      <c r="A24" s="291"/>
      <c r="B24" s="95">
        <v>44593</v>
      </c>
      <c r="C24" s="35"/>
      <c r="D24" s="143"/>
      <c r="E24" s="319"/>
      <c r="F24" s="306"/>
      <c r="G24" s="306"/>
      <c r="H24" s="170"/>
    </row>
    <row r="25" spans="1:8" ht="14.1" hidden="1" customHeight="1">
      <c r="A25" s="291"/>
      <c r="B25" s="95">
        <v>44621</v>
      </c>
      <c r="C25" s="35"/>
      <c r="D25" s="194"/>
      <c r="E25" s="319"/>
      <c r="F25" s="306"/>
      <c r="G25" s="306"/>
      <c r="H25" s="170"/>
    </row>
    <row r="26" spans="1:8" ht="14.1" hidden="1" customHeight="1">
      <c r="A26" s="291" t="s">
        <v>963</v>
      </c>
      <c r="B26" s="95">
        <v>44652</v>
      </c>
      <c r="C26" s="35"/>
      <c r="D26" s="194"/>
      <c r="E26" s="298"/>
      <c r="F26" s="306"/>
      <c r="G26" s="306"/>
      <c r="H26" s="170"/>
    </row>
    <row r="27" spans="1:8" ht="14.1" hidden="1" customHeight="1">
      <c r="A27" s="291"/>
      <c r="B27" s="95">
        <v>44682</v>
      </c>
      <c r="C27" s="35"/>
      <c r="D27" s="194"/>
      <c r="E27" s="298"/>
      <c r="F27" s="306"/>
      <c r="G27" s="306"/>
      <c r="H27" s="170"/>
    </row>
    <row r="28" spans="1:8" hidden="1">
      <c r="A28" s="291"/>
      <c r="B28" s="95">
        <v>44713</v>
      </c>
      <c r="C28" s="35"/>
      <c r="D28" s="194"/>
      <c r="E28" s="298"/>
      <c r="F28" s="306"/>
      <c r="G28" s="306"/>
      <c r="H28" s="170"/>
    </row>
    <row r="29" spans="1:8" ht="15" hidden="1" customHeight="1">
      <c r="A29" s="291" t="s">
        <v>964</v>
      </c>
      <c r="B29" s="95">
        <v>44743</v>
      </c>
      <c r="C29" s="35"/>
      <c r="D29" s="194"/>
      <c r="E29" s="319"/>
      <c r="F29" s="306"/>
      <c r="G29" s="306"/>
      <c r="H29" s="170"/>
    </row>
    <row r="30" spans="1:8" hidden="1">
      <c r="A30" s="291"/>
      <c r="B30" s="95">
        <v>44774</v>
      </c>
      <c r="C30" s="35"/>
      <c r="D30" s="194"/>
      <c r="E30" s="319"/>
      <c r="F30" s="306"/>
      <c r="G30" s="296"/>
      <c r="H30" s="170"/>
    </row>
    <row r="31" spans="1:8" hidden="1">
      <c r="A31" s="291"/>
      <c r="B31" s="95">
        <v>44805</v>
      </c>
      <c r="C31" s="35"/>
      <c r="D31" s="194"/>
      <c r="E31" s="319"/>
      <c r="F31" s="306"/>
      <c r="G31" s="297"/>
      <c r="H31" s="170"/>
    </row>
    <row r="32" spans="1:8" hidden="1">
      <c r="A32" s="291" t="str">
        <f>A16</f>
        <v>平均月租金（元/平方米/月）</v>
      </c>
      <c r="B32" s="291"/>
      <c r="C32" s="291"/>
      <c r="D32" s="291"/>
      <c r="E32" s="291"/>
      <c r="F32" s="87" t="e">
        <f>ROUND(AVERAGE(F20:F30),2)</f>
        <v>#DIV/0!</v>
      </c>
      <c r="G32" s="161" t="e">
        <f>ROUND(AVERAGE(G20:G31),2)</f>
        <v>#DIV/0!</v>
      </c>
      <c r="H32" s="170"/>
    </row>
    <row r="33" spans="1:8">
      <c r="G33" s="83"/>
    </row>
    <row r="34" spans="1:8">
      <c r="B34" s="325" t="s">
        <v>77</v>
      </c>
      <c r="C34" s="325"/>
      <c r="D34" s="175" t="s">
        <v>153</v>
      </c>
      <c r="E34" s="44"/>
      <c r="G34" s="83"/>
    </row>
    <row r="35" spans="1:8">
      <c r="A35" s="197" t="s">
        <v>158</v>
      </c>
      <c r="B35" s="24" t="s">
        <v>66</v>
      </c>
      <c r="C35" s="73" t="s">
        <v>76</v>
      </c>
      <c r="D35" s="28" t="s">
        <v>883</v>
      </c>
      <c r="E35" s="73" t="str">
        <f>E3</f>
        <v>样本数量</v>
      </c>
      <c r="F35" s="166" t="str">
        <f>合生世界村!F35</f>
        <v>不含物业费、取暖费</v>
      </c>
      <c r="G35" s="160" t="str">
        <f>G19</f>
        <v>含物业费和取暖费</v>
      </c>
      <c r="H35" s="165"/>
    </row>
    <row r="36" spans="1:8">
      <c r="A36" s="260" t="s">
        <v>928</v>
      </c>
      <c r="B36" s="95">
        <v>44531</v>
      </c>
      <c r="C36" s="73">
        <v>2</v>
      </c>
      <c r="D36" s="219">
        <f>市场数据!M53</f>
        <v>47.15</v>
      </c>
      <c r="E36" s="252">
        <v>2</v>
      </c>
      <c r="F36" s="202">
        <f>G36-M8-M7</f>
        <v>42.17</v>
      </c>
      <c r="G36" s="254">
        <f>ROUND(AVERAGE(D36),2)</f>
        <v>47.15</v>
      </c>
      <c r="H36" s="311"/>
    </row>
    <row r="37" spans="1:8">
      <c r="A37" s="299" t="s">
        <v>927</v>
      </c>
      <c r="B37" s="95">
        <v>44562</v>
      </c>
      <c r="C37" s="73">
        <v>4</v>
      </c>
      <c r="D37" s="219">
        <f>市场数据!M50</f>
        <v>46.9</v>
      </c>
      <c r="E37" s="292">
        <v>4</v>
      </c>
      <c r="F37" s="203"/>
      <c r="G37" s="295">
        <f>ROUND(AVERAGE(D37:D39),2)</f>
        <v>50.33</v>
      </c>
      <c r="H37" s="311"/>
    </row>
    <row r="38" spans="1:8">
      <c r="A38" s="300"/>
      <c r="B38" s="95">
        <v>44593</v>
      </c>
      <c r="C38" s="73">
        <v>4</v>
      </c>
      <c r="D38" s="88" t="s">
        <v>1377</v>
      </c>
      <c r="E38" s="293"/>
      <c r="F38" s="202">
        <f>G38-M8-M7</f>
        <v>-4.9800000000000004</v>
      </c>
      <c r="G38" s="296"/>
      <c r="H38" s="311"/>
    </row>
    <row r="39" spans="1:8" ht="15" customHeight="1">
      <c r="A39" s="301"/>
      <c r="B39" s="95">
        <v>44621</v>
      </c>
      <c r="C39" s="73">
        <v>4</v>
      </c>
      <c r="D39" s="88">
        <f>市场数据!M49</f>
        <v>53.76</v>
      </c>
      <c r="E39" s="294"/>
      <c r="F39" s="203"/>
      <c r="G39" s="297"/>
      <c r="H39" s="311"/>
    </row>
    <row r="40" spans="1:8">
      <c r="A40" s="299" t="s">
        <v>963</v>
      </c>
      <c r="B40" s="95">
        <v>44652</v>
      </c>
      <c r="C40" s="73">
        <v>1</v>
      </c>
      <c r="D40" s="219">
        <f>市场数据!M48</f>
        <v>45.16</v>
      </c>
      <c r="E40" s="292">
        <v>5</v>
      </c>
      <c r="F40" s="203"/>
      <c r="G40" s="295">
        <f>ROUND(AVERAGE(D40:D42),2)</f>
        <v>46.02</v>
      </c>
      <c r="H40" s="311"/>
    </row>
    <row r="41" spans="1:8">
      <c r="A41" s="300"/>
      <c r="B41" s="95">
        <v>44682</v>
      </c>
      <c r="C41" s="73" t="s">
        <v>161</v>
      </c>
      <c r="D41" s="88">
        <f>市场数据!M47</f>
        <v>46.39</v>
      </c>
      <c r="E41" s="293"/>
      <c r="F41" s="202">
        <f>G37-M8-M7</f>
        <v>45.35</v>
      </c>
      <c r="G41" s="296"/>
      <c r="H41" s="311"/>
    </row>
    <row r="42" spans="1:8" ht="15" customHeight="1">
      <c r="A42" s="301"/>
      <c r="B42" s="95">
        <v>44713</v>
      </c>
      <c r="C42" s="73">
        <v>1</v>
      </c>
      <c r="D42" s="88">
        <f>市场数据!M44</f>
        <v>46.52</v>
      </c>
      <c r="E42" s="294"/>
      <c r="F42" s="203"/>
      <c r="G42" s="297"/>
      <c r="H42" s="311"/>
    </row>
    <row r="43" spans="1:8">
      <c r="A43" s="299" t="s">
        <v>964</v>
      </c>
      <c r="B43" s="95">
        <v>44743</v>
      </c>
      <c r="C43" s="73">
        <v>3</v>
      </c>
      <c r="D43" s="219">
        <f>市场数据!M43</f>
        <v>46.51</v>
      </c>
      <c r="E43" s="292">
        <v>6</v>
      </c>
      <c r="F43" s="203"/>
      <c r="G43" s="295">
        <f>ROUND(AVERAGE(D43:D45),2)</f>
        <v>46.72</v>
      </c>
      <c r="H43" s="311"/>
    </row>
    <row r="44" spans="1:8">
      <c r="A44" s="300"/>
      <c r="B44" s="95">
        <v>44774</v>
      </c>
      <c r="C44" s="73">
        <v>3</v>
      </c>
      <c r="D44" s="88">
        <f>市场数据!M41</f>
        <v>46.17</v>
      </c>
      <c r="E44" s="293"/>
      <c r="F44" s="202">
        <f>G40-M8-M7</f>
        <v>41.040000000000006</v>
      </c>
      <c r="G44" s="296"/>
      <c r="H44" s="311"/>
    </row>
    <row r="45" spans="1:8" ht="15" customHeight="1">
      <c r="A45" s="301"/>
      <c r="B45" s="95">
        <v>44805</v>
      </c>
      <c r="C45" s="73">
        <v>4</v>
      </c>
      <c r="D45" s="88">
        <f>市场数据!M38</f>
        <v>47.49</v>
      </c>
      <c r="E45" s="294"/>
      <c r="F45" s="203"/>
      <c r="G45" s="297"/>
      <c r="H45" s="311"/>
    </row>
    <row r="46" spans="1:8">
      <c r="A46" s="299" t="s">
        <v>1050</v>
      </c>
      <c r="B46" s="95">
        <v>44835</v>
      </c>
      <c r="C46" s="73">
        <v>4</v>
      </c>
      <c r="D46" s="219">
        <f>市场数据!M34</f>
        <v>43.95</v>
      </c>
      <c r="E46" s="292">
        <v>8</v>
      </c>
      <c r="F46" s="203"/>
      <c r="G46" s="295">
        <f>ROUND(AVERAGE(D46:D47),2)</f>
        <v>51.38</v>
      </c>
      <c r="H46" s="311"/>
    </row>
    <row r="47" spans="1:8">
      <c r="A47" s="301"/>
      <c r="B47" s="95">
        <v>44866</v>
      </c>
      <c r="C47" s="73">
        <v>2</v>
      </c>
      <c r="D47" s="247">
        <f>市场数据!M30</f>
        <v>58.8</v>
      </c>
      <c r="E47" s="294"/>
      <c r="F47" s="248">
        <f>G43-M7-M8</f>
        <v>41.74</v>
      </c>
      <c r="G47" s="297"/>
      <c r="H47" s="170"/>
    </row>
    <row r="48" spans="1:8">
      <c r="A48" s="291" t="str">
        <f>A16</f>
        <v>平均月租金（元/平方米/月）</v>
      </c>
      <c r="B48" s="291"/>
      <c r="C48" s="291"/>
      <c r="D48" s="291"/>
      <c r="E48" s="291"/>
      <c r="F48" s="87">
        <f>ROUND(AVERAGE(F36:F47),2)</f>
        <v>33.06</v>
      </c>
      <c r="G48" s="161">
        <f>ROUND(AVERAGE(G36:G46),2)</f>
        <v>48.32</v>
      </c>
      <c r="H48" s="170"/>
    </row>
    <row r="49" spans="1:8">
      <c r="G49" s="83"/>
    </row>
    <row r="50" spans="1:8" hidden="1">
      <c r="A50" s="28" t="s">
        <v>78</v>
      </c>
      <c r="B50" s="72" t="s">
        <v>75</v>
      </c>
      <c r="C50" s="72" t="s">
        <v>76</v>
      </c>
      <c r="D50" s="72" t="s">
        <v>79</v>
      </c>
      <c r="E50" s="28" t="s">
        <v>80</v>
      </c>
      <c r="F50" s="192" t="s">
        <v>81</v>
      </c>
      <c r="G50" s="46"/>
      <c r="H50" s="183"/>
    </row>
    <row r="51" spans="1:8" hidden="1">
      <c r="A51" s="72" t="e">
        <f>#REF!</f>
        <v>#REF!</v>
      </c>
      <c r="B51" s="25">
        <v>43617</v>
      </c>
      <c r="C51" s="72">
        <v>3</v>
      </c>
      <c r="D51" s="26">
        <v>91.57</v>
      </c>
      <c r="E51" s="27" t="e">
        <f>#REF!</f>
        <v>#REF!</v>
      </c>
      <c r="F51" s="80" t="e">
        <f>#REF!</f>
        <v>#REF!</v>
      </c>
      <c r="G51" s="44"/>
      <c r="H51" s="165"/>
    </row>
    <row r="52" spans="1:8" hidden="1">
      <c r="A52" s="72" t="str">
        <f>A37</f>
        <v>2022年一季度</v>
      </c>
      <c r="B52" s="25"/>
      <c r="C52" s="72"/>
      <c r="D52" s="26"/>
      <c r="E52" s="27" t="e">
        <f>#REF!</f>
        <v>#REF!</v>
      </c>
      <c r="F52" s="82">
        <f>F5</f>
        <v>0</v>
      </c>
      <c r="G52" s="42"/>
      <c r="H52" s="170"/>
    </row>
    <row r="53" spans="1:8" hidden="1">
      <c r="A53" s="72" t="str">
        <f>A40</f>
        <v>2022年二季度</v>
      </c>
      <c r="B53" s="25"/>
      <c r="C53" s="72"/>
      <c r="D53" s="26"/>
      <c r="E53" s="27">
        <f>E6</f>
        <v>0</v>
      </c>
      <c r="F53" s="82" t="e">
        <f>#REF!</f>
        <v>#REF!</v>
      </c>
      <c r="G53" s="42"/>
      <c r="H53" s="170"/>
    </row>
    <row r="54" spans="1:8" hidden="1">
      <c r="A54" s="72" t="str">
        <f>A43</f>
        <v>2022年三季度</v>
      </c>
      <c r="B54" s="25">
        <v>43891</v>
      </c>
      <c r="C54" s="72">
        <v>2</v>
      </c>
      <c r="D54" s="26">
        <v>92.31</v>
      </c>
      <c r="E54" s="27">
        <f>E5</f>
        <v>2</v>
      </c>
      <c r="F54" s="82" t="e">
        <f>#REF!</f>
        <v>#REF!</v>
      </c>
      <c r="G54" s="42"/>
      <c r="H54" s="170"/>
    </row>
    <row r="55" spans="1:8" hidden="1">
      <c r="A55" s="72" t="str">
        <f>A46</f>
        <v>2022年第四季度</v>
      </c>
      <c r="B55" s="25"/>
      <c r="C55" s="72"/>
      <c r="D55" s="26"/>
      <c r="E55" s="27">
        <f>E8</f>
        <v>2</v>
      </c>
      <c r="F55" s="82" t="e">
        <f>#REF!</f>
        <v>#REF!</v>
      </c>
      <c r="G55" s="42"/>
      <c r="H55" s="170"/>
    </row>
    <row r="56" spans="1:8" hidden="1">
      <c r="A56" s="320" t="s">
        <v>68</v>
      </c>
      <c r="B56" s="320"/>
      <c r="C56" s="320"/>
      <c r="D56" s="320"/>
      <c r="E56" s="320"/>
      <c r="F56" s="82" t="e">
        <f>ROUND(AVERAGE(F51:F55),2)</f>
        <v>#REF!</v>
      </c>
      <c r="G56" s="42"/>
      <c r="H56" s="170"/>
    </row>
    <row r="57" spans="1:8" hidden="1"/>
    <row r="58" spans="1:8" hidden="1">
      <c r="A58" s="28" t="s">
        <v>78</v>
      </c>
      <c r="B58" s="72" t="s">
        <v>75</v>
      </c>
      <c r="C58" s="72" t="s">
        <v>76</v>
      </c>
      <c r="D58" s="72" t="s">
        <v>79</v>
      </c>
      <c r="E58" s="28" t="s">
        <v>80</v>
      </c>
      <c r="F58" s="192" t="s">
        <v>81</v>
      </c>
      <c r="G58" s="46"/>
      <c r="H58" s="183"/>
    </row>
    <row r="59" spans="1:8" hidden="1">
      <c r="A59" s="72" t="s">
        <v>82</v>
      </c>
      <c r="B59" s="25">
        <v>43617</v>
      </c>
      <c r="C59" s="72">
        <v>3</v>
      </c>
      <c r="D59" s="26">
        <v>91.57</v>
      </c>
      <c r="E59" s="27" t="e">
        <f>#REF!</f>
        <v>#REF!</v>
      </c>
      <c r="F59" s="82" t="e">
        <f>#REF!</f>
        <v>#REF!</v>
      </c>
      <c r="G59" s="42"/>
      <c r="H59" s="170"/>
    </row>
    <row r="60" spans="1:8" hidden="1">
      <c r="A60" s="72" t="s">
        <v>83</v>
      </c>
      <c r="B60" s="25"/>
      <c r="C60" s="72"/>
      <c r="D60" s="26"/>
      <c r="E60" s="27" t="e">
        <f>#REF!</f>
        <v>#REF!</v>
      </c>
      <c r="F60" s="82">
        <f>F20</f>
        <v>0</v>
      </c>
      <c r="G60" s="42"/>
      <c r="H60" s="170"/>
    </row>
    <row r="61" spans="1:8" hidden="1">
      <c r="A61" s="72" t="s">
        <v>84</v>
      </c>
      <c r="B61" s="25"/>
      <c r="C61" s="72"/>
      <c r="D61" s="26"/>
      <c r="E61" s="27" t="e">
        <f>#REF!</f>
        <v>#REF!</v>
      </c>
      <c r="F61" s="82">
        <f>F21</f>
        <v>0</v>
      </c>
      <c r="G61" s="42"/>
      <c r="H61" s="170"/>
    </row>
    <row r="62" spans="1:8" hidden="1">
      <c r="A62" s="72" t="s">
        <v>85</v>
      </c>
      <c r="B62" s="25">
        <v>43891</v>
      </c>
      <c r="C62" s="72">
        <v>2</v>
      </c>
      <c r="D62" s="26">
        <v>92.31</v>
      </c>
      <c r="E62" s="27" t="e">
        <f>#REF!</f>
        <v>#REF!</v>
      </c>
      <c r="F62" s="82" t="e">
        <f>#REF!</f>
        <v>#REF!</v>
      </c>
      <c r="G62" s="42"/>
      <c r="H62" s="170"/>
    </row>
    <row r="63" spans="1:8" hidden="1">
      <c r="A63" s="72" t="s">
        <v>86</v>
      </c>
      <c r="B63" s="25"/>
      <c r="C63" s="72"/>
      <c r="D63" s="26"/>
      <c r="E63" s="27" t="e">
        <f>#REF!</f>
        <v>#REF!</v>
      </c>
      <c r="F63" s="82" t="e">
        <f>#REF!</f>
        <v>#REF!</v>
      </c>
      <c r="G63" s="42"/>
      <c r="H63" s="170"/>
    </row>
    <row r="64" spans="1:8" hidden="1">
      <c r="A64" s="320" t="s">
        <v>68</v>
      </c>
      <c r="B64" s="320"/>
      <c r="C64" s="320"/>
      <c r="D64" s="320"/>
      <c r="E64" s="320"/>
      <c r="F64" s="82" t="e">
        <f>ROUND(AVERAGE(F59:F62),2)</f>
        <v>#REF!</v>
      </c>
      <c r="G64" s="42"/>
      <c r="H64" s="170"/>
    </row>
    <row r="65" spans="1:8" hidden="1"/>
    <row r="66" spans="1:8" hidden="1">
      <c r="A66" s="28" t="s">
        <v>78</v>
      </c>
      <c r="B66" s="72" t="s">
        <v>75</v>
      </c>
      <c r="C66" s="72" t="s">
        <v>76</v>
      </c>
      <c r="D66" s="72" t="s">
        <v>79</v>
      </c>
      <c r="E66" s="28" t="s">
        <v>80</v>
      </c>
      <c r="F66" s="192" t="s">
        <v>81</v>
      </c>
      <c r="G66" s="46"/>
      <c r="H66" s="183"/>
    </row>
    <row r="67" spans="1:8" hidden="1">
      <c r="A67" s="72" t="s">
        <v>82</v>
      </c>
      <c r="B67" s="25">
        <v>43617</v>
      </c>
      <c r="C67" s="72">
        <v>3</v>
      </c>
      <c r="D67" s="26">
        <v>91.57</v>
      </c>
      <c r="E67" s="27" t="e">
        <f>#REF!</f>
        <v>#REF!</v>
      </c>
      <c r="F67" s="82" t="e">
        <f>#REF!</f>
        <v>#REF!</v>
      </c>
      <c r="G67" s="42"/>
      <c r="H67" s="170"/>
    </row>
    <row r="68" spans="1:8" hidden="1">
      <c r="A68" s="72" t="s">
        <v>83</v>
      </c>
      <c r="B68" s="25"/>
      <c r="C68" s="72"/>
      <c r="D68" s="26"/>
      <c r="E68" s="27">
        <f>E36</f>
        <v>2</v>
      </c>
      <c r="F68" s="82">
        <f>F36</f>
        <v>42.17</v>
      </c>
      <c r="G68" s="42"/>
      <c r="H68" s="170"/>
    </row>
    <row r="69" spans="1:8" hidden="1">
      <c r="A69" s="72" t="s">
        <v>84</v>
      </c>
      <c r="B69" s="25"/>
      <c r="C69" s="72"/>
      <c r="D69" s="26"/>
      <c r="E69" s="27" t="e">
        <f>#REF!</f>
        <v>#REF!</v>
      </c>
      <c r="F69" s="82">
        <f>F38</f>
        <v>-4.9800000000000004</v>
      </c>
      <c r="G69" s="42"/>
      <c r="H69" s="170"/>
    </row>
    <row r="70" spans="1:8" hidden="1">
      <c r="A70" s="72" t="s">
        <v>85</v>
      </c>
      <c r="B70" s="25">
        <v>43891</v>
      </c>
      <c r="C70" s="72">
        <v>2</v>
      </c>
      <c r="D70" s="26">
        <v>92.31</v>
      </c>
      <c r="E70" s="27" t="e">
        <f>#REF!</f>
        <v>#REF!</v>
      </c>
      <c r="F70" s="82">
        <f>F41</f>
        <v>45.35</v>
      </c>
      <c r="G70" s="42"/>
      <c r="H70" s="170"/>
    </row>
    <row r="71" spans="1:8" hidden="1">
      <c r="A71" s="72" t="s">
        <v>86</v>
      </c>
      <c r="B71" s="25"/>
      <c r="C71" s="72"/>
      <c r="D71" s="26"/>
      <c r="E71" s="27" t="e">
        <f>#REF!</f>
        <v>#REF!</v>
      </c>
      <c r="F71" s="82">
        <f>F44</f>
        <v>41.040000000000006</v>
      </c>
      <c r="G71" s="42"/>
      <c r="H71" s="170"/>
    </row>
    <row r="72" spans="1:8" hidden="1">
      <c r="A72" s="320" t="s">
        <v>68</v>
      </c>
      <c r="B72" s="320"/>
      <c r="C72" s="320"/>
      <c r="D72" s="320"/>
      <c r="E72" s="320"/>
      <c r="F72" s="82" t="e">
        <f>ROUND(AVERAGE(F67:F71),2)</f>
        <v>#REF!</v>
      </c>
      <c r="G72" s="42"/>
      <c r="H72" s="170"/>
    </row>
  </sheetData>
  <mergeCells count="54">
    <mergeCell ref="A26:A28"/>
    <mergeCell ref="A29:A31"/>
    <mergeCell ref="G46:G47"/>
    <mergeCell ref="G37:G39"/>
    <mergeCell ref="E40:E42"/>
    <mergeCell ref="G40:G42"/>
    <mergeCell ref="E43:E45"/>
    <mergeCell ref="G43:G45"/>
    <mergeCell ref="H41:H43"/>
    <mergeCell ref="H44:H46"/>
    <mergeCell ref="K6:K8"/>
    <mergeCell ref="H36:H37"/>
    <mergeCell ref="H38:H40"/>
    <mergeCell ref="B2:C2"/>
    <mergeCell ref="A16:E16"/>
    <mergeCell ref="B18:C18"/>
    <mergeCell ref="A5:A7"/>
    <mergeCell ref="A8:A10"/>
    <mergeCell ref="A11:A13"/>
    <mergeCell ref="A14:A15"/>
    <mergeCell ref="E5:E7"/>
    <mergeCell ref="E8:E10"/>
    <mergeCell ref="E11:E13"/>
    <mergeCell ref="E14:E15"/>
    <mergeCell ref="E20:E22"/>
    <mergeCell ref="E23:E25"/>
    <mergeCell ref="A64:E64"/>
    <mergeCell ref="A72:E72"/>
    <mergeCell ref="A48:E48"/>
    <mergeCell ref="A56:E56"/>
    <mergeCell ref="A37:A39"/>
    <mergeCell ref="A40:A42"/>
    <mergeCell ref="A43:A45"/>
    <mergeCell ref="A46:A47"/>
    <mergeCell ref="E37:E39"/>
    <mergeCell ref="E46:E47"/>
    <mergeCell ref="A32:E32"/>
    <mergeCell ref="B34:C34"/>
    <mergeCell ref="A20:A22"/>
    <mergeCell ref="A23:A25"/>
    <mergeCell ref="F20:F22"/>
    <mergeCell ref="G20:G22"/>
    <mergeCell ref="G5:G7"/>
    <mergeCell ref="G8:G10"/>
    <mergeCell ref="G11:G13"/>
    <mergeCell ref="G14:G15"/>
    <mergeCell ref="G23:G25"/>
    <mergeCell ref="E26:E28"/>
    <mergeCell ref="F26:F28"/>
    <mergeCell ref="G26:G28"/>
    <mergeCell ref="E29:E31"/>
    <mergeCell ref="F29:F31"/>
    <mergeCell ref="G29:G31"/>
    <mergeCell ref="F23:F25"/>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1"/>
  <sheetViews>
    <sheetView workbookViewId="0">
      <pane xSplit="1" ySplit="2" topLeftCell="B3" activePane="bottomRight" state="frozen"/>
      <selection pane="topRight" activeCell="B1" sqref="B1"/>
      <selection pane="bottomLeft" activeCell="A3" sqref="A3"/>
      <selection pane="bottomRight" activeCell="H15" sqref="H15"/>
    </sheetView>
  </sheetViews>
  <sheetFormatPr defaultColWidth="8.75" defaultRowHeight="14.25"/>
  <cols>
    <col min="1" max="1" width="21.875" style="246" customWidth="1"/>
    <col min="2" max="4" width="11.375" style="246" customWidth="1"/>
    <col min="5" max="12" width="8.75" style="246"/>
    <col min="13" max="13" width="13.625" style="246" customWidth="1"/>
    <col min="14" max="16384" width="8.75" style="246"/>
  </cols>
  <sheetData>
    <row r="1" spans="1:13">
      <c r="A1" s="327" t="s">
        <v>221</v>
      </c>
      <c r="B1" s="245">
        <v>44866.333831018521</v>
      </c>
      <c r="C1" s="245">
        <v>44835.333831018521</v>
      </c>
      <c r="D1" s="245">
        <v>44805.333831018521</v>
      </c>
      <c r="E1" s="245">
        <v>44774.333831018521</v>
      </c>
      <c r="F1" s="245">
        <v>44743.333831018521</v>
      </c>
      <c r="G1" s="245">
        <v>44713.333831018521</v>
      </c>
      <c r="H1" s="245">
        <v>44682.333831018521</v>
      </c>
      <c r="I1" s="245">
        <v>44652.333831018521</v>
      </c>
      <c r="J1" s="245">
        <v>44621.333831018521</v>
      </c>
      <c r="K1" s="245">
        <v>44593.333831018521</v>
      </c>
      <c r="L1" s="245">
        <v>44562.333831018521</v>
      </c>
      <c r="M1" s="245">
        <v>44531.333831018521</v>
      </c>
    </row>
    <row r="2" spans="1:13">
      <c r="A2" s="327"/>
      <c r="B2" s="246" t="s">
        <v>916</v>
      </c>
      <c r="C2" s="246" t="s">
        <v>916</v>
      </c>
      <c r="D2" s="246" t="s">
        <v>916</v>
      </c>
      <c r="E2" s="246" t="s">
        <v>916</v>
      </c>
      <c r="F2" s="246" t="s">
        <v>916</v>
      </c>
      <c r="G2" s="246" t="s">
        <v>916</v>
      </c>
      <c r="H2" s="246" t="s">
        <v>916</v>
      </c>
      <c r="I2" s="246" t="s">
        <v>916</v>
      </c>
      <c r="J2" s="246" t="s">
        <v>916</v>
      </c>
      <c r="K2" s="246" t="s">
        <v>916</v>
      </c>
      <c r="L2" s="246" t="s">
        <v>916</v>
      </c>
      <c r="M2" s="246" t="s">
        <v>916</v>
      </c>
    </row>
    <row r="3" spans="1:13">
      <c r="A3" s="246" t="s">
        <v>1031</v>
      </c>
      <c r="B3" s="246">
        <v>61.02</v>
      </c>
      <c r="C3" s="246">
        <v>61.26</v>
      </c>
      <c r="D3" s="246">
        <v>65.33</v>
      </c>
      <c r="E3" s="246">
        <v>62.81</v>
      </c>
      <c r="F3" s="246">
        <v>63.94</v>
      </c>
      <c r="G3" s="246">
        <v>55.66</v>
      </c>
      <c r="H3" s="246">
        <v>57.34</v>
      </c>
      <c r="I3" s="246">
        <v>57.89</v>
      </c>
      <c r="J3" s="246">
        <v>58.68</v>
      </c>
      <c r="K3" s="246">
        <v>56.56</v>
      </c>
      <c r="L3" s="246">
        <v>57.21</v>
      </c>
      <c r="M3" s="246">
        <v>57.47</v>
      </c>
    </row>
    <row r="4" spans="1:13">
      <c r="A4" s="246" t="s">
        <v>1032</v>
      </c>
      <c r="B4" s="246">
        <v>61</v>
      </c>
      <c r="C4" s="246">
        <v>56.33</v>
      </c>
      <c r="D4" s="246">
        <v>54.03</v>
      </c>
      <c r="E4" s="246">
        <v>57.01</v>
      </c>
      <c r="F4" s="246">
        <v>53.98</v>
      </c>
      <c r="G4" s="246">
        <v>56.95</v>
      </c>
      <c r="H4" s="246">
        <v>53.23</v>
      </c>
      <c r="I4" s="246" t="s">
        <v>228</v>
      </c>
      <c r="J4" s="246">
        <v>54.56</v>
      </c>
      <c r="K4" s="246">
        <v>56.54</v>
      </c>
      <c r="L4" s="246">
        <v>51.9</v>
      </c>
      <c r="M4" s="246">
        <v>52.46</v>
      </c>
    </row>
    <row r="5" spans="1:13">
      <c r="A5" s="246" t="s">
        <v>1033</v>
      </c>
      <c r="B5" s="246">
        <v>55.37</v>
      </c>
      <c r="C5" s="246">
        <v>53.15</v>
      </c>
      <c r="D5" s="246">
        <v>49.4</v>
      </c>
      <c r="E5" s="246">
        <v>46.19</v>
      </c>
      <c r="F5" s="246">
        <v>53.16</v>
      </c>
      <c r="G5" s="246">
        <v>50.21</v>
      </c>
      <c r="H5" s="246">
        <v>48.96</v>
      </c>
      <c r="I5" s="246" t="s">
        <v>228</v>
      </c>
      <c r="J5" s="246" t="s">
        <v>228</v>
      </c>
      <c r="K5" s="246">
        <v>51.29</v>
      </c>
      <c r="L5" s="246">
        <v>49.38</v>
      </c>
      <c r="M5" s="246">
        <v>49.88</v>
      </c>
    </row>
    <row r="6" spans="1:13">
      <c r="A6" s="246" t="s">
        <v>1034</v>
      </c>
      <c r="B6" s="246">
        <v>55.17</v>
      </c>
      <c r="C6" s="246">
        <v>54.75</v>
      </c>
      <c r="D6" s="246">
        <v>54.93</v>
      </c>
      <c r="E6" s="246">
        <v>55.08</v>
      </c>
      <c r="F6" s="246">
        <v>53.94</v>
      </c>
      <c r="G6" s="246">
        <v>53.15</v>
      </c>
      <c r="H6" s="246">
        <v>53.12</v>
      </c>
      <c r="I6" s="246">
        <v>54.15</v>
      </c>
      <c r="J6" s="246">
        <v>53.31</v>
      </c>
      <c r="K6" s="246">
        <v>50.81</v>
      </c>
      <c r="L6" s="246">
        <v>50.75</v>
      </c>
      <c r="M6" s="246">
        <v>52</v>
      </c>
    </row>
    <row r="7" spans="1:13">
      <c r="A7" s="246" t="s">
        <v>1035</v>
      </c>
      <c r="B7" s="246">
        <v>54.78</v>
      </c>
      <c r="C7" s="246">
        <v>54.24</v>
      </c>
      <c r="D7" s="246">
        <v>53.83</v>
      </c>
      <c r="E7" s="246">
        <v>52.81</v>
      </c>
      <c r="F7" s="246">
        <v>52.4</v>
      </c>
      <c r="G7" s="246" t="s">
        <v>228</v>
      </c>
      <c r="H7" s="246" t="s">
        <v>228</v>
      </c>
      <c r="I7" s="246" t="s">
        <v>228</v>
      </c>
      <c r="J7" s="246" t="s">
        <v>228</v>
      </c>
      <c r="K7" s="246" t="s">
        <v>228</v>
      </c>
      <c r="L7" s="246" t="s">
        <v>228</v>
      </c>
      <c r="M7" s="246" t="s">
        <v>228</v>
      </c>
    </row>
    <row r="8" spans="1:13" s="249" customFormat="1">
      <c r="A8" s="249" t="s">
        <v>1036</v>
      </c>
      <c r="B8" s="249">
        <v>54.11</v>
      </c>
      <c r="C8" s="249">
        <v>54.16</v>
      </c>
      <c r="D8" s="249">
        <v>52.59</v>
      </c>
      <c r="E8" s="249">
        <v>53.41</v>
      </c>
      <c r="F8" s="249">
        <v>52.68</v>
      </c>
      <c r="G8" s="249">
        <v>49.8</v>
      </c>
      <c r="H8" s="249">
        <v>52.54</v>
      </c>
      <c r="I8" s="249">
        <v>53.81</v>
      </c>
      <c r="J8" s="249">
        <v>50.65</v>
      </c>
      <c r="K8" s="249">
        <v>47.72</v>
      </c>
      <c r="L8" s="249">
        <v>47.89</v>
      </c>
      <c r="M8" s="249">
        <v>48.82</v>
      </c>
    </row>
    <row r="9" spans="1:13">
      <c r="A9" s="246" t="s">
        <v>1037</v>
      </c>
      <c r="B9" s="246">
        <v>51.97</v>
      </c>
      <c r="C9" s="246">
        <v>52.74</v>
      </c>
      <c r="D9" s="246">
        <v>53.41</v>
      </c>
      <c r="E9" s="246">
        <v>51.25</v>
      </c>
      <c r="F9" s="246">
        <v>53.43</v>
      </c>
      <c r="G9" s="246">
        <v>49.26</v>
      </c>
      <c r="H9" s="246">
        <v>49.41</v>
      </c>
      <c r="I9" s="246">
        <v>46.57</v>
      </c>
      <c r="J9" s="246">
        <v>45.43</v>
      </c>
      <c r="K9" s="246">
        <v>49.53</v>
      </c>
      <c r="L9" s="246">
        <v>49.1</v>
      </c>
      <c r="M9" s="246">
        <v>48.79</v>
      </c>
    </row>
    <row r="10" spans="1:13">
      <c r="A10" s="246" t="s">
        <v>1038</v>
      </c>
      <c r="B10" s="246">
        <v>51.23</v>
      </c>
      <c r="C10" s="246">
        <v>53.33</v>
      </c>
      <c r="D10" s="246">
        <v>54.13</v>
      </c>
      <c r="E10" s="246">
        <v>51.38</v>
      </c>
      <c r="F10" s="246">
        <v>53.69</v>
      </c>
      <c r="G10" s="246">
        <v>53.78</v>
      </c>
      <c r="H10" s="246">
        <v>51.93</v>
      </c>
      <c r="I10" s="246">
        <v>51.98</v>
      </c>
      <c r="J10" s="246">
        <v>49.38</v>
      </c>
      <c r="K10" s="246">
        <v>46.86</v>
      </c>
      <c r="L10" s="246">
        <v>46.12</v>
      </c>
      <c r="M10" s="246">
        <v>47.43</v>
      </c>
    </row>
    <row r="11" spans="1:13">
      <c r="A11" s="246" t="s">
        <v>1039</v>
      </c>
      <c r="B11" s="246">
        <v>50.58</v>
      </c>
      <c r="C11" s="246">
        <v>51.12</v>
      </c>
      <c r="D11" s="246">
        <v>51.1</v>
      </c>
      <c r="E11" s="246" t="s">
        <v>228</v>
      </c>
      <c r="F11" s="246" t="s">
        <v>228</v>
      </c>
      <c r="G11" s="246" t="s">
        <v>228</v>
      </c>
      <c r="H11" s="246" t="s">
        <v>228</v>
      </c>
      <c r="I11" s="246" t="s">
        <v>228</v>
      </c>
      <c r="J11" s="246" t="s">
        <v>228</v>
      </c>
      <c r="K11" s="246" t="s">
        <v>228</v>
      </c>
      <c r="L11" s="246" t="s">
        <v>228</v>
      </c>
      <c r="M11" s="246" t="s">
        <v>228</v>
      </c>
    </row>
    <row r="12" spans="1:13" s="251" customFormat="1">
      <c r="A12" s="251" t="s">
        <v>1040</v>
      </c>
      <c r="B12" s="251">
        <v>50.41</v>
      </c>
      <c r="C12" s="251">
        <v>51.77</v>
      </c>
      <c r="D12" s="251">
        <v>53.47</v>
      </c>
      <c r="E12" s="251">
        <v>51.2</v>
      </c>
      <c r="F12" s="251">
        <v>53.16</v>
      </c>
      <c r="G12" s="251">
        <v>50.7</v>
      </c>
      <c r="H12" s="251">
        <v>49.86</v>
      </c>
      <c r="I12" s="251" t="s">
        <v>228</v>
      </c>
      <c r="J12" s="251">
        <v>50.29</v>
      </c>
      <c r="K12" s="251">
        <v>50.07</v>
      </c>
      <c r="L12" s="251">
        <v>48.95</v>
      </c>
      <c r="M12" s="251">
        <v>48.31</v>
      </c>
    </row>
    <row r="13" spans="1:13">
      <c r="A13" s="246" t="s">
        <v>1041</v>
      </c>
      <c r="B13" s="246">
        <v>49.37</v>
      </c>
      <c r="C13" s="246">
        <v>51.39</v>
      </c>
      <c r="D13" s="246">
        <v>53.06</v>
      </c>
      <c r="E13" s="246">
        <v>49.43</v>
      </c>
      <c r="F13" s="246">
        <v>52.76</v>
      </c>
      <c r="G13" s="246">
        <v>47.41</v>
      </c>
      <c r="H13" s="246">
        <v>49.77</v>
      </c>
      <c r="I13" s="246">
        <v>50.9</v>
      </c>
      <c r="J13" s="246">
        <v>52.73</v>
      </c>
      <c r="K13" s="246">
        <v>49.54</v>
      </c>
      <c r="L13" s="246">
        <v>49.04</v>
      </c>
      <c r="M13" s="246">
        <v>48.21</v>
      </c>
    </row>
    <row r="14" spans="1:13">
      <c r="A14" s="246" t="s">
        <v>1042</v>
      </c>
      <c r="B14" s="246">
        <v>49</v>
      </c>
      <c r="C14" s="246">
        <v>52.87</v>
      </c>
      <c r="D14" s="246">
        <v>56.25</v>
      </c>
      <c r="E14" s="246" t="s">
        <v>228</v>
      </c>
      <c r="F14" s="246" t="s">
        <v>228</v>
      </c>
      <c r="G14" s="246" t="s">
        <v>228</v>
      </c>
      <c r="H14" s="246" t="s">
        <v>228</v>
      </c>
      <c r="I14" s="246" t="s">
        <v>228</v>
      </c>
      <c r="J14" s="246" t="s">
        <v>228</v>
      </c>
      <c r="K14" s="246" t="s">
        <v>228</v>
      </c>
      <c r="L14" s="246" t="s">
        <v>228</v>
      </c>
      <c r="M14" s="246">
        <v>50.48</v>
      </c>
    </row>
    <row r="15" spans="1:13" s="249" customFormat="1">
      <c r="A15" s="249" t="s">
        <v>1049</v>
      </c>
      <c r="B15" s="249">
        <v>48.07</v>
      </c>
      <c r="C15" s="249">
        <v>47.81</v>
      </c>
      <c r="D15" s="249">
        <v>49.05</v>
      </c>
      <c r="E15" s="249" t="s">
        <v>228</v>
      </c>
      <c r="F15" s="249">
        <v>49.9</v>
      </c>
      <c r="G15" s="249">
        <v>48.99</v>
      </c>
      <c r="H15" s="249">
        <v>47.6</v>
      </c>
      <c r="I15" s="249" t="s">
        <v>228</v>
      </c>
      <c r="J15" s="249">
        <v>47.8</v>
      </c>
      <c r="K15" s="249">
        <v>46.07</v>
      </c>
      <c r="L15" s="249">
        <v>46.22</v>
      </c>
      <c r="M15" s="249">
        <v>48.09</v>
      </c>
    </row>
    <row r="16" spans="1:13" s="251" customFormat="1">
      <c r="A16" s="251" t="s">
        <v>1043</v>
      </c>
      <c r="B16" s="251">
        <v>47.15</v>
      </c>
      <c r="C16" s="251" t="s">
        <v>228</v>
      </c>
      <c r="D16" s="251" t="s">
        <v>228</v>
      </c>
      <c r="E16" s="251">
        <v>49.95</v>
      </c>
      <c r="F16" s="251">
        <v>50.34</v>
      </c>
      <c r="G16" s="251">
        <v>52.17</v>
      </c>
      <c r="H16" s="251">
        <v>50.94</v>
      </c>
      <c r="I16" s="251" t="s">
        <v>228</v>
      </c>
      <c r="J16" s="251">
        <v>45.91</v>
      </c>
      <c r="K16" s="251">
        <v>46.94</v>
      </c>
      <c r="L16" s="251">
        <v>46.27</v>
      </c>
      <c r="M16" s="251">
        <v>46.71</v>
      </c>
    </row>
    <row r="17" spans="1:13">
      <c r="A17" s="246" t="s">
        <v>1044</v>
      </c>
      <c r="B17" s="246">
        <v>47.07</v>
      </c>
      <c r="C17" s="246">
        <v>47.27</v>
      </c>
      <c r="D17" s="246">
        <v>46.26</v>
      </c>
      <c r="E17" s="246">
        <v>44.65</v>
      </c>
      <c r="F17" s="246">
        <v>47.25</v>
      </c>
      <c r="G17" s="246">
        <v>46.03</v>
      </c>
      <c r="H17" s="246">
        <v>47.41</v>
      </c>
      <c r="I17" s="246" t="s">
        <v>228</v>
      </c>
      <c r="J17" s="246">
        <v>47.03</v>
      </c>
      <c r="K17" s="246">
        <v>46.44</v>
      </c>
      <c r="L17" s="246">
        <v>45.25</v>
      </c>
      <c r="M17" s="246">
        <v>45.71</v>
      </c>
    </row>
    <row r="18" spans="1:13" s="251" customFormat="1">
      <c r="A18" s="251" t="s">
        <v>1048</v>
      </c>
      <c r="B18" s="251">
        <v>46.27</v>
      </c>
      <c r="C18" s="251">
        <v>46.66</v>
      </c>
      <c r="D18" s="251">
        <v>49.27</v>
      </c>
      <c r="E18" s="251">
        <v>47.05</v>
      </c>
      <c r="F18" s="251">
        <v>47.8</v>
      </c>
      <c r="G18" s="251">
        <v>47.38</v>
      </c>
      <c r="H18" s="251">
        <v>46.45</v>
      </c>
      <c r="I18" s="251">
        <v>45.63</v>
      </c>
      <c r="J18" s="251">
        <v>47.53</v>
      </c>
      <c r="K18" s="251">
        <v>44.93</v>
      </c>
      <c r="L18" s="251">
        <v>43.52</v>
      </c>
      <c r="M18" s="251">
        <v>43.13</v>
      </c>
    </row>
    <row r="19" spans="1:13" s="249" customFormat="1">
      <c r="A19" s="250" t="s">
        <v>1047</v>
      </c>
      <c r="B19" s="249">
        <v>45.48</v>
      </c>
      <c r="C19" s="249">
        <v>45.63</v>
      </c>
      <c r="D19" s="249">
        <v>46.17</v>
      </c>
      <c r="E19" s="249">
        <v>47.84</v>
      </c>
      <c r="F19" s="249">
        <v>46.37</v>
      </c>
      <c r="G19" s="249">
        <v>46.71</v>
      </c>
      <c r="H19" s="249">
        <v>44.74</v>
      </c>
      <c r="I19" s="249">
        <v>47.04</v>
      </c>
      <c r="J19" s="249">
        <v>45.53</v>
      </c>
      <c r="K19" s="249">
        <v>44.55</v>
      </c>
      <c r="L19" s="249">
        <v>43.64</v>
      </c>
      <c r="M19" s="249">
        <v>44.28</v>
      </c>
    </row>
    <row r="20" spans="1:13">
      <c r="A20" s="246" t="s">
        <v>1045</v>
      </c>
      <c r="B20" s="246">
        <v>45.36</v>
      </c>
      <c r="C20" s="246">
        <v>45.85</v>
      </c>
      <c r="D20" s="246">
        <v>46.03</v>
      </c>
      <c r="E20" s="246">
        <v>44.06</v>
      </c>
      <c r="F20" s="246">
        <v>45.13</v>
      </c>
      <c r="G20" s="246">
        <v>43.22</v>
      </c>
      <c r="H20" s="246" t="s">
        <v>228</v>
      </c>
      <c r="I20" s="246" t="s">
        <v>228</v>
      </c>
      <c r="J20" s="246" t="s">
        <v>228</v>
      </c>
      <c r="K20" s="246">
        <v>41.74</v>
      </c>
      <c r="L20" s="246">
        <v>42.54</v>
      </c>
      <c r="M20" s="246">
        <v>43.1</v>
      </c>
    </row>
    <row r="21" spans="1:13" s="249" customFormat="1">
      <c r="A21" s="249" t="s">
        <v>1046</v>
      </c>
      <c r="B21" s="249">
        <v>44.5</v>
      </c>
      <c r="C21" s="249">
        <v>47.41</v>
      </c>
      <c r="D21" s="249">
        <v>48.35</v>
      </c>
      <c r="E21" s="249" t="s">
        <v>228</v>
      </c>
      <c r="F21" s="249" t="s">
        <v>228</v>
      </c>
      <c r="G21" s="249">
        <v>48.19</v>
      </c>
      <c r="H21" s="249">
        <v>46.1</v>
      </c>
      <c r="I21" s="249" t="s">
        <v>228</v>
      </c>
      <c r="J21" s="249" t="s">
        <v>228</v>
      </c>
      <c r="K21" s="249" t="s">
        <v>228</v>
      </c>
      <c r="L21" s="249" t="s">
        <v>228</v>
      </c>
      <c r="M21" s="249" t="s">
        <v>228</v>
      </c>
    </row>
  </sheetData>
  <mergeCells count="1">
    <mergeCell ref="A1:A2"/>
  </mergeCells>
  <phoneticPr fontId="1" type="noConversion"/>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东亚瑞晶苑</vt:lpstr>
      <vt:lpstr>合生世界村</vt:lpstr>
      <vt:lpstr>珠江逸景</vt:lpstr>
      <vt:lpstr>中指数据</vt:lpstr>
      <vt:lpstr>城研数据</vt:lpstr>
      <vt:lpstr>市场数据</vt:lpstr>
      <vt:lpstr>中指-北七家</vt:lpstr>
      <vt:lpstr>中指-昌平</vt:lpstr>
      <vt:lpstr>城研</vt:lpstr>
      <vt:lpstr>系统读取表</vt:lpstr>
      <vt:lpstr>房源表</vt:lpstr>
      <vt:lpstr>明细表330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2022-12-29T07:00:00Z</dcterms:modified>
</cp:coreProperties>
</file>