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5" windowWidth="19425" windowHeight="10335"/>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C10" i="2" l="1"/>
  <c r="B3" i="4" l="1"/>
  <c r="F23" i="4"/>
  <c r="E23" i="4"/>
  <c r="F22" i="4"/>
  <c r="E22" i="4"/>
  <c r="F21" i="4"/>
  <c r="E21" i="4"/>
  <c r="F20" i="4"/>
  <c r="E20" i="4"/>
  <c r="F19" i="4"/>
  <c r="E19" i="4"/>
  <c r="F18" i="4"/>
  <c r="E18" i="4"/>
  <c r="F17" i="4"/>
  <c r="E17" i="4"/>
  <c r="F16" i="4"/>
  <c r="E16" i="4"/>
  <c r="F15" i="4"/>
  <c r="E15" i="4"/>
  <c r="B8" i="4"/>
  <c r="B7" i="4"/>
  <c r="C7" i="4"/>
  <c r="C8" i="4" l="1"/>
  <c r="G5" i="1"/>
  <c r="D2" i="2" l="1"/>
  <c r="G2" i="2" l="1"/>
  <c r="G6" i="2" s="1"/>
  <c r="G7" i="2" l="1"/>
  <c r="I7" i="2" l="1"/>
  <c r="C7" i="2"/>
  <c r="H7" i="2" s="1"/>
  <c r="C14" i="4" l="1"/>
  <c r="B2" i="4"/>
  <c r="J7" i="2"/>
  <c r="D14" i="4" s="1"/>
  <c r="H4" i="1"/>
  <c r="H5" i="1" s="1"/>
  <c r="C6" i="2"/>
  <c r="H6" i="2" s="1"/>
  <c r="D7" i="4" l="1"/>
  <c r="D8" i="4"/>
  <c r="I4" i="1"/>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<sst xmlns="http://schemas.openxmlformats.org/spreadsheetml/2006/main" count="134" uniqueCount="126">
  <si>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</si>
  <si>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</si>
  <si>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</si>
  <si>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</si>
  <si>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</si>
  <si>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</si>
  <si>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</si>
  <si>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</si>
  <si>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</si>
  <si>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</si>
  <si>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</si>
  <si>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</si>
  <si>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</si>
  <si>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</si>
  <si>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</si>
  <si>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</si>
  <si>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</si>
  <si>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</si>
  <si>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</si>
  <si>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</si>
  <si>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</si>
  <si>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</si>
  <si>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</si>
  <si>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</si>
  <si>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</si>
  <si>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</si>
  <si>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</si>
  <si>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</si>
  <si>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</si>
  <si>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</si>
  <si>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</si>
  <si>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</si>
  <si>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</si>
  <si>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</si>
  <si>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</si>
  <si>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</si>
  <si>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</si>
  <si>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</si>
  <si>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</si>
  <si>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</si>
  <si>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</si>
  <si>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</si>
  <si>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</si>
  <si>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</si>
  <si>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</si>
  <si>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</si>
  <si>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</si>
  <si>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</si>
  <si>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</si>
  <si>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</si>
  <si>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</si>
  <si>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</si>
  <si>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</si>
  <si>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</si>
  <si>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</si>
  <si>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</si>
  <si>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</si>
  <si>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</si>
  <si>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</si>
  <si>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</si>
  <si>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</si>
  <si>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</si>
  <si>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</si>
  <si>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</si>
  <si>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</si>
  <si>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</si>
  <si>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</si>
  <si>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</si>
  <si>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</si>
  <si>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</si>
  <si>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</si>
  <si>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</si>
  <si>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</si>
  <si>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</si>
  <si>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</si>
  <si>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</si>
  <si>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</si>
  <si>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</si>
  <si>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</si>
  <si>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</si>
  <si>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</si>
  <si>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</si>
  <si>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</si>
  <si>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</si>
  <si>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</si>
  <si>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</si>
  <si>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</si>
  <si>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</si>
  <si>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</si>
  <si>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</si>
  <si>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</si>
  <si>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</si>
  <si>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</si>
  <si>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</si>
  <si>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</si>
  <si>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</si>
  <si>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</si>
  <si>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</si>
  <si>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</si>
  <si>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</si>
  <si>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</si>
  <si>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</si>
  <si>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</si>
  <si>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</si>
  <si>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</si>
  <si>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</si>
  <si>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</si>
  <si>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</si>
  <si>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保定凯发纺织有限公司</t>
    <phoneticPr fontId="1" type="noConversion"/>
  </si>
  <si>
    <t>河北容城县新星皮鞋厂</t>
    <phoneticPr fontId="1" type="noConversion"/>
  </si>
  <si>
    <t>容城县雪特兰纺织有限公司</t>
    <phoneticPr fontId="1" type="noConversion"/>
  </si>
  <si>
    <t>单价（万/亩）</t>
    <phoneticPr fontId="1" type="noConversion"/>
  </si>
  <si>
    <t>总价（元）</t>
    <phoneticPr fontId="1" type="noConversion"/>
  </si>
  <si>
    <t>集体地</t>
    <phoneticPr fontId="1" type="noConversion"/>
  </si>
  <si>
    <t>保定鼎盛建筑材料生产有限公司</t>
    <phoneticPr fontId="1" type="noConversion"/>
  </si>
  <si>
    <t>容城县征迁安置办公室委托的涉及河北省保定市容城县白龙村征迁项目的一宗集体建设用地使用权市场价格评估</t>
  </si>
  <si>
    <t xml:space="preserve"> 2021-1-0535-P01ZSZY3</t>
  </si>
  <si>
    <t>0201018-11-01-0009</t>
  </si>
  <si>
    <t>容城县白龙村一元加油站</t>
  </si>
  <si>
    <t>高占元</t>
  </si>
  <si>
    <t>911306295700843000</t>
  </si>
  <si>
    <t>工业</t>
  </si>
  <si>
    <t>集体</t>
  </si>
  <si>
    <t>容城县白龙村</t>
  </si>
  <si>
    <t>村无名道路</t>
  </si>
  <si>
    <t>民房</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</si>
</sst>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2">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center" vertical="center" wrapText="1"/>
    </xf>
    <xf numFmtId="14" fontId="3" fillId="5" borderId="0" xfId="0" applyNumberFormat="1" applyFont="1" applyFill="1" applyAlignment="1">
      <alignment horizontal="left" vertical="center"/>
    </xf>
    <xf numFmtId="0" fontId="0" fillId="0" borderId="0" xfId="0" applyAlignment="1">
      <alignment horizontal="left" vertical="center"/>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76200</xdr:rowOff>
    </xdr:from>
    <xdr:to>
      <xdr:col>3</xdr:col>
      <xdr:colOff>158338</xdr:colOff>
      <xdr:row>41</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31</xdr:row>
      <xdr:rowOff>57150</xdr:rowOff>
    </xdr:from>
    <xdr:to>
      <xdr:col>5</xdr:col>
      <xdr:colOff>729842</xdr:colOff>
      <xdr:row>40</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31</xdr:row>
      <xdr:rowOff>49530</xdr:rowOff>
    </xdr:from>
    <xdr:to>
      <xdr:col>7</xdr:col>
      <xdr:colOff>1187046</xdr:colOff>
      <xdr:row>41</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21</xdr:row>
      <xdr:rowOff>123825</xdr:rowOff>
    </xdr:from>
    <xdr:to>
      <xdr:col>6</xdr:col>
      <xdr:colOff>75874</xdr:colOff>
      <xdr:row>30</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21</xdr:row>
      <xdr:rowOff>200025</xdr:rowOff>
    </xdr:from>
    <xdr:to>
      <xdr:col>3</xdr:col>
      <xdr:colOff>752148</xdr:colOff>
      <xdr:row>30</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21</xdr:row>
      <xdr:rowOff>152400</xdr:rowOff>
    </xdr:from>
    <xdr:to>
      <xdr:col>8</xdr:col>
      <xdr:colOff>123492</xdr:colOff>
      <xdr:row>31</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tabSelected="1" zoomScale="115" zoomScaleNormal="115" workbookViewId="0">
      <selection activeCell="I12" sqref="I12"/>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9.5" style="2" bestFit="1" customWidth="1"/>
    <col min="10" max="16384" width="9" style="1"/>
  </cols>
  <sheetData>
    <row r="2" spans="1:21" x14ac:dyDescent="0.15">
      <c r="I2" s="2">
        <v>666.67</v>
      </c>
    </row>
    <row r="3" spans="1:21" x14ac:dyDescent="0.15">
      <c r="E3" s="5" t="s">
        <v>0</v>
      </c>
      <c r="F3" s="5" t="s">
        <v>1</v>
      </c>
      <c r="G3" s="6" t="s">
        <v>2</v>
      </c>
      <c r="H3" s="9" t="s">
        <v>38</v>
      </c>
      <c r="I3" s="10" t="s">
        <v>39</v>
      </c>
    </row>
    <row r="4" spans="1:21" x14ac:dyDescent="0.15">
      <c r="E4" s="3"/>
      <c r="F4" s="3" t="s">
        <v>106</v>
      </c>
      <c r="G4" s="4">
        <f>I7</f>
        <v>1865</v>
      </c>
      <c r="H4" s="8">
        <f>估价对象!H7</f>
        <v>654</v>
      </c>
      <c r="I4" s="4">
        <f>估价对象!J7</f>
        <v>121.971</v>
      </c>
    </row>
    <row r="5" spans="1:21" x14ac:dyDescent="0.15">
      <c r="G5" s="2">
        <f>G4/I2</f>
        <v>2.7974860125699372</v>
      </c>
      <c r="H5" s="11">
        <f>ROUND(H4*I2/10000,2)</f>
        <v>43.6</v>
      </c>
    </row>
    <row r="7" spans="1:21" s="59" customFormat="1" ht="175.5" x14ac:dyDescent="0.15">
      <c r="A7" s="58">
        <v>4</v>
      </c>
      <c r="B7" s="58" t="s">
        <v>115</v>
      </c>
      <c r="C7" s="58" t="s">
        <v>116</v>
      </c>
      <c r="D7" s="58" t="s">
        <v>117</v>
      </c>
      <c r="E7" s="58" t="s">
        <v>118</v>
      </c>
      <c r="F7" s="58" t="s">
        <v>119</v>
      </c>
      <c r="G7" s="58" t="s">
        <v>120</v>
      </c>
      <c r="H7" s="58">
        <v>13930840840</v>
      </c>
      <c r="I7" s="58">
        <v>1865</v>
      </c>
      <c r="J7" s="58">
        <v>137</v>
      </c>
      <c r="K7" s="58"/>
      <c r="L7" s="58"/>
      <c r="M7" s="58">
        <v>1219710</v>
      </c>
      <c r="N7" s="58">
        <v>30825</v>
      </c>
      <c r="O7" s="58" t="s">
        <v>121</v>
      </c>
      <c r="P7" s="58" t="s">
        <v>122</v>
      </c>
      <c r="Q7" s="58" t="s">
        <v>123</v>
      </c>
      <c r="R7" s="58" t="s">
        <v>124</v>
      </c>
      <c r="S7" s="58" t="s">
        <v>125</v>
      </c>
      <c r="T7" s="58" t="s">
        <v>125</v>
      </c>
      <c r="U7" s="58" t="s">
        <v>125</v>
      </c>
    </row>
    <row r="13" spans="1:21" x14ac:dyDescent="0.15">
      <c r="A13" s="61"/>
      <c r="B13" s="61"/>
      <c r="C13" s="61"/>
      <c r="D13" s="61"/>
      <c r="E13" s="61" t="s">
        <v>111</v>
      </c>
      <c r="F13" s="61" t="s">
        <v>112</v>
      </c>
    </row>
    <row r="14" spans="1:21" x14ac:dyDescent="0.15">
      <c r="A14" s="61" t="s">
        <v>113</v>
      </c>
      <c r="B14" s="61"/>
      <c r="C14" s="61"/>
      <c r="D14" s="61"/>
      <c r="E14" s="61">
        <v>43.6</v>
      </c>
      <c r="F14" s="61"/>
    </row>
    <row r="15" spans="1:21" x14ac:dyDescent="0.15">
      <c r="A15" s="61" t="s">
        <v>114</v>
      </c>
      <c r="B15" s="61"/>
      <c r="C15" s="61"/>
      <c r="D15" s="61"/>
      <c r="E15" s="61">
        <v>64</v>
      </c>
      <c r="F15" s="61">
        <v>3415686</v>
      </c>
    </row>
    <row r="16" spans="1:21" x14ac:dyDescent="0.15">
      <c r="A16" s="61" t="s">
        <v>108</v>
      </c>
      <c r="B16" s="61"/>
      <c r="C16" s="61"/>
      <c r="D16" s="61"/>
      <c r="E16" s="61">
        <v>74</v>
      </c>
      <c r="F16" s="61">
        <v>134928015</v>
      </c>
    </row>
    <row r="17" spans="1:6" x14ac:dyDescent="0.15">
      <c r="A17" s="61" t="s">
        <v>109</v>
      </c>
      <c r="B17" s="61"/>
      <c r="C17" s="61"/>
      <c r="D17" s="61"/>
      <c r="E17" s="61">
        <v>63</v>
      </c>
      <c r="F17" s="61">
        <v>4297621</v>
      </c>
    </row>
    <row r="18" spans="1:6" x14ac:dyDescent="0.15">
      <c r="A18" s="61" t="s">
        <v>110</v>
      </c>
      <c r="B18" s="61"/>
      <c r="C18" s="61"/>
      <c r="D18" s="61"/>
      <c r="E18" s="61">
        <v>62</v>
      </c>
      <c r="F18" s="61">
        <v>9803475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workbookViewId="0">
      <selection activeCell="B23" sqref="B23"/>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60">
        <v>44435</v>
      </c>
      <c r="E1" s="12" t="s">
        <v>65</v>
      </c>
      <c r="F1" s="21">
        <v>42370</v>
      </c>
      <c r="K1" s="23"/>
    </row>
    <row r="2" spans="2:11" x14ac:dyDescent="0.15">
      <c r="B2" s="12" t="s">
        <v>64</v>
      </c>
      <c r="C2" s="12" t="s">
        <v>67</v>
      </c>
      <c r="D2" s="12">
        <f>SUM(C17:G17)+J17</f>
        <v>85</v>
      </c>
      <c r="E2" s="12" t="s">
        <v>66</v>
      </c>
      <c r="F2" s="12" t="s">
        <v>67</v>
      </c>
      <c r="G2" s="12">
        <f>C17+E17+G17+D17+F17+J17</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1.1142000000000001</v>
      </c>
      <c r="D6" s="27">
        <v>1</v>
      </c>
      <c r="E6" s="27">
        <v>1</v>
      </c>
      <c r="F6" s="27">
        <v>1</v>
      </c>
      <c r="G6" s="27">
        <f>D2-G2</f>
        <v>0</v>
      </c>
      <c r="H6" s="28">
        <f>B6*C6*D6*E6*F6+G6</f>
        <v>688.57560000000001</v>
      </c>
      <c r="I6" s="29"/>
      <c r="J6" s="30"/>
      <c r="K6" s="31" t="s">
        <v>40</v>
      </c>
    </row>
    <row r="7" spans="2:11" x14ac:dyDescent="0.15">
      <c r="B7" s="27">
        <v>618</v>
      </c>
      <c r="C7" s="32">
        <f>C10</f>
        <v>1.1142000000000001</v>
      </c>
      <c r="D7" s="27">
        <v>1</v>
      </c>
      <c r="E7" s="27">
        <v>0.95</v>
      </c>
      <c r="F7" s="27">
        <v>1</v>
      </c>
      <c r="G7" s="27">
        <f>D2-G2</f>
        <v>0</v>
      </c>
      <c r="H7" s="33">
        <f>ROUND(B7*C7*D7*E7*F7+G7,0)</f>
        <v>654</v>
      </c>
      <c r="I7" s="27">
        <f>基础信息!G4</f>
        <v>1865</v>
      </c>
      <c r="J7" s="43">
        <f>ROUND(H7*I7/10000,4)</f>
        <v>121.971</v>
      </c>
      <c r="K7" s="12" t="s">
        <v>41</v>
      </c>
    </row>
    <row r="8" spans="2:11" x14ac:dyDescent="0.15">
      <c r="I8" s="35"/>
    </row>
    <row r="10" spans="2:11" x14ac:dyDescent="0.15">
      <c r="B10" s="36" t="s">
        <v>11</v>
      </c>
      <c r="C10" s="37">
        <f>ROUND((1+C12)*(1+D12)*(1+E12)*(1+F12)*(1+G12)*(1+H12)*(1+I12)*(1+C14)*(1+D14)*(1+E14)*(1+F14)*(1+G14)*(1+H14)*(1+I14)*(1+J14)*(1+C20)*(1+D20)*(1+E20)*(1+F20)*(1+G20)*(1+H20)*(1+I20),4)</f>
        <v>1.1142000000000001</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6" spans="2:11" x14ac:dyDescent="0.15">
      <c r="B16" s="25" t="s">
        <v>28</v>
      </c>
      <c r="C16" s="27" t="s">
        <v>29</v>
      </c>
      <c r="D16" s="27" t="s">
        <v>30</v>
      </c>
      <c r="E16" s="27" t="s">
        <v>31</v>
      </c>
      <c r="F16" s="27" t="s">
        <v>32</v>
      </c>
      <c r="G16" s="27" t="s">
        <v>33</v>
      </c>
      <c r="H16" s="27" t="s">
        <v>34</v>
      </c>
      <c r="I16" s="34" t="s">
        <v>35</v>
      </c>
      <c r="J16" s="27" t="s">
        <v>36</v>
      </c>
    </row>
    <row r="17" spans="2:10" x14ac:dyDescent="0.15">
      <c r="B17" s="25" t="s">
        <v>37</v>
      </c>
      <c r="C17" s="27">
        <v>25</v>
      </c>
      <c r="D17" s="27">
        <v>14</v>
      </c>
      <c r="E17" s="27">
        <v>18</v>
      </c>
      <c r="F17" s="27">
        <v>14</v>
      </c>
      <c r="G17" s="27">
        <v>10</v>
      </c>
      <c r="H17" s="27">
        <v>25</v>
      </c>
      <c r="I17" s="39">
        <v>15</v>
      </c>
      <c r="J17" s="27">
        <v>4</v>
      </c>
    </row>
    <row r="18" spans="2:10" x14ac:dyDescent="0.15">
      <c r="B18" s="40"/>
      <c r="C18" s="41"/>
    </row>
    <row r="19" spans="2:10" x14ac:dyDescent="0.15">
      <c r="B19" s="40"/>
      <c r="C19" s="27" t="s">
        <v>100</v>
      </c>
      <c r="D19" s="27" t="s">
        <v>101</v>
      </c>
      <c r="E19" s="27" t="s">
        <v>102</v>
      </c>
      <c r="F19" s="27" t="s">
        <v>103</v>
      </c>
      <c r="G19" s="27" t="s">
        <v>104</v>
      </c>
      <c r="H19" s="27" t="s">
        <v>105</v>
      </c>
      <c r="I19" s="27" t="s">
        <v>107</v>
      </c>
    </row>
    <row r="20" spans="2:10" x14ac:dyDescent="0.15">
      <c r="B20" s="40"/>
      <c r="C20" s="38">
        <v>6.1000000000000004E-3</v>
      </c>
      <c r="D20" s="38">
        <v>2.3999999999999998E-3</v>
      </c>
      <c r="E20" s="38">
        <v>3.5999999999999999E-3</v>
      </c>
      <c r="F20" s="38">
        <v>2.3999999999999998E-3</v>
      </c>
      <c r="G20" s="38">
        <v>0</v>
      </c>
      <c r="H20" s="38">
        <v>-4.7999999999999996E-3</v>
      </c>
      <c r="I20" s="38">
        <v>-8.5000000000000006E-3</v>
      </c>
    </row>
    <row r="22" spans="2:10" x14ac:dyDescent="0.15">
      <c r="D22"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1865</v>
      </c>
      <c r="C2" s="45"/>
      <c r="D2" s="45"/>
      <c r="E2" s="45"/>
      <c r="F2" s="45"/>
      <c r="G2" s="46"/>
    </row>
    <row r="3" spans="1:10" ht="16.5" x14ac:dyDescent="0.15">
      <c r="A3" s="44" t="s">
        <v>86</v>
      </c>
      <c r="B3" s="48">
        <f>估价对象!C1</f>
        <v>44435</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121.971</v>
      </c>
      <c r="C5" s="44" t="e">
        <f>ROUND(B5*10000/$B$1,0)</f>
        <v>#DIV/0!</v>
      </c>
      <c r="D5" s="44">
        <f>ROUND(B5*10000/$B$2,0)</f>
        <v>654</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1865</v>
      </c>
      <c r="D14" s="52">
        <f>估价对象!J7</f>
        <v>121.971</v>
      </c>
      <c r="E14" s="52" t="e">
        <f>ROUND(D14*10000/B14,0)</f>
        <v>#DIV/0!</v>
      </c>
      <c r="F14" s="52">
        <f>ROUND(D14*10000/C14,0)</f>
        <v>654</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2021-10-13T06:48:52Z</dcterms:modified>
</cp:coreProperties>
</file>