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KINGSTON 1/cc 疫/公租房/2020-1-0396北京市朝阳区北投科苑项目（奥体文化商务区OS-08号地人才公租房项目）/"/>
    </mc:Choice>
  </mc:AlternateContent>
  <xr:revisionPtr revIDLastSave="0" documentId="13_ncr:1_{36485954-22B6-0F40-BD33-EC5D36E37C93}" xr6:coauthVersionLast="45" xr6:coauthVersionMax="45" xr10:uidLastSave="{00000000-0000-0000-0000-000000000000}"/>
  <bookViews>
    <workbookView xWindow="0" yWindow="460" windowWidth="24240" windowHeight="13140" activeTab="4" xr2:uid="{00000000-000D-0000-FFFF-FFFF00000000}"/>
  </bookViews>
  <sheets>
    <sheet name="比较法" sheetId="7" r:id="rId1"/>
    <sheet name="A胜古誉园" sheetId="8" r:id="rId2"/>
    <sheet name="B安苑北里" sheetId="4" r:id="rId3"/>
    <sheet name="C安贞里" sheetId="6" r:id="rId4"/>
    <sheet name="系统读取表" sheetId="9" r:id="rId5"/>
    <sheet name="测绘汇总" sheetId="10" r:id="rId6"/>
    <sheet name="贴表" sheetId="5" r:id="rId7"/>
    <sheet name="安慧北里" sheetId="1" r:id="rId8"/>
    <sheet name="安苑里" sheetId="3" r:id="rId9"/>
    <sheet name="华严北里" sheetId="2" r:id="rId10"/>
  </sheets>
  <externalReferences>
    <externalReference r:id="rId11"/>
    <externalReference r:id="rId12"/>
    <externalReference r:id="rId13"/>
    <externalReference r:id="rId14"/>
  </externalReferences>
  <definedNames>
    <definedName name="房屋产权性质" localSheetId="4">[3]楼层测算!$N$2:$N$9</definedName>
    <definedName name="房屋产权性质">[1]楼层测算!$N$2:$N$9</definedName>
    <definedName name="房屋朝向" localSheetId="4">[3]楼层测算!$A$117:$A$126</definedName>
    <definedName name="房屋朝向">[1]楼层测算!$A$117:$A$126</definedName>
    <definedName name="房屋装修" localSheetId="4">[3]楼层测算!$K$2:$K$5</definedName>
    <definedName name="房屋装修">[1]楼层测算!$K$2:$K$5</definedName>
    <definedName name="区域成熟度" localSheetId="4">#REF!</definedName>
    <definedName name="区域成熟度">#REF!</definedName>
    <definedName name="所在楼层" localSheetId="4">[3]楼层测算!$L$2:$L$6</definedName>
    <definedName name="所在楼层">[1]楼层测算!$L$2:$L$6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9" l="1"/>
  <c r="B14" i="9" s="1"/>
  <c r="D14" i="9" s="1"/>
  <c r="F32" i="10"/>
  <c r="E32" i="10"/>
  <c r="F31" i="10"/>
  <c r="E31" i="10"/>
  <c r="F30" i="10"/>
  <c r="F33" i="10" s="1"/>
  <c r="E30" i="10"/>
  <c r="E33" i="10" s="1"/>
  <c r="J23" i="10"/>
  <c r="J22" i="10"/>
  <c r="J21" i="10"/>
  <c r="J20" i="10"/>
  <c r="J19" i="10"/>
  <c r="K19" i="10" s="1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J4" i="10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B6" i="9" l="1"/>
  <c r="B5" i="9"/>
  <c r="F14" i="9"/>
  <c r="C5" i="9" l="1"/>
  <c r="B9" i="9"/>
  <c r="B8" i="9"/>
  <c r="B7" i="9"/>
  <c r="B11" i="9"/>
  <c r="B10" i="9"/>
  <c r="D5" i="9"/>
  <c r="D6" i="9"/>
  <c r="C6" i="9"/>
  <c r="D7" i="9" l="1"/>
  <c r="C7" i="9"/>
  <c r="D8" i="9"/>
  <c r="C8" i="9"/>
  <c r="Q18" i="7" l="1"/>
  <c r="L39" i="8"/>
  <c r="L26" i="8"/>
  <c r="K49" i="8" s="1"/>
  <c r="L10" i="8"/>
  <c r="H41" i="8"/>
  <c r="L37" i="8" s="1"/>
  <c r="C50" i="5"/>
  <c r="E49" i="5"/>
  <c r="D49" i="5"/>
  <c r="C49" i="5"/>
  <c r="C32" i="5"/>
  <c r="E32" i="5"/>
  <c r="D32" i="5"/>
  <c r="C33" i="5" s="1"/>
  <c r="D15" i="5"/>
  <c r="C16" i="5"/>
  <c r="H9" i="7"/>
  <c r="E9" i="7"/>
  <c r="K20" i="7"/>
  <c r="G20" i="7"/>
  <c r="F19" i="7"/>
  <c r="E19" i="7"/>
  <c r="K48" i="8"/>
  <c r="G44" i="8"/>
  <c r="F44" i="8"/>
  <c r="K38" i="8" s="1"/>
  <c r="E47" i="8"/>
  <c r="D47" i="8"/>
  <c r="G42" i="8"/>
  <c r="G38" i="8"/>
  <c r="G37" i="8"/>
  <c r="G36" i="8"/>
  <c r="G33" i="8"/>
  <c r="E59" i="8"/>
  <c r="E56" i="8"/>
  <c r="E54" i="8"/>
  <c r="E49" i="8"/>
  <c r="E53" i="8"/>
  <c r="E48" i="8"/>
  <c r="G43" i="8" s="1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48" i="8"/>
  <c r="A33" i="6"/>
  <c r="A33" i="8"/>
  <c r="A19" i="8"/>
  <c r="H33" i="8"/>
  <c r="L34" i="8" s="1"/>
  <c r="H44" i="8"/>
  <c r="L38" i="8" s="1"/>
  <c r="F41" i="8"/>
  <c r="K37" i="8" s="1"/>
  <c r="F38" i="8"/>
  <c r="K36" i="8" s="1"/>
  <c r="H35" i="8"/>
  <c r="L35" i="8" s="1"/>
  <c r="F35" i="8"/>
  <c r="K35" i="8" s="1"/>
  <c r="F33" i="8"/>
  <c r="K34" i="8" s="1"/>
  <c r="D32" i="8"/>
  <c r="C32" i="8"/>
  <c r="B32" i="8"/>
  <c r="A32" i="8"/>
  <c r="H27" i="8"/>
  <c r="L24" i="8" s="1"/>
  <c r="F27" i="8"/>
  <c r="K24" i="8" s="1"/>
  <c r="L25" i="8"/>
  <c r="K25" i="8"/>
  <c r="H24" i="8"/>
  <c r="L23" i="8" s="1"/>
  <c r="F24" i="8"/>
  <c r="K23" i="8" s="1"/>
  <c r="H21" i="8"/>
  <c r="L22" i="8" s="1"/>
  <c r="F21" i="8"/>
  <c r="K22" i="8" s="1"/>
  <c r="H19" i="8"/>
  <c r="L21" i="8" s="1"/>
  <c r="F19" i="8"/>
  <c r="K21" i="8" s="1"/>
  <c r="H14" i="8"/>
  <c r="L9" i="8" s="1"/>
  <c r="H11" i="8"/>
  <c r="L8" i="8" s="1"/>
  <c r="F11" i="8"/>
  <c r="K8" i="8" s="1"/>
  <c r="K9" i="8"/>
  <c r="H8" i="8"/>
  <c r="L7" i="8" s="1"/>
  <c r="F8" i="8"/>
  <c r="K7" i="8" s="1"/>
  <c r="H5" i="8"/>
  <c r="L6" i="8" s="1"/>
  <c r="F5" i="8"/>
  <c r="K6" i="8" s="1"/>
  <c r="H3" i="8"/>
  <c r="L5" i="8" s="1"/>
  <c r="F3" i="8"/>
  <c r="K5" i="8" s="1"/>
  <c r="C15" i="5" l="1"/>
  <c r="H38" i="8"/>
  <c r="L36" i="8" s="1"/>
  <c r="K50" i="8" s="1"/>
  <c r="L51" i="1"/>
  <c r="D68" i="1"/>
  <c r="E50" i="1" s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L49" i="4"/>
  <c r="G5" i="7" s="1"/>
  <c r="K9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E88" i="6" s="1"/>
  <c r="G40" i="6" s="1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47" i="6"/>
  <c r="L48" i="8" l="1"/>
  <c r="E5" i="7" s="1"/>
  <c r="E97" i="6"/>
  <c r="G37" i="6" s="1"/>
  <c r="E119" i="6"/>
  <c r="G33" i="6" s="1"/>
  <c r="E115" i="6"/>
  <c r="G34" i="6" s="1"/>
  <c r="E104" i="6"/>
  <c r="G36" i="6" s="1"/>
  <c r="E57" i="6"/>
  <c r="G43" i="6" s="1"/>
  <c r="E112" i="6"/>
  <c r="G35" i="6" s="1"/>
  <c r="E89" i="6"/>
  <c r="G39" i="6" s="1"/>
  <c r="E47" i="6"/>
  <c r="G44" i="6" s="1"/>
  <c r="H44" i="6" s="1"/>
  <c r="L38" i="6" s="1"/>
  <c r="E91" i="6"/>
  <c r="G38" i="6" s="1"/>
  <c r="E79" i="6"/>
  <c r="G41" i="6" s="1"/>
  <c r="E68" i="6"/>
  <c r="G42" i="6" s="1"/>
  <c r="E69" i="1"/>
  <c r="K38" i="6"/>
  <c r="L25" i="6"/>
  <c r="K25" i="6"/>
  <c r="H14" i="6"/>
  <c r="L9" i="6" s="1"/>
  <c r="F46" i="1" l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0" i="1"/>
  <c r="G70" i="1" s="1"/>
  <c r="G46" i="1" s="1"/>
  <c r="H46" i="1" s="1"/>
  <c r="L40" i="1" s="1"/>
  <c r="K40" i="1"/>
  <c r="H14" i="1"/>
  <c r="L8" i="1" s="1"/>
  <c r="H11" i="1"/>
  <c r="H8" i="4"/>
  <c r="H11" i="4"/>
  <c r="K8" i="4"/>
  <c r="H14" i="4"/>
  <c r="L8" i="4" s="1"/>
  <c r="L24" i="4"/>
  <c r="K38" i="4"/>
  <c r="I49" i="4"/>
  <c r="I48" i="4"/>
  <c r="L24" i="1"/>
  <c r="K8" i="1"/>
  <c r="H41" i="6"/>
  <c r="L37" i="6" s="1"/>
  <c r="F41" i="6"/>
  <c r="K37" i="6" s="1"/>
  <c r="F38" i="6"/>
  <c r="K36" i="6" s="1"/>
  <c r="F35" i="6"/>
  <c r="K35" i="6" s="1"/>
  <c r="F33" i="6"/>
  <c r="K34" i="6" s="1"/>
  <c r="D32" i="6"/>
  <c r="C32" i="6"/>
  <c r="B32" i="6"/>
  <c r="A32" i="6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E78" i="4" s="1"/>
  <c r="G39" i="4" s="1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F41" i="4"/>
  <c r="K37" i="4" s="1"/>
  <c r="F38" i="4"/>
  <c r="K36" i="4"/>
  <c r="F35" i="4"/>
  <c r="K35" i="4" s="1"/>
  <c r="F33" i="4"/>
  <c r="K34" i="4" s="1"/>
  <c r="D32" i="4"/>
  <c r="C32" i="4"/>
  <c r="B32" i="4"/>
  <c r="A32" i="4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9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50" i="1"/>
  <c r="G45" i="1" s="1"/>
  <c r="F43" i="1"/>
  <c r="K39" i="1" s="1"/>
  <c r="F40" i="1"/>
  <c r="K38" i="1" s="1"/>
  <c r="F37" i="1"/>
  <c r="K37" i="1" s="1"/>
  <c r="F35" i="1"/>
  <c r="K36" i="1" s="1"/>
  <c r="H2" i="4"/>
  <c r="H16" i="1"/>
  <c r="H32" i="1" s="1"/>
  <c r="H11" i="6"/>
  <c r="L8" i="6" s="1"/>
  <c r="F11" i="6"/>
  <c r="K8" i="6" s="1"/>
  <c r="H8" i="6"/>
  <c r="L7" i="6" s="1"/>
  <c r="F8" i="6"/>
  <c r="K7" i="6" s="1"/>
  <c r="H5" i="6"/>
  <c r="L6" i="6" s="1"/>
  <c r="F5" i="6"/>
  <c r="K6" i="6" s="1"/>
  <c r="H3" i="6"/>
  <c r="L5" i="6" s="1"/>
  <c r="F3" i="6"/>
  <c r="K5" i="6" s="1"/>
  <c r="A3" i="4"/>
  <c r="L7" i="4"/>
  <c r="F11" i="4"/>
  <c r="K7" i="4" s="1"/>
  <c r="L6" i="4"/>
  <c r="F8" i="4"/>
  <c r="K6" i="4" s="1"/>
  <c r="H5" i="4"/>
  <c r="L5" i="4" s="1"/>
  <c r="F5" i="4"/>
  <c r="K5" i="4" s="1"/>
  <c r="H3" i="4"/>
  <c r="L4" i="4" s="1"/>
  <c r="F3" i="4"/>
  <c r="K4" i="4" s="1"/>
  <c r="A3" i="1"/>
  <c r="L7" i="1"/>
  <c r="F11" i="1"/>
  <c r="K7" i="1" s="1"/>
  <c r="H8" i="1"/>
  <c r="L6" i="1" s="1"/>
  <c r="F8" i="1"/>
  <c r="K6" i="1" s="1"/>
  <c r="H5" i="1"/>
  <c r="L5" i="1" s="1"/>
  <c r="F5" i="1"/>
  <c r="K5" i="1" s="1"/>
  <c r="H3" i="1"/>
  <c r="L4" i="1" s="1"/>
  <c r="F3" i="1"/>
  <c r="K4" i="1" s="1"/>
  <c r="L9" i="7"/>
  <c r="K9" i="7"/>
  <c r="K8" i="7"/>
  <c r="G8" i="7"/>
  <c r="L8" i="7"/>
  <c r="H8" i="7"/>
  <c r="K4" i="7"/>
  <c r="G4" i="7"/>
  <c r="H20" i="7"/>
  <c r="L13" i="7"/>
  <c r="H13" i="7"/>
  <c r="L20" i="7"/>
  <c r="L19" i="7"/>
  <c r="H19" i="7"/>
  <c r="N7" i="7"/>
  <c r="L7" i="7"/>
  <c r="J7" i="7"/>
  <c r="H7" i="7"/>
  <c r="M5" i="7"/>
  <c r="M27" i="7" s="1"/>
  <c r="I5" i="7"/>
  <c r="I27" i="7" s="1"/>
  <c r="M4" i="7"/>
  <c r="I4" i="7"/>
  <c r="H27" i="6"/>
  <c r="L24" i="6" s="1"/>
  <c r="H24" i="6"/>
  <c r="L23" i="6" s="1"/>
  <c r="H21" i="6"/>
  <c r="L22" i="6" s="1"/>
  <c r="H19" i="6"/>
  <c r="L21" i="6" s="1"/>
  <c r="F27" i="6"/>
  <c r="K24" i="6" s="1"/>
  <c r="F24" i="6"/>
  <c r="K23" i="6" s="1"/>
  <c r="F21" i="6"/>
  <c r="K22" i="6" s="1"/>
  <c r="F19" i="6"/>
  <c r="K21" i="6" s="1"/>
  <c r="A16" i="4"/>
  <c r="B16" i="4"/>
  <c r="C16" i="4"/>
  <c r="D16" i="4"/>
  <c r="F27" i="4"/>
  <c r="K23" i="4" s="1"/>
  <c r="F24" i="4"/>
  <c r="K22" i="4" s="1"/>
  <c r="F21" i="4"/>
  <c r="K21" i="4" s="1"/>
  <c r="F19" i="4"/>
  <c r="K20" i="4" s="1"/>
  <c r="H27" i="4"/>
  <c r="L23" i="4" s="1"/>
  <c r="H24" i="4"/>
  <c r="L22" i="4" s="1"/>
  <c r="H21" i="4"/>
  <c r="L21" i="4" s="1"/>
  <c r="H19" i="4"/>
  <c r="L20" i="4" s="1"/>
  <c r="F27" i="1"/>
  <c r="K23" i="1" s="1"/>
  <c r="F24" i="1"/>
  <c r="K22" i="1" s="1"/>
  <c r="F21" i="1"/>
  <c r="K21" i="1" s="1"/>
  <c r="F19" i="1"/>
  <c r="K20" i="1" s="1"/>
  <c r="H27" i="1"/>
  <c r="L23" i="1" s="1"/>
  <c r="H24" i="1"/>
  <c r="L22" i="1" s="1"/>
  <c r="H21" i="1"/>
  <c r="L21" i="1" s="1"/>
  <c r="H19" i="1"/>
  <c r="L20" i="1" s="1"/>
  <c r="G13" i="2"/>
  <c r="G5" i="2"/>
  <c r="G16" i="2" s="1"/>
  <c r="G4" i="2"/>
  <c r="G10" i="2"/>
  <c r="G7" i="2"/>
  <c r="L10" i="6" l="1"/>
  <c r="K48" i="6" s="1"/>
  <c r="H33" i="6"/>
  <c r="L34" i="6" s="1"/>
  <c r="I28" i="7"/>
  <c r="M28" i="7"/>
  <c r="L9" i="4"/>
  <c r="K49" i="4" s="1"/>
  <c r="L26" i="6"/>
  <c r="H35" i="6"/>
  <c r="L35" i="6" s="1"/>
  <c r="H38" i="6"/>
  <c r="L36" i="6" s="1"/>
  <c r="L25" i="1"/>
  <c r="F51" i="4"/>
  <c r="G44" i="4" s="1"/>
  <c r="H44" i="4" s="1"/>
  <c r="L38" i="4" s="1"/>
  <c r="L9" i="1"/>
  <c r="K51" i="1" s="1"/>
  <c r="E48" i="4"/>
  <c r="G43" i="4" s="1"/>
  <c r="E95" i="4"/>
  <c r="G34" i="4" s="1"/>
  <c r="E76" i="4"/>
  <c r="G40" i="4" s="1"/>
  <c r="E98" i="4"/>
  <c r="G33" i="4" s="1"/>
  <c r="H33" i="4" s="1"/>
  <c r="L34" i="4" s="1"/>
  <c r="E92" i="4"/>
  <c r="G35" i="4" s="1"/>
  <c r="E84" i="4"/>
  <c r="G36" i="4" s="1"/>
  <c r="E82" i="4"/>
  <c r="G37" i="4" s="1"/>
  <c r="E79" i="4"/>
  <c r="G38" i="4" s="1"/>
  <c r="E67" i="4"/>
  <c r="G41" i="4" s="1"/>
  <c r="E58" i="4"/>
  <c r="G42" i="4" s="1"/>
  <c r="E171" i="1"/>
  <c r="G35" i="1" s="1"/>
  <c r="H35" i="1" s="1"/>
  <c r="L36" i="1" s="1"/>
  <c r="E126" i="1"/>
  <c r="G39" i="1" s="1"/>
  <c r="E157" i="1"/>
  <c r="G36" i="1" s="1"/>
  <c r="E141" i="1"/>
  <c r="G37" i="1" s="1"/>
  <c r="E135" i="1"/>
  <c r="G38" i="1" s="1"/>
  <c r="E120" i="1"/>
  <c r="G40" i="1" s="1"/>
  <c r="G44" i="1"/>
  <c r="E115" i="1"/>
  <c r="G41" i="1" s="1"/>
  <c r="E108" i="1"/>
  <c r="G42" i="1" s="1"/>
  <c r="E94" i="1"/>
  <c r="G43" i="1" s="1"/>
  <c r="L25" i="4"/>
  <c r="K49" i="6" l="1"/>
  <c r="L39" i="6"/>
  <c r="K50" i="6" s="1"/>
  <c r="L48" i="6" s="1"/>
  <c r="K5" i="7" s="1"/>
  <c r="K27" i="7" s="1"/>
  <c r="K28" i="7" s="1"/>
  <c r="K31" i="7" s="1"/>
  <c r="K33" i="7" s="1"/>
  <c r="H43" i="1"/>
  <c r="L39" i="1" s="1"/>
  <c r="H38" i="4"/>
  <c r="L36" i="4" s="1"/>
  <c r="K50" i="4"/>
  <c r="K52" i="1"/>
  <c r="H41" i="4"/>
  <c r="L37" i="4" s="1"/>
  <c r="H35" i="4"/>
  <c r="L35" i="4" s="1"/>
  <c r="L39" i="4" s="1"/>
  <c r="K51" i="4" s="1"/>
  <c r="H40" i="1"/>
  <c r="L38" i="1" s="1"/>
  <c r="H37" i="1"/>
  <c r="L37" i="1" s="1"/>
  <c r="L41" i="1" l="1"/>
  <c r="G27" i="7"/>
  <c r="G28" i="7" s="1"/>
  <c r="G31" i="7" s="1"/>
  <c r="G33" i="7" s="1"/>
  <c r="K53" i="1"/>
  <c r="E27" i="7" l="1"/>
  <c r="E28" i="7" s="1"/>
  <c r="A29" i="7" s="1"/>
  <c r="C31" i="7" l="1"/>
  <c r="E31" i="7"/>
  <c r="E33" i="7" s="1"/>
</calcChain>
</file>

<file path=xl/sharedStrings.xml><?xml version="1.0" encoding="utf-8"?>
<sst xmlns="http://schemas.openxmlformats.org/spreadsheetml/2006/main" count="685" uniqueCount="235">
  <si>
    <t>监测区域</t>
  </si>
  <si>
    <t>标准项目名</t>
  </si>
  <si>
    <t>年度</t>
  </si>
  <si>
    <t>月度</t>
  </si>
  <si>
    <t>套数</t>
  </si>
  <si>
    <t>平均租金</t>
  </si>
  <si>
    <t>安慧北里</t>
  </si>
  <si>
    <t>华严北里</t>
  </si>
  <si>
    <t>亚运村</t>
  </si>
  <si>
    <t>安苑里</t>
  </si>
  <si>
    <t>安苑北里</t>
  </si>
  <si>
    <t>胜古誉园</t>
  </si>
  <si>
    <t>安贞里</t>
  </si>
  <si>
    <t>项目</t>
    <phoneticPr fontId="1" type="noConversion"/>
  </si>
  <si>
    <t>年份</t>
    <phoneticPr fontId="1" type="noConversion"/>
  </si>
  <si>
    <t>月份</t>
    <phoneticPr fontId="1" type="noConversion"/>
  </si>
  <si>
    <t>季度</t>
    <phoneticPr fontId="1" type="noConversion"/>
  </si>
  <si>
    <t>样本数量</t>
    <phoneticPr fontId="1" type="noConversion"/>
  </si>
  <si>
    <t>3季度</t>
    <phoneticPr fontId="1" type="noConversion"/>
  </si>
  <si>
    <t>4季度</t>
    <phoneticPr fontId="1" type="noConversion"/>
  </si>
  <si>
    <t>1季度</t>
    <phoneticPr fontId="1" type="noConversion"/>
  </si>
  <si>
    <t>2季度</t>
    <phoneticPr fontId="1" type="noConversion"/>
  </si>
  <si>
    <t>平均租金</t>
    <phoneticPr fontId="1" type="noConversion"/>
  </si>
  <si>
    <t>月平均租金</t>
    <phoneticPr fontId="1" type="noConversion"/>
  </si>
  <si>
    <t>城研中心</t>
    <phoneticPr fontId="1" type="noConversion"/>
  </si>
  <si>
    <t>季度</t>
    <phoneticPr fontId="1" type="noConversion"/>
  </si>
  <si>
    <t>月平均租金</t>
    <phoneticPr fontId="1" type="noConversion"/>
  </si>
  <si>
    <t>季度套数</t>
    <phoneticPr fontId="1" type="noConversion"/>
  </si>
  <si>
    <t>2019年3季度</t>
    <phoneticPr fontId="1" type="noConversion"/>
  </si>
  <si>
    <t>时间</t>
    <phoneticPr fontId="1" type="noConversion"/>
  </si>
  <si>
    <t>样本数量</t>
    <phoneticPr fontId="1" type="noConversion"/>
  </si>
  <si>
    <t>租金平均单价（元/平方米·月）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</si>
  <si>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</si>
  <si>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</si>
  <si>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</si>
  <si>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城研中心</t>
    <phoneticPr fontId="1" type="noConversion"/>
  </si>
  <si>
    <t>中指数据</t>
    <phoneticPr fontId="1" type="noConversion"/>
  </si>
  <si>
    <t>样本数量</t>
    <phoneticPr fontId="1" type="noConversion"/>
  </si>
  <si>
    <t>季度平均</t>
    <phoneticPr fontId="1" type="noConversion"/>
  </si>
  <si>
    <t>季度套数</t>
    <phoneticPr fontId="1" type="noConversion"/>
  </si>
  <si>
    <t>样本数量</t>
    <phoneticPr fontId="1" type="noConversion"/>
  </si>
  <si>
    <t>季度套数</t>
    <phoneticPr fontId="1" type="noConversion"/>
  </si>
  <si>
    <t>季度平均</t>
    <phoneticPr fontId="1" type="noConversion"/>
  </si>
  <si>
    <t>估价对象</t>
  </si>
  <si>
    <r>
      <rPr>
        <sz val="10"/>
        <rFont val="仿宋_GB2312"/>
        <charset val="134"/>
      </rPr>
      <t>项目</t>
    </r>
  </si>
  <si>
    <r>
      <rPr>
        <sz val="10"/>
        <rFont val="仿宋_GB2312"/>
        <charset val="134"/>
      </rPr>
      <t>估价对象</t>
    </r>
  </si>
  <si>
    <r>
      <rPr>
        <sz val="10"/>
        <rFont val="仿宋_GB2312"/>
        <charset val="134"/>
      </rPr>
      <t>可比实例</t>
    </r>
    <r>
      <rPr>
        <sz val="10"/>
        <rFont val="Arial"/>
        <family val="2"/>
      </rPr>
      <t>1</t>
    </r>
    <phoneticPr fontId="7" type="noConversion"/>
  </si>
  <si>
    <r>
      <rPr>
        <sz val="10"/>
        <rFont val="仿宋_GB2312"/>
        <charset val="134"/>
      </rPr>
      <t>可比实例</t>
    </r>
    <r>
      <rPr>
        <sz val="10"/>
        <rFont val="Arial"/>
        <family val="2"/>
      </rPr>
      <t>2</t>
    </r>
    <phoneticPr fontId="7" type="noConversion"/>
  </si>
  <si>
    <r>
      <rPr>
        <sz val="10"/>
        <rFont val="仿宋_GB2312"/>
        <charset val="134"/>
      </rPr>
      <t>可比案例</t>
    </r>
    <r>
      <rPr>
        <sz val="10"/>
        <rFont val="Arial"/>
        <family val="2"/>
      </rPr>
      <t>3</t>
    </r>
  </si>
  <si>
    <r>
      <rPr>
        <sz val="10"/>
        <rFont val="仿宋_GB2312"/>
        <charset val="134"/>
      </rPr>
      <t>可比实例</t>
    </r>
    <r>
      <rPr>
        <sz val="10"/>
        <rFont val="Arial"/>
        <family val="2"/>
      </rPr>
      <t>3</t>
    </r>
    <phoneticPr fontId="7" type="noConversion"/>
  </si>
  <si>
    <r>
      <rPr>
        <sz val="10"/>
        <rFont val="仿宋_GB2312"/>
        <charset val="134"/>
      </rPr>
      <t>可比案例</t>
    </r>
    <r>
      <rPr>
        <sz val="10"/>
        <rFont val="Arial"/>
        <family val="2"/>
      </rPr>
      <t>5</t>
    </r>
  </si>
  <si>
    <r>
      <rPr>
        <sz val="10"/>
        <rFont val="仿宋_GB2312"/>
        <charset val="134"/>
      </rPr>
      <t>小区名称</t>
    </r>
  </si>
  <si>
    <r>
      <rPr>
        <sz val="10"/>
        <rFont val="仿宋_GB2312"/>
        <charset val="134"/>
      </rPr>
      <t>平均租金（元</t>
    </r>
    <r>
      <rPr>
        <sz val="10"/>
        <rFont val="Arial"/>
        <family val="2"/>
      </rPr>
      <t>/</t>
    </r>
    <r>
      <rPr>
        <sz val="10"/>
        <rFont val="仿宋_GB2312"/>
        <charset val="134"/>
      </rPr>
      <t>平方米</t>
    </r>
    <r>
      <rPr>
        <sz val="10"/>
        <rFont val="Arial"/>
        <family val="2"/>
      </rPr>
      <t>·</t>
    </r>
    <r>
      <rPr>
        <sz val="10"/>
        <rFont val="仿宋_GB2312"/>
        <charset val="134"/>
      </rPr>
      <t>月）</t>
    </r>
  </si>
  <si>
    <r>
      <rPr>
        <sz val="10"/>
        <rFont val="仿宋_GB2312"/>
        <charset val="134"/>
      </rPr>
      <t>待估</t>
    </r>
  </si>
  <si>
    <r>
      <rPr>
        <sz val="10"/>
        <rFont val="仿宋_GB2312"/>
        <charset val="134"/>
      </rPr>
      <t>交易时间</t>
    </r>
  </si>
  <si>
    <r>
      <rPr>
        <sz val="10"/>
        <rFont val="仿宋_GB2312"/>
        <charset val="134"/>
      </rPr>
      <t>于价值时点过去</t>
    </r>
    <r>
      <rPr>
        <sz val="10"/>
        <rFont val="Arial"/>
        <family val="2"/>
      </rPr>
      <t>12</t>
    </r>
    <r>
      <rPr>
        <sz val="10"/>
        <rFont val="仿宋_GB2312"/>
        <charset val="134"/>
      </rPr>
      <t>个月</t>
    </r>
  </si>
  <si>
    <r>
      <rPr>
        <sz val="10"/>
        <rFont val="仿宋_GB2312"/>
        <charset val="134"/>
      </rPr>
      <t>交易情况</t>
    </r>
  </si>
  <si>
    <r>
      <rPr>
        <sz val="10"/>
        <rFont val="仿宋_GB2312"/>
        <charset val="134"/>
      </rPr>
      <t>正常</t>
    </r>
  </si>
  <si>
    <r>
      <rPr>
        <sz val="11"/>
        <color theme="1"/>
        <rFont val="仿宋_GB2312"/>
        <charset val="134"/>
      </rPr>
      <t>区域状况</t>
    </r>
  </si>
  <si>
    <t>居住区成熟度</t>
    <phoneticPr fontId="7" type="noConversion"/>
  </si>
  <si>
    <r>
      <rPr>
        <sz val="10"/>
        <rFont val="仿宋_GB2312"/>
        <charset val="134"/>
      </rPr>
      <t>较好</t>
    </r>
  </si>
  <si>
    <t>交通条件</t>
    <phoneticPr fontId="7" type="noConversion"/>
  </si>
  <si>
    <t>较好</t>
  </si>
  <si>
    <t>商业设施</t>
    <phoneticPr fontId="7" type="noConversion"/>
  </si>
  <si>
    <r>
      <rPr>
        <sz val="10"/>
        <rFont val="仿宋_GB2312"/>
        <charset val="134"/>
      </rPr>
      <t>一般</t>
    </r>
  </si>
  <si>
    <t>一般</t>
  </si>
  <si>
    <t>自然环境</t>
    <phoneticPr fontId="7" type="noConversion"/>
  </si>
  <si>
    <t>公共配套</t>
    <phoneticPr fontId="7" type="noConversion"/>
  </si>
  <si>
    <r>
      <rPr>
        <sz val="10"/>
        <rFont val="仿宋_GB2312"/>
        <charset val="134"/>
      </rPr>
      <t>区域内银行、超市、中小学校、餐饮、医院等公共配套设施较齐全</t>
    </r>
  </si>
  <si>
    <t>区域内银行、超市、中小学校、餐饮、医院等公共配套设施较齐全</t>
  </si>
  <si>
    <r>
      <rPr>
        <sz val="11"/>
        <color theme="1"/>
        <rFont val="仿宋_GB2312"/>
        <charset val="134"/>
      </rPr>
      <t>实物状况</t>
    </r>
  </si>
  <si>
    <r>
      <rPr>
        <sz val="10"/>
        <rFont val="仿宋_GB2312"/>
        <charset val="134"/>
      </rPr>
      <t>楼型</t>
    </r>
  </si>
  <si>
    <r>
      <rPr>
        <sz val="10"/>
        <rFont val="仿宋_GB2312"/>
        <charset val="134"/>
      </rPr>
      <t>板楼</t>
    </r>
  </si>
  <si>
    <t>塔楼</t>
    <phoneticPr fontId="7" type="noConversion"/>
  </si>
  <si>
    <t>板楼、塔楼</t>
    <phoneticPr fontId="7" type="noConversion"/>
  </si>
  <si>
    <t>板楼</t>
  </si>
  <si>
    <t>物业服务</t>
    <phoneticPr fontId="7" type="noConversion"/>
  </si>
  <si>
    <r>
      <rPr>
        <sz val="10"/>
        <rFont val="仿宋_GB2312"/>
        <charset val="134"/>
      </rPr>
      <t>有专业物业公司，物业服务保障好</t>
    </r>
  </si>
  <si>
    <r>
      <rPr>
        <sz val="10"/>
        <rFont val="仿宋_GB2312"/>
        <charset val="134"/>
      </rPr>
      <t>主力户型为二居，住宅套型较好</t>
    </r>
  </si>
  <si>
    <t>主力户型为二居，住宅套型较好</t>
  </si>
  <si>
    <t>小区环境</t>
    <phoneticPr fontId="7" type="noConversion"/>
  </si>
  <si>
    <r>
      <rPr>
        <sz val="10"/>
        <rFont val="仿宋_GB2312"/>
        <charset val="134"/>
      </rPr>
      <t>绿化率约为</t>
    </r>
    <r>
      <rPr>
        <sz val="10"/>
        <rFont val="Arial"/>
        <family val="2"/>
      </rPr>
      <t>30%</t>
    </r>
    <r>
      <rPr>
        <sz val="10"/>
        <rFont val="仿宋_GB2312"/>
        <charset val="134"/>
      </rPr>
      <t>，好</t>
    </r>
  </si>
  <si>
    <r>
      <rPr>
        <sz val="10"/>
        <rFont val="仿宋_GB2312"/>
        <charset val="134"/>
      </rPr>
      <t>该小区装修为基本装修，未对居住产生不良影响，一般</t>
    </r>
  </si>
  <si>
    <t>该小区装修为基本装修，未对居住产生不良影响，一般</t>
  </si>
  <si>
    <r>
      <rPr>
        <sz val="10"/>
        <rFont val="仿宋_GB2312"/>
        <charset val="134"/>
      </rPr>
      <t>配套设施</t>
    </r>
  </si>
  <si>
    <r>
      <rPr>
        <sz val="10"/>
        <rFont val="仿宋_GB2312"/>
        <charset val="134"/>
      </rPr>
      <t>配备活动站、医疗站</t>
    </r>
  </si>
  <si>
    <r>
      <rPr>
        <sz val="10"/>
        <rFont val="仿宋_GB2312"/>
        <charset val="134"/>
      </rPr>
      <t>朝向较好，能保证较长时间的采光，通风较好，较好</t>
    </r>
  </si>
  <si>
    <t>朝向较好，能保证较长时间的采光，通风较好，较好</t>
  </si>
  <si>
    <t>居住管理</t>
    <phoneticPr fontId="1" type="noConversion"/>
  </si>
  <si>
    <r>
      <rPr>
        <sz val="10"/>
        <rFont val="仿宋_GB2312"/>
        <family val="3"/>
        <charset val="134"/>
      </rPr>
      <t>配备管理人员</t>
    </r>
    <phoneticPr fontId="1" type="noConversion"/>
  </si>
  <si>
    <t>使用品牌家具、家电；程度较新；功能正常，质量有保证，较好</t>
  </si>
  <si>
    <t>户型</t>
    <phoneticPr fontId="1" type="noConversion"/>
  </si>
  <si>
    <t>朝向较好，能保证较长时间的采光，通风较好，较好</t>
    <phoneticPr fontId="1" type="noConversion"/>
  </si>
  <si>
    <t>装修</t>
    <phoneticPr fontId="7" type="noConversion"/>
  </si>
  <si>
    <r>
      <rPr>
        <sz val="10"/>
        <rFont val="仿宋_GB2312"/>
        <charset val="134"/>
      </rPr>
      <t>空间布局与居住功能适宜；休息、学习与活动空间影响不大，较好</t>
    </r>
  </si>
  <si>
    <t>空间布局与居住功能适宜；休息、学习与活动空间影响不大，较好</t>
  </si>
  <si>
    <t>设备</t>
    <phoneticPr fontId="7" type="noConversion"/>
  </si>
  <si>
    <t>有专业物业公司，物业服务保障好</t>
  </si>
  <si>
    <r>
      <rPr>
        <sz val="10"/>
        <rFont val="仿宋_GB2312"/>
        <charset val="134"/>
      </rPr>
      <t>管员人员配置</t>
    </r>
  </si>
  <si>
    <r>
      <rPr>
        <sz val="10"/>
        <rFont val="仿宋_GB2312"/>
        <charset val="134"/>
      </rPr>
      <t>配备管理人员</t>
    </r>
  </si>
  <si>
    <r>
      <rPr>
        <sz val="10"/>
        <rFont val="仿宋_GB2312"/>
        <charset val="134"/>
      </rPr>
      <t>出租稳定性</t>
    </r>
  </si>
  <si>
    <r>
      <rPr>
        <sz val="10"/>
        <rFont val="仿宋_GB2312"/>
        <charset val="134"/>
      </rPr>
      <t>出租稳定性好</t>
    </r>
  </si>
  <si>
    <t>出租稳定性好</t>
  </si>
  <si>
    <r>
      <rPr>
        <sz val="10"/>
        <rFont val="仿宋_GB2312"/>
        <charset val="134"/>
      </rPr>
      <t>住户的构成</t>
    </r>
  </si>
  <si>
    <r>
      <rPr>
        <sz val="10"/>
        <rFont val="仿宋_GB2312"/>
        <charset val="134"/>
      </rPr>
      <t>出租房屋住户均有备案，居住安全性好</t>
    </r>
  </si>
  <si>
    <r>
      <rPr>
        <sz val="10"/>
        <rFont val="仿宋_GB2312"/>
        <charset val="134"/>
      </rPr>
      <t>出租房屋住户备案较少，居住安全性一般</t>
    </r>
  </si>
  <si>
    <t>出租房屋住户备案较少，居住安全性一般</t>
  </si>
  <si>
    <r>
      <rPr>
        <sz val="10"/>
        <rFont val="仿宋_GB2312"/>
        <charset val="134"/>
      </rPr>
      <t>安全监控系统</t>
    </r>
  </si>
  <si>
    <r>
      <rPr>
        <sz val="10"/>
        <rFont val="仿宋_GB2312"/>
        <charset val="134"/>
      </rPr>
      <t>设有小区监控，门禁及呼叫系统</t>
    </r>
  </si>
  <si>
    <t>设有小区监控，门禁及呼叫系统</t>
  </si>
  <si>
    <r>
      <rPr>
        <sz val="10"/>
        <rFont val="仿宋_GB2312"/>
        <charset val="134"/>
      </rPr>
      <t>绿化环境</t>
    </r>
  </si>
  <si>
    <t>绿化率约为30%，好</t>
  </si>
  <si>
    <r>
      <rPr>
        <sz val="10"/>
        <rFont val="仿宋_GB2312"/>
        <charset val="134"/>
      </rPr>
      <t>配备活动站，无医疗站</t>
    </r>
  </si>
  <si>
    <t>配备活动站，无医疗站</t>
  </si>
  <si>
    <r>
      <rPr>
        <sz val="10"/>
        <rFont val="仿宋_GB2312"/>
        <charset val="134"/>
      </rPr>
      <t>成交单价（元</t>
    </r>
    <r>
      <rPr>
        <sz val="10"/>
        <rFont val="Arial"/>
        <family val="2"/>
      </rPr>
      <t>/</t>
    </r>
    <r>
      <rPr>
        <sz val="10"/>
        <rFont val="仿宋_GB2312"/>
        <charset val="134"/>
      </rPr>
      <t>平米）</t>
    </r>
  </si>
  <si>
    <t>_____</t>
  </si>
  <si>
    <r>
      <rPr>
        <sz val="10"/>
        <rFont val="仿宋_GB2312"/>
        <charset val="134"/>
      </rPr>
      <t>比较价值（元</t>
    </r>
    <r>
      <rPr>
        <sz val="10"/>
        <rFont val="Arial"/>
        <family val="2"/>
      </rPr>
      <t>/</t>
    </r>
    <r>
      <rPr>
        <sz val="10"/>
        <rFont val="仿宋_GB2312"/>
        <charset val="134"/>
      </rPr>
      <t>平米）</t>
    </r>
  </si>
  <si>
    <t>北投科创社区</t>
    <phoneticPr fontId="1" type="noConversion"/>
  </si>
  <si>
    <t>市场调查</t>
    <phoneticPr fontId="1" type="noConversion"/>
  </si>
  <si>
    <t>中指数据</t>
    <phoneticPr fontId="1" type="noConversion"/>
  </si>
  <si>
    <t>城研中心</t>
    <phoneticPr fontId="1" type="noConversion"/>
  </si>
  <si>
    <t>2020年6月</t>
    <phoneticPr fontId="1" type="noConversion"/>
  </si>
  <si>
    <t>租金</t>
    <phoneticPr fontId="1" type="noConversion"/>
  </si>
  <si>
    <t>面积</t>
    <phoneticPr fontId="1" type="noConversion"/>
  </si>
  <si>
    <t>单价</t>
    <phoneticPr fontId="1" type="noConversion"/>
  </si>
  <si>
    <t>均价</t>
    <phoneticPr fontId="1" type="noConversion"/>
  </si>
  <si>
    <r>
      <rPr>
        <sz val="11"/>
        <color theme="1"/>
        <rFont val="宋体"/>
        <family val="3"/>
        <charset val="134"/>
      </rPr>
      <t>平均月租金</t>
    </r>
  </si>
  <si>
    <r>
      <rPr>
        <sz val="11"/>
        <color theme="1"/>
        <rFont val="宋体"/>
        <family val="3"/>
        <charset val="134"/>
      </rPr>
      <t>结论</t>
    </r>
  </si>
  <si>
    <r>
      <rPr>
        <sz val="11"/>
        <color theme="1"/>
        <rFont val="宋体"/>
        <family val="3"/>
        <charset val="134"/>
      </rPr>
      <t>中指</t>
    </r>
  </si>
  <si>
    <r>
      <rPr>
        <sz val="11"/>
        <color theme="1"/>
        <rFont val="宋体"/>
        <family val="3"/>
        <charset val="134"/>
      </rPr>
      <t>城研中心</t>
    </r>
  </si>
  <si>
    <r>
      <rPr>
        <sz val="11"/>
        <color theme="1"/>
        <rFont val="宋体"/>
        <family val="3"/>
        <charset val="134"/>
      </rPr>
      <t>市场数据</t>
    </r>
  </si>
  <si>
    <t>2019年8月-2020年7月</t>
    <phoneticPr fontId="1" type="noConversion"/>
  </si>
  <si>
    <t>2020年3季度</t>
    <phoneticPr fontId="1" type="noConversion"/>
  </si>
  <si>
    <t>2020年7月</t>
    <phoneticPr fontId="1" type="noConversion"/>
  </si>
  <si>
    <t>亚运村板块</t>
    <phoneticPr fontId="1" type="noConversion"/>
  </si>
  <si>
    <t>奥运场馆周边</t>
    <phoneticPr fontId="1" type="noConversion"/>
  </si>
  <si>
    <t>亚运村</t>
    <phoneticPr fontId="1" type="noConversion"/>
  </si>
  <si>
    <t>较好</t>
    <phoneticPr fontId="1" type="noConversion"/>
  </si>
  <si>
    <t>较好</t>
    <phoneticPr fontId="1" type="noConversion"/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</si>
  <si>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</si>
  <si>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</si>
  <si>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</si>
  <si>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</si>
  <si>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</si>
  <si>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</si>
  <si>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</si>
  <si>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</si>
  <si>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</si>
  <si>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</si>
  <si>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</si>
  <si>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</si>
  <si>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我司监测数据</t>
  </si>
  <si>
    <t>胜古誉园</t>
    <phoneticPr fontId="1" type="noConversion"/>
  </si>
  <si>
    <t>胜古誉园</t>
    <phoneticPr fontId="1" type="noConversion"/>
  </si>
  <si>
    <r>
      <t>该小区装修</t>
    </r>
    <r>
      <rPr>
        <sz val="10"/>
        <rFont val="Microsoft YaHei UI"/>
        <family val="2"/>
        <charset val="134"/>
      </rPr>
      <t>为精装修</t>
    </r>
    <r>
      <rPr>
        <sz val="10"/>
        <rFont val="仿宋_GB2312"/>
        <charset val="134"/>
      </rPr>
      <t>，</t>
    </r>
    <r>
      <rPr>
        <sz val="10"/>
        <rFont val="Microsoft YaHei UI"/>
        <family val="2"/>
        <charset val="134"/>
      </rPr>
      <t>较适宜居住</t>
    </r>
    <phoneticPr fontId="7" type="noConversion"/>
  </si>
  <si>
    <t>该小区装修为基本装修，未对居住产生不良影响，一般</t>
    <phoneticPr fontId="1" type="noConversion"/>
  </si>
  <si>
    <r>
      <rPr>
        <sz val="10"/>
        <rFont val="Microsoft YaHei UI"/>
        <family val="2"/>
        <charset val="134"/>
      </rPr>
      <t>厨卫配备</t>
    </r>
    <r>
      <rPr>
        <sz val="10"/>
        <rFont val="仿宋_GB2312"/>
        <charset val="134"/>
      </rPr>
      <t>品牌家具、家电；功能</t>
    </r>
    <r>
      <rPr>
        <sz val="10"/>
        <rFont val="Microsoft YaHei UI"/>
        <family val="2"/>
        <charset val="134"/>
      </rPr>
      <t>性较强</t>
    </r>
    <r>
      <rPr>
        <sz val="10"/>
        <rFont val="仿宋_GB2312"/>
        <charset val="134"/>
      </rPr>
      <t>，质量有保证，</t>
    </r>
    <r>
      <rPr>
        <sz val="10"/>
        <rFont val="Microsoft YaHei UI"/>
        <family val="2"/>
        <charset val="134"/>
      </rPr>
      <t>较好</t>
    </r>
    <phoneticPr fontId="7" type="noConversion"/>
  </si>
  <si>
    <r>
      <rPr>
        <sz val="10"/>
        <rFont val="Microsoft YaHei UI"/>
        <family val="2"/>
        <charset val="134"/>
      </rPr>
      <t>配备</t>
    </r>
    <r>
      <rPr>
        <sz val="10"/>
        <rFont val="仿宋_GB2312"/>
        <charset val="134"/>
      </rPr>
      <t>家具、家电；功能正常，质量有保证，</t>
    </r>
    <r>
      <rPr>
        <sz val="10"/>
        <rFont val="Microsoft YaHei UI"/>
        <family val="2"/>
        <charset val="134"/>
      </rPr>
      <t>但成新度较低，一般</t>
    </r>
    <phoneticPr fontId="1" type="noConversion"/>
  </si>
  <si>
    <t>时间</t>
  </si>
  <si>
    <t>双合家园</t>
  </si>
  <si>
    <t>翠城馨园</t>
  </si>
  <si>
    <t>富力又一城</t>
  </si>
  <si>
    <t>城研中心提供数据</t>
  </si>
  <si>
    <t>——</t>
  </si>
  <si>
    <t>平均</t>
  </si>
  <si>
    <t>平均租金（元/平方米/月）</t>
    <phoneticPr fontId="1" type="noConversion"/>
  </si>
  <si>
    <t>——</t>
    <phoneticPr fontId="1" type="noConversion"/>
  </si>
  <si>
    <r>
      <rPr>
        <sz val="9"/>
        <color theme="1"/>
        <rFont val="宋体"/>
        <family val="3"/>
        <charset val="134"/>
      </rPr>
      <t>胜古誉园项目平均租金（元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平方米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月）</t>
    </r>
    <phoneticPr fontId="1" type="noConversion"/>
  </si>
  <si>
    <r>
      <rPr>
        <sz val="9"/>
        <color theme="1"/>
        <rFont val="宋体"/>
        <family val="3"/>
        <charset val="134"/>
      </rPr>
      <t>时间</t>
    </r>
    <phoneticPr fontId="1" type="noConversion"/>
  </si>
  <si>
    <r>
      <rPr>
        <sz val="9"/>
        <color theme="1"/>
        <rFont val="宋体"/>
        <family val="3"/>
        <charset val="134"/>
      </rPr>
      <t>我司监测数据</t>
    </r>
    <phoneticPr fontId="1" type="noConversion"/>
  </si>
  <si>
    <r>
      <rPr>
        <sz val="9"/>
        <color theme="1"/>
        <rFont val="宋体"/>
        <family val="3"/>
        <charset val="134"/>
      </rPr>
      <t>行业主管部门提供数据</t>
    </r>
    <phoneticPr fontId="1" type="noConversion"/>
  </si>
  <si>
    <r>
      <rPr>
        <sz val="9"/>
        <color theme="1"/>
        <rFont val="宋体"/>
        <family val="3"/>
        <charset val="134"/>
      </rPr>
      <t>市场调查数据</t>
    </r>
    <phoneticPr fontId="1" type="noConversion"/>
  </si>
  <si>
    <r>
      <rPr>
        <sz val="9"/>
        <color theme="1"/>
        <rFont val="宋体"/>
        <family val="3"/>
        <charset val="134"/>
      </rPr>
      <t>安苑北里项目平均租金（元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平方米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月）</t>
    </r>
    <phoneticPr fontId="1" type="noConversion"/>
  </si>
  <si>
    <r>
      <rPr>
        <sz val="9"/>
        <color theme="1"/>
        <rFont val="宋体"/>
        <family val="3"/>
        <charset val="134"/>
      </rPr>
      <t>安贞里项目平均租金（元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平方米</t>
    </r>
    <r>
      <rPr>
        <sz val="9"/>
        <color theme="1"/>
        <rFont val="Arial"/>
        <family val="2"/>
      </rPr>
      <t>/</t>
    </r>
    <r>
      <rPr>
        <sz val="9"/>
        <color theme="1"/>
        <rFont val="宋体"/>
        <family val="3"/>
        <charset val="134"/>
      </rPr>
      <t>月）</t>
    </r>
    <phoneticPr fontId="1" type="noConversion"/>
  </si>
  <si>
    <r>
      <rPr>
        <b/>
        <sz val="9"/>
        <color theme="1"/>
        <rFont val="宋体"/>
        <family val="3"/>
        <charset val="134"/>
      </rPr>
      <t>平均</t>
    </r>
    <phoneticPr fontId="1" type="noConversion"/>
  </si>
  <si>
    <t>（规划）建筑面积（m2）</t>
  </si>
  <si>
    <t>（分摊）土地面积（m2）</t>
  </si>
  <si>
    <t>价值时点/估价期日</t>
  </si>
  <si>
    <t>价值类型</t>
  </si>
  <si>
    <t>总价（万元）</t>
  </si>
  <si>
    <t>楼面单价（元/平方米）</t>
  </si>
  <si>
    <t>地面单价（元/平方米）</t>
  </si>
  <si>
    <t>市场价值</t>
  </si>
  <si>
    <t>抵押价值</t>
  </si>
  <si>
    <t>抵押价值-已注销</t>
  </si>
  <si>
    <t>抵押净值</t>
  </si>
  <si>
    <t>总投</t>
  </si>
  <si>
    <t>租金</t>
  </si>
  <si>
    <t>重置成新价</t>
  </si>
  <si>
    <t>项目名称</t>
  </si>
  <si>
    <t>市场价值（万元）</t>
  </si>
  <si>
    <t>抵押价值（万元）</t>
  </si>
  <si>
    <t>抵押价值-已注销（万元）</t>
  </si>
  <si>
    <t>抵押净值（万元）</t>
  </si>
  <si>
    <t>估价对象1（结果表）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</si>
  <si>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</si>
  <si>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</si>
  <si>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</si>
  <si>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</si>
  <si>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</si>
  <si>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</si>
  <si>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</si>
  <si>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</si>
  <si>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</si>
  <si>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实测面积汇总（初版）</t>
  </si>
  <si>
    <t>房屋用途</t>
  </si>
  <si>
    <t>建筑面积</t>
  </si>
  <si>
    <t>套数（合计）</t>
  </si>
  <si>
    <t>建筑面积（合计）</t>
  </si>
  <si>
    <t>1号楼</t>
  </si>
  <si>
    <t>2号楼</t>
  </si>
  <si>
    <t>3号楼</t>
  </si>
  <si>
    <t>车库</t>
  </si>
  <si>
    <t>配套人才公租房</t>
  </si>
  <si>
    <t>居民委员会</t>
  </si>
  <si>
    <t>配套商业</t>
  </si>
  <si>
    <t>社区服务用房</t>
  </si>
  <si>
    <t>社区卫生服务站</t>
  </si>
  <si>
    <t>文体活动站</t>
  </si>
  <si>
    <t>物业管理用房</t>
  </si>
  <si>
    <t>消防安防控制室</t>
  </si>
  <si>
    <t>变电所</t>
  </si>
  <si>
    <t>车位</t>
  </si>
  <si>
    <t>有线电视光电转换间</t>
  </si>
  <si>
    <t>自行车库</t>
  </si>
  <si>
    <t>？？？？</t>
  </si>
  <si>
    <t>建筑总面积（不含人防）</t>
  </si>
  <si>
    <t xml:space="preserve">     地上主体面积</t>
  </si>
  <si>
    <t xml:space="preserve">     地下面积</t>
  </si>
  <si>
    <t xml:space="preserve">     屋面附属用房面积</t>
  </si>
  <si>
    <t>另有人防面积</t>
  </si>
  <si>
    <r>
      <rPr>
        <sz val="10"/>
        <rFont val="宋体"/>
        <family val="3"/>
        <charset val="134"/>
      </rPr>
      <t>幢号</t>
    </r>
    <phoneticPr fontId="27" type="noConversion"/>
  </si>
  <si>
    <r>
      <rPr>
        <sz val="10"/>
        <rFont val="宋体"/>
        <family val="3"/>
        <charset val="134"/>
      </rPr>
      <t>建筑面积（㎡）</t>
    </r>
  </si>
  <si>
    <r>
      <rPr>
        <sz val="10"/>
        <rFont val="宋体"/>
        <family val="3"/>
        <charset val="134"/>
      </rPr>
      <t>套数</t>
    </r>
  </si>
  <si>
    <r>
      <rPr>
        <sz val="10"/>
        <rFont val="宋体"/>
        <family val="3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</si>
</sst>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yyyy&quot;年&quot;m&quot;月&quot;d&quot;日&quot;;@"/>
    <numFmt numFmtId="179" formatCode="0.0%"/>
    <numFmt numFmtId="180" formatCode="0_);[Red]\(0\)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仿宋_GB2312"/>
      <charset val="134"/>
    </font>
    <font>
      <sz val="10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Microsoft YaHei UI"/>
      <family val="2"/>
      <charset val="134"/>
    </font>
    <font>
      <sz val="10"/>
      <name val="Arial"/>
      <family val="2"/>
      <charset val="134"/>
    </font>
    <font>
      <sz val="10"/>
      <name val="仿宋_GB2312"/>
      <family val="2"/>
      <charset val="134"/>
    </font>
    <font>
      <sz val="9"/>
      <color rgb="FF000000"/>
      <name val="华文细黑"/>
      <family val="3"/>
      <charset val="134"/>
    </font>
    <font>
      <b/>
      <sz val="9"/>
      <color rgb="FF000000"/>
      <name val="华文细黑"/>
      <family val="3"/>
      <charset val="134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"/>
      <family val="3"/>
      <charset val="134"/>
    </font>
    <font>
      <b/>
      <sz val="9"/>
      <color theme="1"/>
      <name val="Arial"/>
      <family val="2"/>
    </font>
    <font>
      <b/>
      <sz val="9"/>
      <color theme="1"/>
      <name val="宋体"/>
      <family val="3"/>
      <charset val="134"/>
    </font>
    <font>
      <sz val="11"/>
      <color rgb="FF666666"/>
      <name val="微软雅黑"/>
      <family val="2"/>
      <charset val="134"/>
    </font>
    <font>
      <sz val="10.5"/>
      <color theme="1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/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0" xfId="1" applyFont="1" applyFill="1" applyBorder="1" applyAlignment="1">
      <alignment horizontal="center"/>
    </xf>
    <xf numFmtId="178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0" xfId="1" applyFill="1">
      <alignment vertical="center"/>
    </xf>
    <xf numFmtId="0" fontId="11" fillId="0" borderId="1" xfId="2" applyFont="1" applyFill="1" applyBorder="1" applyAlignment="1">
      <alignment horizontal="center" vertical="center" wrapText="1"/>
    </xf>
    <xf numFmtId="179" fontId="5" fillId="0" borderId="1" xfId="2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9" fillId="0" borderId="9" xfId="1" applyFont="1" applyBorder="1" applyAlignment="1">
      <alignment vertical="center"/>
    </xf>
    <xf numFmtId="0" fontId="9" fillId="0" borderId="0" xfId="1" applyFont="1">
      <alignment vertical="center"/>
    </xf>
    <xf numFmtId="0" fontId="2" fillId="0" borderId="0" xfId="1" applyAlignment="1">
      <alignment horizontal="center" vertical="center"/>
    </xf>
    <xf numFmtId="0" fontId="2" fillId="0" borderId="0" xfId="1" applyFo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/>
    </xf>
    <xf numFmtId="177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4" borderId="1" xfId="0" applyFont="1" applyFill="1" applyBorder="1">
      <alignment vertical="center"/>
    </xf>
    <xf numFmtId="5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6" fillId="0" borderId="1" xfId="2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57" fontId="17" fillId="0" borderId="16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76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180" fontId="19" fillId="0" borderId="1" xfId="0" applyNumberFormat="1" applyFont="1" applyBorder="1" applyAlignment="1">
      <alignment horizontal="center" vertical="center"/>
    </xf>
    <xf numFmtId="180" fontId="19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7" fontId="5" fillId="0" borderId="5" xfId="2" applyNumberFormat="1" applyFont="1" applyFill="1" applyBorder="1" applyAlignment="1">
      <alignment horizontal="center" vertical="center" wrapText="1"/>
    </xf>
    <xf numFmtId="177" fontId="5" fillId="0" borderId="6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177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77" fontId="9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4" fillId="5" borderId="1" xfId="4" applyFont="1" applyFill="1" applyBorder="1" applyAlignment="1">
      <alignment horizontal="center" vertical="center" wrapText="1"/>
    </xf>
    <xf numFmtId="0" fontId="25" fillId="0" borderId="0" xfId="1" applyFont="1">
      <alignment vertical="center"/>
    </xf>
    <xf numFmtId="0" fontId="24" fillId="0" borderId="0" xfId="4" applyFont="1" applyAlignment="1">
      <alignment horizontal="left" vertical="center" wrapText="1"/>
    </xf>
    <xf numFmtId="0" fontId="2" fillId="0" borderId="0" xfId="4"/>
    <xf numFmtId="14" fontId="24" fillId="5" borderId="1" xfId="4" applyNumberFormat="1" applyFont="1" applyFill="1" applyBorder="1" applyAlignment="1">
      <alignment horizontal="center" vertical="center" wrapText="1"/>
    </xf>
    <xf numFmtId="0" fontId="24" fillId="6" borderId="1" xfId="4" applyFont="1" applyFill="1" applyBorder="1" applyAlignment="1" applyProtection="1">
      <alignment horizontal="center" vertical="center" wrapText="1"/>
      <protection locked="0"/>
    </xf>
    <xf numFmtId="0" fontId="2" fillId="5" borderId="1" xfId="4" applyFill="1" applyBorder="1" applyAlignment="1">
      <alignment vertical="center"/>
    </xf>
    <xf numFmtId="0" fontId="24" fillId="5" borderId="2" xfId="4" applyFont="1" applyFill="1" applyBorder="1" applyAlignment="1">
      <alignment horizontal="center" vertical="center" wrapText="1"/>
    </xf>
    <xf numFmtId="0" fontId="0" fillId="7" borderId="1" xfId="4" applyFont="1" applyFill="1" applyBorder="1" applyProtection="1">
      <protection locked="0"/>
    </xf>
    <xf numFmtId="0" fontId="0" fillId="5" borderId="1" xfId="4" applyFont="1" applyFill="1" applyBorder="1"/>
    <xf numFmtId="0" fontId="2" fillId="0" borderId="1" xfId="4" applyBorder="1" applyProtection="1">
      <protection locked="0"/>
    </xf>
    <xf numFmtId="0" fontId="24" fillId="0" borderId="1" xfId="4" applyFont="1" applyBorder="1" applyAlignment="1" applyProtection="1">
      <alignment horizontal="left" vertical="center" wrapText="1"/>
      <protection locked="0"/>
    </xf>
    <xf numFmtId="0" fontId="4" fillId="0" borderId="0" xfId="5" applyAlignment="1">
      <alignment horizontal="center" vertical="center"/>
    </xf>
    <xf numFmtId="0" fontId="4" fillId="0" borderId="0" xfId="5">
      <alignment vertical="center"/>
    </xf>
    <xf numFmtId="0" fontId="4" fillId="0" borderId="2" xfId="5" applyBorder="1" applyAlignment="1">
      <alignment horizontal="center" vertical="center"/>
    </xf>
    <xf numFmtId="0" fontId="4" fillId="0" borderId="1" xfId="5" applyBorder="1">
      <alignment vertical="center"/>
    </xf>
    <xf numFmtId="0" fontId="4" fillId="0" borderId="4" xfId="5" applyBorder="1" applyAlignment="1">
      <alignment horizontal="center" vertical="center"/>
    </xf>
    <xf numFmtId="0" fontId="4" fillId="0" borderId="1" xfId="5" applyBorder="1" applyAlignment="1">
      <alignment horizontal="center" vertical="center"/>
    </xf>
    <xf numFmtId="0" fontId="4" fillId="0" borderId="1" xfId="5" applyBorder="1">
      <alignment vertical="center"/>
    </xf>
    <xf numFmtId="0" fontId="4" fillId="7" borderId="1" xfId="5" applyFill="1" applyBorder="1">
      <alignment vertical="center"/>
    </xf>
    <xf numFmtId="0" fontId="4" fillId="0" borderId="1" xfId="5" applyBorder="1" applyAlignment="1">
      <alignment horizontal="left" vertical="center"/>
    </xf>
    <xf numFmtId="0" fontId="4" fillId="0" borderId="1" xfId="5" applyBorder="1" applyAlignment="1">
      <alignment horizontal="left" vertical="center"/>
    </xf>
    <xf numFmtId="0" fontId="26" fillId="0" borderId="0" xfId="5" applyFont="1">
      <alignment vertical="center"/>
    </xf>
    <xf numFmtId="0" fontId="5" fillId="0" borderId="1" xfId="5" applyFont="1" applyBorder="1" applyAlignment="1">
      <alignment horizontal="center" vertical="center" wrapText="1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36" xfId="3" xr:uid="{00000000-0005-0000-0000-000003000000}"/>
    <cellStyle name="常规 4" xfId="5" xr:uid="{6EC36835-7178-BC40-8272-A4F829F7C8A4}"/>
    <cellStyle name="常规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All%20Users/Documents/&#30005;&#23376;&#29256;&#27979;&#31639;&#34920;/&#24050;&#23457;/&#26032;&#21271;&#20140;&#24066;&#38376;&#22836;&#27807;&#21306;&#27704;&#23450;&#38215;&#26361;&#21508;&#24196;&#26725;&#20849;&#26377;&#20135;&#264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25253;&#21578;&#20204;/&#20445;&#38556;&#24615;&#20303;&#25151;/&#20844;&#31199;&#25151;/2020-1-0287&#21271;&#20140;&#24066;&#28023;&#28096;&#21306;&#28165;&#21326;&#19996;&#36335;9&#21495;&#38498;/&#27979;&#31639;-&#24120;&#30021;20200805-0938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%20Users/Documents/&#30005;&#23376;&#29256;&#27979;&#31639;&#34920;/&#24050;&#23457;/&#26032;&#21271;&#20140;&#24066;&#38376;&#22836;&#27807;&#21306;&#27704;&#23450;&#38215;&#26361;&#21508;&#24196;&#26725;&#20849;&#26377;&#20135;&#264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79;&#316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楼层测算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枫华景园数据"/>
      <sheetName val="清林苑数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楼层测算"/>
      <sheetName val="项目基本情况"/>
      <sheetName val="案例整理"/>
      <sheetName val="比较法 (住宅) 估价对象"/>
      <sheetName val="可比案例1比较法"/>
      <sheetName val="可比案例2比较法"/>
      <sheetName val="可比案例3比较法"/>
      <sheetName val="可比案例4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系统读取表"/>
      <sheetName val="比较法"/>
      <sheetName val="因素比较修正系数表"/>
      <sheetName val="富润家园数据"/>
      <sheetName val="文成杰座数据"/>
      <sheetName val="清枫华景园数据"/>
      <sheetName val="逸成东苑数据"/>
      <sheetName val="清林苑数据"/>
      <sheetName val="地图"/>
      <sheetName val="成本法"/>
      <sheetName val="粘粘1"/>
      <sheetName val="粘粘2"/>
      <sheetName val="粘粘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C12">
            <v>1417.8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opLeftCell="A20" workbookViewId="0">
      <selection activeCell="U32" sqref="U32"/>
    </sheetView>
  </sheetViews>
  <sheetFormatPr baseColWidth="10" defaultColWidth="9" defaultRowHeight="14"/>
  <cols>
    <col min="1" max="1" width="9" style="10"/>
    <col min="2" max="2" width="13" style="23" customWidth="1"/>
    <col min="3" max="3" width="10.6640625" style="10" customWidth="1"/>
    <col min="4" max="4" width="9" style="10"/>
    <col min="5" max="5" width="10.6640625" style="10" customWidth="1"/>
    <col min="6" max="6" width="9" style="10"/>
    <col min="7" max="7" width="11.1640625" style="10" customWidth="1"/>
    <col min="8" max="8" width="9" style="10"/>
    <col min="9" max="9" width="12" style="10" hidden="1" customWidth="1"/>
    <col min="10" max="10" width="9" style="10" hidden="1" customWidth="1"/>
    <col min="11" max="11" width="11.1640625" style="10" customWidth="1"/>
    <col min="12" max="12" width="9" style="10"/>
    <col min="13" max="13" width="12" style="10" hidden="1" customWidth="1"/>
    <col min="14" max="14" width="9" style="10" hidden="1" customWidth="1"/>
    <col min="15" max="16384" width="9" style="10"/>
  </cols>
  <sheetData>
    <row r="1" spans="1:15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</row>
    <row r="2" spans="1: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>
      <c r="A3" s="55" t="s">
        <v>44</v>
      </c>
      <c r="B3" s="56"/>
      <c r="C3" s="57" t="s">
        <v>45</v>
      </c>
      <c r="D3" s="57"/>
      <c r="E3" s="57" t="s">
        <v>46</v>
      </c>
      <c r="F3" s="57"/>
      <c r="G3" s="57" t="s">
        <v>47</v>
      </c>
      <c r="H3" s="57"/>
      <c r="I3" s="57" t="s">
        <v>48</v>
      </c>
      <c r="J3" s="57"/>
      <c r="K3" s="57" t="s">
        <v>49</v>
      </c>
      <c r="L3" s="57"/>
      <c r="M3" s="57" t="s">
        <v>50</v>
      </c>
      <c r="N3" s="57"/>
    </row>
    <row r="4" spans="1:15">
      <c r="A4" s="57" t="s">
        <v>51</v>
      </c>
      <c r="B4" s="57"/>
      <c r="C4" s="58" t="s">
        <v>117</v>
      </c>
      <c r="D4" s="56"/>
      <c r="E4" s="59" t="s">
        <v>153</v>
      </c>
      <c r="F4" s="56"/>
      <c r="G4" s="55" t="str">
        <f>B安苑北里!A19</f>
        <v>安苑北里</v>
      </c>
      <c r="H4" s="56"/>
      <c r="I4" s="55" t="str">
        <f>[2]清枫华景园数据!C2</f>
        <v>清枫华景园</v>
      </c>
      <c r="J4" s="56"/>
      <c r="K4" s="55" t="str">
        <f>C安贞里!A19</f>
        <v>安贞里</v>
      </c>
      <c r="L4" s="56"/>
      <c r="M4" s="55" t="str">
        <f>[2]清林苑数据!C2</f>
        <v>清林苑</v>
      </c>
      <c r="N4" s="56"/>
    </row>
    <row r="5" spans="1:15" ht="30" customHeight="1">
      <c r="A5" s="57" t="s">
        <v>52</v>
      </c>
      <c r="B5" s="57"/>
      <c r="C5" s="55" t="s">
        <v>53</v>
      </c>
      <c r="D5" s="56"/>
      <c r="E5" s="65">
        <f>A胜古誉园!L48</f>
        <v>136</v>
      </c>
      <c r="F5" s="66"/>
      <c r="G5" s="65">
        <f>B安苑北里!L49</f>
        <v>120</v>
      </c>
      <c r="H5" s="66"/>
      <c r="I5" s="65">
        <f>[2]清枫华景园数据!I6</f>
        <v>97.111735724259006</v>
      </c>
      <c r="J5" s="66"/>
      <c r="K5" s="65">
        <f>C安贞里!L48</f>
        <v>123</v>
      </c>
      <c r="L5" s="66"/>
      <c r="M5" s="55">
        <f>[2]清林苑数据!I6</f>
        <v>86.965939736464605</v>
      </c>
      <c r="N5" s="56"/>
    </row>
    <row r="6" spans="1:15" ht="30">
      <c r="A6" s="57" t="s">
        <v>54</v>
      </c>
      <c r="B6" s="57"/>
      <c r="C6" s="12" t="s">
        <v>55</v>
      </c>
      <c r="D6" s="13">
        <v>100</v>
      </c>
      <c r="E6" s="12" t="s">
        <v>55</v>
      </c>
      <c r="F6" s="13">
        <v>100</v>
      </c>
      <c r="G6" s="12" t="s">
        <v>55</v>
      </c>
      <c r="H6" s="13">
        <v>100</v>
      </c>
      <c r="I6" s="12" t="s">
        <v>55</v>
      </c>
      <c r="J6" s="13">
        <v>100</v>
      </c>
      <c r="K6" s="12" t="s">
        <v>55</v>
      </c>
      <c r="L6" s="13">
        <v>100</v>
      </c>
      <c r="M6" s="12" t="s">
        <v>55</v>
      </c>
      <c r="N6" s="13">
        <v>100</v>
      </c>
    </row>
    <row r="7" spans="1:15" ht="15">
      <c r="A7" s="57" t="s">
        <v>56</v>
      </c>
      <c r="B7" s="57"/>
      <c r="C7" s="14" t="s">
        <v>57</v>
      </c>
      <c r="D7" s="14">
        <v>100</v>
      </c>
      <c r="E7" s="14" t="s">
        <v>57</v>
      </c>
      <c r="F7" s="14">
        <v>100</v>
      </c>
      <c r="G7" s="14" t="s">
        <v>57</v>
      </c>
      <c r="H7" s="14">
        <f>IF(G7=C7,100,"请调整")</f>
        <v>100</v>
      </c>
      <c r="I7" s="14" t="s">
        <v>57</v>
      </c>
      <c r="J7" s="14">
        <f>IF(I7=C7,100,"请调整")</f>
        <v>100</v>
      </c>
      <c r="K7" s="14" t="s">
        <v>57</v>
      </c>
      <c r="L7" s="14">
        <f>IF(K7=G7,100,"请调整")</f>
        <v>100</v>
      </c>
      <c r="M7" s="14" t="s">
        <v>57</v>
      </c>
      <c r="N7" s="14">
        <f>IF(M7=G7,100,"请调整")</f>
        <v>100</v>
      </c>
    </row>
    <row r="8" spans="1:15" ht="15" customHeight="1">
      <c r="A8" s="60" t="s">
        <v>58</v>
      </c>
      <c r="B8" s="15" t="s">
        <v>59</v>
      </c>
      <c r="C8" s="14" t="s">
        <v>60</v>
      </c>
      <c r="D8" s="14">
        <v>100</v>
      </c>
      <c r="E8" s="25" t="s">
        <v>137</v>
      </c>
      <c r="F8" s="14">
        <v>100</v>
      </c>
      <c r="G8" s="15" t="str">
        <f>E8</f>
        <v>较好</v>
      </c>
      <c r="H8" s="14">
        <f>F8</f>
        <v>100</v>
      </c>
      <c r="I8" s="14" t="s">
        <v>60</v>
      </c>
      <c r="J8" s="14">
        <v>100</v>
      </c>
      <c r="K8" s="25" t="str">
        <f>E8</f>
        <v>较好</v>
      </c>
      <c r="L8" s="14">
        <f>F8</f>
        <v>100</v>
      </c>
      <c r="M8" s="14"/>
      <c r="N8" s="14"/>
    </row>
    <row r="9" spans="1:15" ht="15">
      <c r="A9" s="61"/>
      <c r="B9" s="15" t="s">
        <v>61</v>
      </c>
      <c r="C9" s="25" t="s">
        <v>137</v>
      </c>
      <c r="D9" s="14">
        <v>100</v>
      </c>
      <c r="E9" s="15" t="str">
        <f>C9</f>
        <v>较好</v>
      </c>
      <c r="F9" s="14">
        <v>100</v>
      </c>
      <c r="G9" s="14" t="s">
        <v>60</v>
      </c>
      <c r="H9" s="14">
        <f>F9</f>
        <v>100</v>
      </c>
      <c r="I9" s="14" t="s">
        <v>60</v>
      </c>
      <c r="J9" s="14">
        <v>100</v>
      </c>
      <c r="K9" s="14" t="str">
        <f>G9</f>
        <v>较好</v>
      </c>
      <c r="L9" s="14">
        <f>H9</f>
        <v>100</v>
      </c>
      <c r="M9" s="15" t="s">
        <v>62</v>
      </c>
      <c r="N9" s="14">
        <v>100</v>
      </c>
    </row>
    <row r="10" spans="1:15" ht="15">
      <c r="A10" s="61"/>
      <c r="B10" s="15" t="s">
        <v>63</v>
      </c>
      <c r="C10" s="14" t="s">
        <v>60</v>
      </c>
      <c r="D10" s="14">
        <v>100</v>
      </c>
      <c r="E10" s="14" t="s">
        <v>60</v>
      </c>
      <c r="F10" s="14">
        <v>100</v>
      </c>
      <c r="G10" s="14" t="s">
        <v>60</v>
      </c>
      <c r="H10" s="14">
        <v>100</v>
      </c>
      <c r="I10" s="14" t="s">
        <v>64</v>
      </c>
      <c r="J10" s="14">
        <v>100</v>
      </c>
      <c r="K10" s="14" t="s">
        <v>60</v>
      </c>
      <c r="L10" s="14">
        <v>100</v>
      </c>
      <c r="M10" s="15" t="s">
        <v>65</v>
      </c>
      <c r="N10" s="14">
        <v>100</v>
      </c>
    </row>
    <row r="11" spans="1:15" ht="15">
      <c r="A11" s="61"/>
      <c r="B11" s="15" t="s">
        <v>66</v>
      </c>
      <c r="C11" s="25" t="s">
        <v>138</v>
      </c>
      <c r="D11" s="14">
        <v>100</v>
      </c>
      <c r="E11" s="14" t="s">
        <v>60</v>
      </c>
      <c r="F11" s="14">
        <v>100</v>
      </c>
      <c r="G11" s="25" t="s">
        <v>138</v>
      </c>
      <c r="H11" s="14">
        <v>100</v>
      </c>
      <c r="I11" s="14" t="s">
        <v>64</v>
      </c>
      <c r="J11" s="14">
        <v>100</v>
      </c>
      <c r="K11" s="14" t="s">
        <v>60</v>
      </c>
      <c r="L11" s="14">
        <v>100</v>
      </c>
      <c r="M11" s="15" t="s">
        <v>65</v>
      </c>
      <c r="N11" s="14">
        <v>100</v>
      </c>
    </row>
    <row r="12" spans="1:15" ht="90">
      <c r="A12" s="62"/>
      <c r="B12" s="15" t="s">
        <v>67</v>
      </c>
      <c r="C12" s="14" t="s">
        <v>68</v>
      </c>
      <c r="D12" s="14">
        <v>100</v>
      </c>
      <c r="E12" s="14" t="s">
        <v>68</v>
      </c>
      <c r="F12" s="14">
        <v>100</v>
      </c>
      <c r="G12" s="14" t="s">
        <v>68</v>
      </c>
      <c r="H12" s="14">
        <v>100</v>
      </c>
      <c r="I12" s="14" t="s">
        <v>68</v>
      </c>
      <c r="J12" s="14">
        <v>100</v>
      </c>
      <c r="K12" s="14" t="s">
        <v>68</v>
      </c>
      <c r="L12" s="14">
        <v>100</v>
      </c>
      <c r="M12" s="15" t="s">
        <v>69</v>
      </c>
      <c r="N12" s="14">
        <v>100</v>
      </c>
    </row>
    <row r="13" spans="1:15" ht="15" hidden="1">
      <c r="A13" s="63" t="s">
        <v>70</v>
      </c>
      <c r="B13" s="14" t="s">
        <v>71</v>
      </c>
      <c r="C13" s="14" t="s">
        <v>72</v>
      </c>
      <c r="D13" s="14">
        <v>100</v>
      </c>
      <c r="E13" s="15" t="s">
        <v>73</v>
      </c>
      <c r="F13" s="14">
        <v>100</v>
      </c>
      <c r="G13" s="15" t="s">
        <v>74</v>
      </c>
      <c r="H13" s="14">
        <f>F13</f>
        <v>100</v>
      </c>
      <c r="I13" s="14" t="s">
        <v>72</v>
      </c>
      <c r="J13" s="14">
        <v>100</v>
      </c>
      <c r="K13" s="15" t="s">
        <v>74</v>
      </c>
      <c r="L13" s="14">
        <f>D13</f>
        <v>100</v>
      </c>
      <c r="M13" s="15" t="s">
        <v>75</v>
      </c>
      <c r="N13" s="14">
        <v>100</v>
      </c>
    </row>
    <row r="14" spans="1:15" ht="45">
      <c r="A14" s="64"/>
      <c r="B14" s="15" t="s">
        <v>76</v>
      </c>
      <c r="C14" s="14" t="s">
        <v>77</v>
      </c>
      <c r="D14" s="14">
        <v>100</v>
      </c>
      <c r="E14" s="14" t="s">
        <v>77</v>
      </c>
      <c r="F14" s="14">
        <v>100</v>
      </c>
      <c r="G14" s="14" t="s">
        <v>77</v>
      </c>
      <c r="H14" s="14">
        <v>100</v>
      </c>
      <c r="I14" s="14" t="s">
        <v>78</v>
      </c>
      <c r="J14" s="14">
        <v>100</v>
      </c>
      <c r="K14" s="14" t="s">
        <v>77</v>
      </c>
      <c r="L14" s="14">
        <v>100</v>
      </c>
      <c r="M14" s="15" t="s">
        <v>79</v>
      </c>
      <c r="N14" s="14">
        <v>100</v>
      </c>
    </row>
    <row r="15" spans="1:15" ht="60">
      <c r="A15" s="64"/>
      <c r="B15" s="15" t="s">
        <v>80</v>
      </c>
      <c r="C15" s="14" t="s">
        <v>81</v>
      </c>
      <c r="D15" s="14">
        <v>100</v>
      </c>
      <c r="E15" s="14" t="s">
        <v>81</v>
      </c>
      <c r="F15" s="14">
        <v>100</v>
      </c>
      <c r="G15" s="14" t="s">
        <v>81</v>
      </c>
      <c r="H15" s="14">
        <v>100</v>
      </c>
      <c r="I15" s="14" t="s">
        <v>82</v>
      </c>
      <c r="J15" s="14">
        <v>98</v>
      </c>
      <c r="K15" s="14" t="s">
        <v>81</v>
      </c>
      <c r="L15" s="14">
        <v>100</v>
      </c>
      <c r="M15" s="15" t="s">
        <v>83</v>
      </c>
      <c r="N15" s="14">
        <v>98</v>
      </c>
      <c r="O15" s="16"/>
    </row>
    <row r="16" spans="1:15" ht="60">
      <c r="A16" s="64"/>
      <c r="B16" s="14" t="s">
        <v>84</v>
      </c>
      <c r="C16" s="14" t="s">
        <v>85</v>
      </c>
      <c r="D16" s="14">
        <v>100</v>
      </c>
      <c r="E16" s="14" t="s">
        <v>85</v>
      </c>
      <c r="F16" s="14">
        <v>100</v>
      </c>
      <c r="G16" s="14" t="s">
        <v>85</v>
      </c>
      <c r="H16" s="14">
        <v>100</v>
      </c>
      <c r="I16" s="14" t="s">
        <v>86</v>
      </c>
      <c r="J16" s="14">
        <v>100</v>
      </c>
      <c r="K16" s="14" t="s">
        <v>85</v>
      </c>
      <c r="L16" s="14">
        <v>100</v>
      </c>
      <c r="M16" s="15" t="s">
        <v>87</v>
      </c>
      <c r="N16" s="14">
        <v>100</v>
      </c>
    </row>
    <row r="17" spans="1:17" ht="75">
      <c r="A17" s="64"/>
      <c r="B17" s="17" t="s">
        <v>88</v>
      </c>
      <c r="C17" s="18" t="s">
        <v>89</v>
      </c>
      <c r="D17" s="14">
        <v>100</v>
      </c>
      <c r="E17" s="18" t="s">
        <v>89</v>
      </c>
      <c r="F17" s="14">
        <v>100</v>
      </c>
      <c r="G17" s="18" t="s">
        <v>89</v>
      </c>
      <c r="H17" s="14">
        <v>100</v>
      </c>
      <c r="I17" s="18" t="s">
        <v>89</v>
      </c>
      <c r="J17" s="14">
        <v>100</v>
      </c>
      <c r="K17" s="18" t="s">
        <v>89</v>
      </c>
      <c r="L17" s="14">
        <v>100</v>
      </c>
      <c r="M17" s="15" t="s">
        <v>90</v>
      </c>
      <c r="N17" s="14">
        <v>99</v>
      </c>
    </row>
    <row r="18" spans="1:17" ht="75">
      <c r="A18" s="64"/>
      <c r="B18" s="17" t="s">
        <v>91</v>
      </c>
      <c r="C18" s="17" t="s">
        <v>92</v>
      </c>
      <c r="D18" s="14">
        <v>100</v>
      </c>
      <c r="E18" s="17" t="s">
        <v>92</v>
      </c>
      <c r="F18" s="14">
        <v>100</v>
      </c>
      <c r="G18" s="17" t="s">
        <v>92</v>
      </c>
      <c r="H18" s="14">
        <v>100</v>
      </c>
      <c r="I18" s="17" t="s">
        <v>92</v>
      </c>
      <c r="J18" s="14">
        <v>100</v>
      </c>
      <c r="K18" s="17" t="s">
        <v>92</v>
      </c>
      <c r="L18" s="14">
        <v>100</v>
      </c>
      <c r="M18" s="15"/>
      <c r="N18" s="14"/>
      <c r="Q18" s="10">
        <f>(137+121+124)/3</f>
        <v>127.33333333333333</v>
      </c>
    </row>
    <row r="19" spans="1:17" ht="75">
      <c r="A19" s="64"/>
      <c r="B19" s="15" t="s">
        <v>93</v>
      </c>
      <c r="C19" s="15" t="s">
        <v>154</v>
      </c>
      <c r="D19" s="14">
        <v>100</v>
      </c>
      <c r="E19" s="39" t="str">
        <f>C19</f>
        <v>该小区装修为精装修，较适宜居住</v>
      </c>
      <c r="F19" s="14">
        <f>D19</f>
        <v>100</v>
      </c>
      <c r="G19" s="15" t="s">
        <v>155</v>
      </c>
      <c r="H19" s="14">
        <f>F19</f>
        <v>100</v>
      </c>
      <c r="I19" s="14" t="s">
        <v>94</v>
      </c>
      <c r="J19" s="14">
        <v>100</v>
      </c>
      <c r="K19" s="14" t="s">
        <v>82</v>
      </c>
      <c r="L19" s="14">
        <f>F19</f>
        <v>100</v>
      </c>
      <c r="M19" s="15" t="s">
        <v>95</v>
      </c>
      <c r="N19" s="14">
        <v>100</v>
      </c>
    </row>
    <row r="20" spans="1:17" ht="90">
      <c r="A20" s="64"/>
      <c r="B20" s="15" t="s">
        <v>96</v>
      </c>
      <c r="C20" s="41" t="s">
        <v>156</v>
      </c>
      <c r="D20" s="14">
        <v>100</v>
      </c>
      <c r="E20" s="39" t="s">
        <v>157</v>
      </c>
      <c r="F20" s="14">
        <v>99</v>
      </c>
      <c r="G20" s="14" t="str">
        <f>E20</f>
        <v>配备家具、家电；功能正常，质量有保证，但成新度较低，一般</v>
      </c>
      <c r="H20" s="14">
        <f>F20</f>
        <v>99</v>
      </c>
      <c r="I20" s="14" t="s">
        <v>77</v>
      </c>
      <c r="J20" s="14">
        <v>100</v>
      </c>
      <c r="K20" s="14" t="str">
        <f>E20</f>
        <v>配备家具、家电；功能正常，质量有保证，但成新度较低，一般</v>
      </c>
      <c r="L20" s="14">
        <f>F20</f>
        <v>99</v>
      </c>
      <c r="M20" s="15" t="s">
        <v>97</v>
      </c>
      <c r="N20" s="14">
        <v>100</v>
      </c>
    </row>
    <row r="21" spans="1:17" ht="30" hidden="1">
      <c r="A21" s="19"/>
      <c r="B21" s="14" t="s">
        <v>98</v>
      </c>
      <c r="C21" s="18" t="s">
        <v>99</v>
      </c>
      <c r="D21" s="14">
        <v>100</v>
      </c>
      <c r="E21" s="18" t="s">
        <v>99</v>
      </c>
      <c r="F21" s="14">
        <v>100</v>
      </c>
      <c r="G21" s="18" t="s">
        <v>99</v>
      </c>
      <c r="H21" s="14">
        <v>100</v>
      </c>
      <c r="I21" s="18" t="s">
        <v>99</v>
      </c>
      <c r="J21" s="14">
        <v>100</v>
      </c>
      <c r="K21" s="18" t="s">
        <v>99</v>
      </c>
      <c r="L21" s="14">
        <v>100</v>
      </c>
      <c r="M21" s="18" t="s">
        <v>99</v>
      </c>
      <c r="N21" s="14">
        <v>100</v>
      </c>
    </row>
    <row r="22" spans="1:17" ht="30" hidden="1">
      <c r="A22" s="19"/>
      <c r="B22" s="14" t="s">
        <v>100</v>
      </c>
      <c r="C22" s="14" t="s">
        <v>101</v>
      </c>
      <c r="D22" s="14">
        <v>100</v>
      </c>
      <c r="E22" s="14" t="s">
        <v>101</v>
      </c>
      <c r="F22" s="14">
        <v>100</v>
      </c>
      <c r="G22" s="14" t="s">
        <v>101</v>
      </c>
      <c r="H22" s="14">
        <v>100</v>
      </c>
      <c r="I22" s="14" t="s">
        <v>101</v>
      </c>
      <c r="J22" s="14">
        <v>100</v>
      </c>
      <c r="K22" s="14" t="s">
        <v>101</v>
      </c>
      <c r="L22" s="14">
        <v>100</v>
      </c>
      <c r="M22" s="15" t="s">
        <v>102</v>
      </c>
      <c r="N22" s="14">
        <v>100</v>
      </c>
    </row>
    <row r="23" spans="1:17" ht="60" hidden="1">
      <c r="A23" s="19"/>
      <c r="B23" s="14" t="s">
        <v>103</v>
      </c>
      <c r="C23" s="14" t="s">
        <v>104</v>
      </c>
      <c r="D23" s="14">
        <v>100</v>
      </c>
      <c r="E23" s="14" t="s">
        <v>105</v>
      </c>
      <c r="F23" s="20">
        <v>100</v>
      </c>
      <c r="G23" s="14" t="s">
        <v>105</v>
      </c>
      <c r="H23" s="20">
        <v>100</v>
      </c>
      <c r="I23" s="14" t="s">
        <v>105</v>
      </c>
      <c r="J23" s="20">
        <v>99</v>
      </c>
      <c r="K23" s="14" t="s">
        <v>105</v>
      </c>
      <c r="L23" s="20">
        <v>100</v>
      </c>
      <c r="M23" s="15" t="s">
        <v>106</v>
      </c>
      <c r="N23" s="20">
        <v>99</v>
      </c>
    </row>
    <row r="24" spans="1:17" ht="45" hidden="1">
      <c r="A24" s="19"/>
      <c r="B24" s="14" t="s">
        <v>107</v>
      </c>
      <c r="C24" s="14" t="s">
        <v>108</v>
      </c>
      <c r="D24" s="14">
        <v>100</v>
      </c>
      <c r="E24" s="14" t="s">
        <v>108</v>
      </c>
      <c r="F24" s="14">
        <v>100</v>
      </c>
      <c r="G24" s="14" t="s">
        <v>108</v>
      </c>
      <c r="H24" s="14">
        <v>100</v>
      </c>
      <c r="I24" s="14" t="s">
        <v>108</v>
      </c>
      <c r="J24" s="14">
        <v>100</v>
      </c>
      <c r="K24" s="14" t="s">
        <v>108</v>
      </c>
      <c r="L24" s="14">
        <v>100</v>
      </c>
      <c r="M24" s="15" t="s">
        <v>109</v>
      </c>
      <c r="N24" s="14">
        <v>100</v>
      </c>
    </row>
    <row r="25" spans="1:17" ht="30" hidden="1">
      <c r="A25" s="19"/>
      <c r="B25" s="14" t="s">
        <v>110</v>
      </c>
      <c r="C25" s="14" t="s">
        <v>81</v>
      </c>
      <c r="D25" s="14">
        <v>100</v>
      </c>
      <c r="E25" s="14" t="s">
        <v>81</v>
      </c>
      <c r="F25" s="14">
        <v>100</v>
      </c>
      <c r="G25" s="14" t="s">
        <v>81</v>
      </c>
      <c r="H25" s="14">
        <v>100</v>
      </c>
      <c r="I25" s="14" t="s">
        <v>81</v>
      </c>
      <c r="J25" s="14">
        <v>100</v>
      </c>
      <c r="K25" s="14" t="s">
        <v>81</v>
      </c>
      <c r="L25" s="14">
        <v>100</v>
      </c>
      <c r="M25" s="15" t="s">
        <v>111</v>
      </c>
      <c r="N25" s="14">
        <v>100</v>
      </c>
    </row>
    <row r="26" spans="1:17" ht="45" hidden="1">
      <c r="A26" s="21"/>
      <c r="B26" s="14" t="s">
        <v>84</v>
      </c>
      <c r="C26" s="14" t="s">
        <v>85</v>
      </c>
      <c r="D26" s="14">
        <v>100</v>
      </c>
      <c r="E26" s="14" t="s">
        <v>112</v>
      </c>
      <c r="F26" s="20">
        <v>100</v>
      </c>
      <c r="G26" s="14" t="s">
        <v>112</v>
      </c>
      <c r="H26" s="20">
        <v>100</v>
      </c>
      <c r="I26" s="14" t="s">
        <v>112</v>
      </c>
      <c r="J26" s="20">
        <v>99</v>
      </c>
      <c r="K26" s="14" t="s">
        <v>112</v>
      </c>
      <c r="L26" s="20">
        <v>100</v>
      </c>
      <c r="M26" s="15" t="s">
        <v>113</v>
      </c>
      <c r="N26" s="20">
        <v>99</v>
      </c>
    </row>
    <row r="27" spans="1:17">
      <c r="A27" s="69" t="s">
        <v>114</v>
      </c>
      <c r="B27" s="69"/>
      <c r="C27" s="57" t="s">
        <v>115</v>
      </c>
      <c r="D27" s="57"/>
      <c r="E27" s="68">
        <f>E5</f>
        <v>136</v>
      </c>
      <c r="F27" s="68"/>
      <c r="G27" s="68">
        <f>G5</f>
        <v>120</v>
      </c>
      <c r="H27" s="68"/>
      <c r="I27" s="68">
        <f t="shared" ref="I27" si="0">I5</f>
        <v>97.111735724259006</v>
      </c>
      <c r="J27" s="68"/>
      <c r="K27" s="68">
        <f t="shared" ref="K27" si="1">K5</f>
        <v>123</v>
      </c>
      <c r="L27" s="68"/>
      <c r="M27" s="57">
        <f t="shared" ref="M27" si="2">M5</f>
        <v>86.965939736464605</v>
      </c>
      <c r="N27" s="57"/>
    </row>
    <row r="28" spans="1:17">
      <c r="A28" s="69" t="s">
        <v>116</v>
      </c>
      <c r="B28" s="69"/>
      <c r="C28" s="57" t="s">
        <v>115</v>
      </c>
      <c r="D28" s="57"/>
      <c r="E28" s="70">
        <f>ROUND(E27*POWER(100,COUNT(F6:F26))/PRODUCT(F6:F26),2)</f>
        <v>137.37</v>
      </c>
      <c r="F28" s="70"/>
      <c r="G28" s="70">
        <f>ROUND(G27*POWER(100,COUNT(H6:H26))/PRODUCT(H6:H26),2)</f>
        <v>121.21</v>
      </c>
      <c r="H28" s="70"/>
      <c r="I28" s="70">
        <f>ROUND(I27*POWER(100,COUNT(J6:J26))/PRODUCT(J6:J26),2)</f>
        <v>101.11</v>
      </c>
      <c r="J28" s="70"/>
      <c r="K28" s="70">
        <f>ROUND(K27*POWER(100,COUNT(L6:L26))/PRODUCT(L6:L26),2)</f>
        <v>124.24</v>
      </c>
      <c r="L28" s="70"/>
      <c r="M28" s="70">
        <f>ROUND(M27*POWER(100,COUNT(N6:N26))/PRODUCT(N6:N26),2)</f>
        <v>91.46</v>
      </c>
      <c r="N28" s="70"/>
    </row>
    <row r="29" spans="1:17">
      <c r="A29" s="67" t="str">
        <f>CONCATENATE("估价对象比较价值=(",TEXT(E28,"G/通用格式"),"+",TEXT(G28,"G/通用格式"),"+",TEXT(K28,"G/通用格式"),")","/",3,"=",ROUND((E28+G28+K28)/3,0))</f>
        <v>估价对象比较价值=(137.37+121.21+124.24)/3=128</v>
      </c>
      <c r="B29" s="67"/>
      <c r="C29" s="67"/>
      <c r="D29" s="67"/>
      <c r="E29" s="67"/>
      <c r="F29" s="67"/>
      <c r="G29" s="67"/>
      <c r="H29" s="67"/>
      <c r="I29" s="67"/>
      <c r="J29" s="67"/>
      <c r="K29" s="22"/>
      <c r="L29" s="22"/>
    </row>
    <row r="31" spans="1:17">
      <c r="C31" s="10">
        <f>ROUND((E28+G28+K28)/3,0)</f>
        <v>128</v>
      </c>
      <c r="E31" s="10">
        <f>ROUND(E28/E27,4)</f>
        <v>1.0101</v>
      </c>
      <c r="G31" s="10">
        <f>ROUND(G28/G27,4)</f>
        <v>1.0101</v>
      </c>
      <c r="K31" s="10">
        <f>ROUND(K28/K27,4)</f>
        <v>1.0101</v>
      </c>
    </row>
    <row r="33" spans="5:11">
      <c r="E33" s="10">
        <f>E27*E31</f>
        <v>137.37360000000001</v>
      </c>
      <c r="G33" s="10">
        <f>G27*G31</f>
        <v>121.212</v>
      </c>
      <c r="K33" s="24">
        <f>K27*K31</f>
        <v>124.2423</v>
      </c>
    </row>
  </sheetData>
  <mergeCells count="41">
    <mergeCell ref="A29:J29"/>
    <mergeCell ref="K27:L27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M5:N5"/>
    <mergeCell ref="A6:B6"/>
    <mergeCell ref="A7:B7"/>
    <mergeCell ref="A8:A12"/>
    <mergeCell ref="A13:A20"/>
    <mergeCell ref="A5:B5"/>
    <mergeCell ref="C5:D5"/>
    <mergeCell ref="E5:F5"/>
    <mergeCell ref="G5:H5"/>
    <mergeCell ref="I5:J5"/>
    <mergeCell ref="K5:L5"/>
    <mergeCell ref="K3:L3"/>
    <mergeCell ref="M3:N3"/>
    <mergeCell ref="A4:B4"/>
    <mergeCell ref="C4:D4"/>
    <mergeCell ref="E4:F4"/>
    <mergeCell ref="G4:H4"/>
    <mergeCell ref="I4:J4"/>
    <mergeCell ref="K4:L4"/>
    <mergeCell ref="M4:N4"/>
    <mergeCell ref="A1:J1"/>
    <mergeCell ref="A3:B3"/>
    <mergeCell ref="C3:D3"/>
    <mergeCell ref="E3:F3"/>
    <mergeCell ref="G3:H3"/>
    <mergeCell ref="I3:J3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>
      <selection activeCell="H26" sqref="H26"/>
    </sheetView>
  </sheetViews>
  <sheetFormatPr baseColWidth="10" defaultColWidth="8.83203125" defaultRowHeight="14"/>
  <cols>
    <col min="1" max="5" width="9" style="1"/>
    <col min="6" max="6" width="12.5" style="1" customWidth="1"/>
    <col min="7" max="7" width="13.6640625" customWidth="1"/>
  </cols>
  <sheetData>
    <row r="1" spans="1:7">
      <c r="A1" s="74" t="s">
        <v>24</v>
      </c>
      <c r="B1" s="74"/>
      <c r="C1" s="74"/>
      <c r="D1" s="74"/>
      <c r="E1" s="74"/>
      <c r="F1" s="74"/>
      <c r="G1" s="74"/>
    </row>
    <row r="2" spans="1:7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22</v>
      </c>
      <c r="G2" s="3" t="s">
        <v>23</v>
      </c>
    </row>
    <row r="3" spans="1:7" ht="13.5" hidden="1" customHeight="1">
      <c r="A3" s="72" t="s">
        <v>7</v>
      </c>
      <c r="B3" s="3">
        <v>2019</v>
      </c>
      <c r="C3" s="3">
        <v>6</v>
      </c>
      <c r="D3" s="3"/>
      <c r="E3" s="3">
        <v>32</v>
      </c>
      <c r="F3" s="5">
        <v>116.515183755358</v>
      </c>
      <c r="G3" s="6"/>
    </row>
    <row r="4" spans="1:7" ht="13.5" hidden="1" customHeight="1">
      <c r="A4" s="72"/>
      <c r="B4" s="72">
        <v>2019</v>
      </c>
      <c r="C4" s="3">
        <v>7</v>
      </c>
      <c r="D4" s="72" t="s">
        <v>18</v>
      </c>
      <c r="E4" s="3">
        <v>18</v>
      </c>
      <c r="F4" s="5">
        <v>110.684769775679</v>
      </c>
      <c r="G4" s="8">
        <f>AVERAGE(F5:F6)</f>
        <v>114.22150602648651</v>
      </c>
    </row>
    <row r="5" spans="1:7">
      <c r="A5" s="72"/>
      <c r="B5" s="72"/>
      <c r="C5" s="3">
        <v>8</v>
      </c>
      <c r="D5" s="72"/>
      <c r="E5" s="3">
        <v>23</v>
      </c>
      <c r="F5" s="5">
        <v>112.311080502221</v>
      </c>
      <c r="G5" s="73">
        <f>AVERAGE(F5:F6)</f>
        <v>114.22150602648651</v>
      </c>
    </row>
    <row r="6" spans="1:7">
      <c r="A6" s="72"/>
      <c r="B6" s="72"/>
      <c r="C6" s="3">
        <v>9</v>
      </c>
      <c r="D6" s="72"/>
      <c r="E6" s="3">
        <v>16</v>
      </c>
      <c r="F6" s="5">
        <v>116.131931550752</v>
      </c>
      <c r="G6" s="73"/>
    </row>
    <row r="7" spans="1:7">
      <c r="A7" s="72"/>
      <c r="B7" s="72">
        <v>2019</v>
      </c>
      <c r="C7" s="3">
        <v>10</v>
      </c>
      <c r="D7" s="72" t="s">
        <v>19</v>
      </c>
      <c r="E7" s="3">
        <v>20</v>
      </c>
      <c r="F7" s="5">
        <v>115.163818978329</v>
      </c>
      <c r="G7" s="73">
        <f>AVERAGE(F7:F9)</f>
        <v>111.37047075662268</v>
      </c>
    </row>
    <row r="8" spans="1:7">
      <c r="A8" s="72"/>
      <c r="B8" s="72"/>
      <c r="C8" s="3">
        <v>11</v>
      </c>
      <c r="D8" s="72"/>
      <c r="E8" s="3">
        <v>20</v>
      </c>
      <c r="F8" s="5">
        <v>111.605297531456</v>
      </c>
      <c r="G8" s="73"/>
    </row>
    <row r="9" spans="1:7">
      <c r="A9" s="72"/>
      <c r="B9" s="72"/>
      <c r="C9" s="3">
        <v>12</v>
      </c>
      <c r="D9" s="72"/>
      <c r="E9" s="3">
        <v>16</v>
      </c>
      <c r="F9" s="5">
        <v>107.342295760083</v>
      </c>
      <c r="G9" s="73"/>
    </row>
    <row r="10" spans="1:7">
      <c r="A10" s="72"/>
      <c r="B10" s="72">
        <v>2020</v>
      </c>
      <c r="C10" s="3">
        <v>1</v>
      </c>
      <c r="D10" s="72" t="s">
        <v>20</v>
      </c>
      <c r="E10" s="3">
        <v>8</v>
      </c>
      <c r="F10" s="5">
        <v>122.444456756607</v>
      </c>
      <c r="G10" s="73">
        <f>AVERAGE(F10:F12)</f>
        <v>113.479752340643</v>
      </c>
    </row>
    <row r="11" spans="1:7">
      <c r="A11" s="72"/>
      <c r="B11" s="72"/>
      <c r="C11" s="3">
        <v>2</v>
      </c>
      <c r="D11" s="72"/>
      <c r="E11" s="3">
        <v>2</v>
      </c>
      <c r="F11" s="5">
        <v>110.316297509265</v>
      </c>
      <c r="G11" s="73"/>
    </row>
    <row r="12" spans="1:7">
      <c r="A12" s="72"/>
      <c r="B12" s="72"/>
      <c r="C12" s="3">
        <v>3</v>
      </c>
      <c r="D12" s="72"/>
      <c r="E12" s="3">
        <v>9</v>
      </c>
      <c r="F12" s="5">
        <v>107.678502756057</v>
      </c>
      <c r="G12" s="73"/>
    </row>
    <row r="13" spans="1:7">
      <c r="A13" s="72"/>
      <c r="B13" s="72">
        <v>2020</v>
      </c>
      <c r="C13" s="3">
        <v>4</v>
      </c>
      <c r="D13" s="72" t="s">
        <v>21</v>
      </c>
      <c r="E13" s="3">
        <v>15</v>
      </c>
      <c r="F13" s="5">
        <v>115.217178873308</v>
      </c>
      <c r="G13" s="73">
        <f>AVERAGE(F13:F14)</f>
        <v>113.52754506181</v>
      </c>
    </row>
    <row r="14" spans="1:7">
      <c r="A14" s="72"/>
      <c r="B14" s="72"/>
      <c r="C14" s="3">
        <v>5</v>
      </c>
      <c r="D14" s="72"/>
      <c r="E14" s="3">
        <v>22</v>
      </c>
      <c r="F14" s="5">
        <v>111.837911250312</v>
      </c>
      <c r="G14" s="73"/>
    </row>
    <row r="15" spans="1:7">
      <c r="A15" s="72"/>
      <c r="B15" s="72"/>
      <c r="C15" s="3">
        <v>6</v>
      </c>
      <c r="D15" s="72"/>
      <c r="E15" s="3">
        <v>0</v>
      </c>
      <c r="F15" s="3">
        <v>0</v>
      </c>
      <c r="G15" s="73"/>
    </row>
    <row r="16" spans="1:7">
      <c r="G16" s="2">
        <f>AVERAGE(G5:G15)</f>
        <v>113.14981854639055</v>
      </c>
    </row>
    <row r="18" spans="2:4">
      <c r="B18" s="1" t="s">
        <v>29</v>
      </c>
      <c r="C18" s="1" t="s">
        <v>30</v>
      </c>
      <c r="D18" s="1" t="s">
        <v>31</v>
      </c>
    </row>
    <row r="19" spans="2:4">
      <c r="B19" s="1" t="s">
        <v>28</v>
      </c>
    </row>
    <row r="20" spans="2:4">
      <c r="B20" s="1" t="s">
        <v>32</v>
      </c>
    </row>
    <row r="21" spans="2:4">
      <c r="B21" s="1" t="s">
        <v>33</v>
      </c>
    </row>
    <row r="22" spans="2:4">
      <c r="B22" s="1" t="s">
        <v>34</v>
      </c>
    </row>
  </sheetData>
  <mergeCells count="14">
    <mergeCell ref="A1:G1"/>
    <mergeCell ref="G5:G6"/>
    <mergeCell ref="B13:B15"/>
    <mergeCell ref="A3:A15"/>
    <mergeCell ref="D13:D15"/>
    <mergeCell ref="G13:G15"/>
    <mergeCell ref="G7:G9"/>
    <mergeCell ref="G10:G12"/>
    <mergeCell ref="D4:D6"/>
    <mergeCell ref="D7:D9"/>
    <mergeCell ref="D10:D12"/>
    <mergeCell ref="B4:B6"/>
    <mergeCell ref="B7:B9"/>
    <mergeCell ref="B10:B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83CB-0400-4FF0-A0A6-BB8146610878}">
  <dimension ref="A1:L118"/>
  <sheetViews>
    <sheetView topLeftCell="A22" zoomScale="120" zoomScaleNormal="120" workbookViewId="0">
      <selection activeCell="L40" sqref="L40"/>
    </sheetView>
  </sheetViews>
  <sheetFormatPr baseColWidth="10" defaultColWidth="8.83203125" defaultRowHeight="14"/>
  <cols>
    <col min="1" max="1" width="11" customWidth="1"/>
    <col min="8" max="8" width="12.1640625" customWidth="1"/>
    <col min="10" max="10" width="14.33203125" customWidth="1"/>
    <col min="11" max="11" width="15.1640625" customWidth="1"/>
    <col min="12" max="12" width="17.1640625" customWidth="1"/>
  </cols>
  <sheetData>
    <row r="1" spans="1:12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37" t="s">
        <v>1</v>
      </c>
      <c r="B2" s="37" t="s">
        <v>2</v>
      </c>
      <c r="C2" s="37" t="s">
        <v>3</v>
      </c>
      <c r="D2" s="37" t="s">
        <v>16</v>
      </c>
      <c r="E2" s="37" t="s">
        <v>17</v>
      </c>
      <c r="F2" s="37" t="s">
        <v>27</v>
      </c>
      <c r="G2" s="38" t="s">
        <v>5</v>
      </c>
      <c r="H2" s="37" t="s">
        <v>38</v>
      </c>
    </row>
    <row r="3" spans="1:12">
      <c r="A3" s="72" t="s">
        <v>152</v>
      </c>
      <c r="B3" s="72">
        <v>2019</v>
      </c>
      <c r="C3" s="37">
        <v>8</v>
      </c>
      <c r="D3" s="72" t="s">
        <v>18</v>
      </c>
      <c r="E3" s="37">
        <v>5</v>
      </c>
      <c r="F3" s="72">
        <f>SUM(E3:E4)</f>
        <v>12</v>
      </c>
      <c r="G3" s="27">
        <v>141.71</v>
      </c>
      <c r="H3" s="73">
        <f>AVERAGE(G3:G4)</f>
        <v>137.185</v>
      </c>
    </row>
    <row r="4" spans="1:12" ht="30">
      <c r="A4" s="72"/>
      <c r="B4" s="72"/>
      <c r="C4" s="37">
        <v>9</v>
      </c>
      <c r="D4" s="72"/>
      <c r="E4" s="37">
        <v>7</v>
      </c>
      <c r="F4" s="72"/>
      <c r="G4" s="27">
        <v>132.66</v>
      </c>
      <c r="H4" s="73"/>
      <c r="J4" s="37" t="s">
        <v>29</v>
      </c>
      <c r="K4" s="37" t="s">
        <v>17</v>
      </c>
      <c r="L4" s="9" t="s">
        <v>31</v>
      </c>
    </row>
    <row r="5" spans="1:12">
      <c r="A5" s="72"/>
      <c r="B5" s="72">
        <v>2019</v>
      </c>
      <c r="C5" s="37">
        <v>10</v>
      </c>
      <c r="D5" s="72" t="s">
        <v>19</v>
      </c>
      <c r="E5" s="37">
        <v>10</v>
      </c>
      <c r="F5" s="72">
        <f>SUM(E5:E7)</f>
        <v>29</v>
      </c>
      <c r="G5" s="27">
        <v>136.65</v>
      </c>
      <c r="H5" s="73">
        <f>AVERAGE(G5:G7)</f>
        <v>126.77333333333333</v>
      </c>
      <c r="J5" s="37" t="s">
        <v>28</v>
      </c>
      <c r="K5" s="37">
        <f>F3</f>
        <v>12</v>
      </c>
      <c r="L5" s="38">
        <f>H3</f>
        <v>137.185</v>
      </c>
    </row>
    <row r="6" spans="1:12">
      <c r="A6" s="72"/>
      <c r="B6" s="72"/>
      <c r="C6" s="37">
        <v>11</v>
      </c>
      <c r="D6" s="72"/>
      <c r="E6" s="37">
        <v>11</v>
      </c>
      <c r="F6" s="72"/>
      <c r="G6" s="27">
        <v>125.65</v>
      </c>
      <c r="H6" s="73"/>
      <c r="J6" s="37" t="s">
        <v>32</v>
      </c>
      <c r="K6" s="37">
        <f>F5</f>
        <v>29</v>
      </c>
      <c r="L6" s="38">
        <f>H5</f>
        <v>126.77333333333333</v>
      </c>
    </row>
    <row r="7" spans="1:12">
      <c r="A7" s="72"/>
      <c r="B7" s="72"/>
      <c r="C7" s="37">
        <v>12</v>
      </c>
      <c r="D7" s="72"/>
      <c r="E7" s="37">
        <v>8</v>
      </c>
      <c r="F7" s="72"/>
      <c r="G7" s="27">
        <v>118.02</v>
      </c>
      <c r="H7" s="73"/>
      <c r="J7" s="37" t="s">
        <v>33</v>
      </c>
      <c r="K7" s="37">
        <f>F8</f>
        <v>5</v>
      </c>
      <c r="L7" s="38">
        <f>H8</f>
        <v>132.09</v>
      </c>
    </row>
    <row r="8" spans="1:12">
      <c r="A8" s="72"/>
      <c r="B8" s="72">
        <v>2020</v>
      </c>
      <c r="C8" s="37">
        <v>1</v>
      </c>
      <c r="D8" s="72" t="s">
        <v>20</v>
      </c>
      <c r="E8" s="37">
        <v>3</v>
      </c>
      <c r="F8" s="72">
        <f>SUM(E8:E10)</f>
        <v>5</v>
      </c>
      <c r="G8" s="27">
        <v>124.42</v>
      </c>
      <c r="H8" s="73">
        <f>AVERAGE(G8:G10)</f>
        <v>132.09</v>
      </c>
      <c r="J8" s="37" t="s">
        <v>34</v>
      </c>
      <c r="K8" s="37">
        <f>F11</f>
        <v>14</v>
      </c>
      <c r="L8" s="38">
        <f>H11</f>
        <v>128.30500000000001</v>
      </c>
    </row>
    <row r="9" spans="1:12">
      <c r="A9" s="72"/>
      <c r="B9" s="72"/>
      <c r="C9" s="37">
        <v>2</v>
      </c>
      <c r="D9" s="72"/>
      <c r="E9" s="37">
        <v>1</v>
      </c>
      <c r="F9" s="72"/>
      <c r="G9" s="27">
        <v>134.52000000000001</v>
      </c>
      <c r="H9" s="73"/>
      <c r="J9" s="37" t="s">
        <v>132</v>
      </c>
      <c r="K9" s="37">
        <f>F14</f>
        <v>2</v>
      </c>
      <c r="L9" s="38">
        <f>H14</f>
        <v>118.54</v>
      </c>
    </row>
    <row r="10" spans="1:12">
      <c r="A10" s="72"/>
      <c r="B10" s="72"/>
      <c r="C10" s="37">
        <v>3</v>
      </c>
      <c r="D10" s="72"/>
      <c r="E10" s="37">
        <v>1</v>
      </c>
      <c r="F10" s="72"/>
      <c r="G10" s="27">
        <v>137.33000000000001</v>
      </c>
      <c r="H10" s="73"/>
      <c r="J10" s="72" t="s">
        <v>131</v>
      </c>
      <c r="K10" s="72"/>
      <c r="L10" s="38">
        <f>ROUND(AVERAGE(G3:G14),0)</f>
        <v>130</v>
      </c>
    </row>
    <row r="11" spans="1:12">
      <c r="A11" s="72"/>
      <c r="B11" s="72">
        <v>2020</v>
      </c>
      <c r="C11" s="37">
        <v>4</v>
      </c>
      <c r="D11" s="72" t="s">
        <v>21</v>
      </c>
      <c r="E11" s="37">
        <v>3</v>
      </c>
      <c r="F11" s="72">
        <f>SUM(E11:E13)</f>
        <v>14</v>
      </c>
      <c r="G11" s="27">
        <v>135.49</v>
      </c>
      <c r="H11" s="73">
        <f>AVERAGE(G11:G12)</f>
        <v>128.30500000000001</v>
      </c>
    </row>
    <row r="12" spans="1:12">
      <c r="A12" s="72"/>
      <c r="B12" s="72"/>
      <c r="C12" s="37">
        <v>5</v>
      </c>
      <c r="D12" s="72"/>
      <c r="E12" s="37">
        <v>6</v>
      </c>
      <c r="F12" s="72"/>
      <c r="G12" s="27">
        <v>121.12</v>
      </c>
      <c r="H12" s="73"/>
    </row>
    <row r="13" spans="1:12">
      <c r="A13" s="72"/>
      <c r="B13" s="72"/>
      <c r="C13" s="37">
        <v>6</v>
      </c>
      <c r="D13" s="72"/>
      <c r="E13" s="37">
        <v>5</v>
      </c>
      <c r="F13" s="72"/>
      <c r="G13" s="27">
        <v>132.04</v>
      </c>
      <c r="H13" s="73"/>
    </row>
    <row r="14" spans="1:12">
      <c r="A14" s="37"/>
      <c r="B14" s="37">
        <v>2020</v>
      </c>
      <c r="C14" s="37">
        <v>7</v>
      </c>
      <c r="D14" s="37" t="s">
        <v>18</v>
      </c>
      <c r="E14" s="37">
        <v>2</v>
      </c>
      <c r="F14" s="37">
        <v>2</v>
      </c>
      <c r="G14" s="27">
        <v>118.54</v>
      </c>
      <c r="H14" s="38">
        <f>G14</f>
        <v>118.54</v>
      </c>
    </row>
    <row r="15" spans="1:12">
      <c r="A15" s="74" t="s">
        <v>24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37" t="s">
        <v>1</v>
      </c>
      <c r="B16" s="37" t="s">
        <v>2</v>
      </c>
      <c r="C16" s="37" t="s">
        <v>3</v>
      </c>
      <c r="D16" s="37" t="s">
        <v>16</v>
      </c>
      <c r="E16" s="37" t="s">
        <v>17</v>
      </c>
      <c r="F16" s="37" t="s">
        <v>27</v>
      </c>
      <c r="G16" s="38" t="s">
        <v>5</v>
      </c>
      <c r="H16" s="37" t="s">
        <v>38</v>
      </c>
    </row>
    <row r="17" spans="1:12" ht="14.25" hidden="1" customHeight="1">
      <c r="A17" s="37" t="s">
        <v>12</v>
      </c>
      <c r="B17" s="37">
        <v>2019</v>
      </c>
      <c r="C17" s="37">
        <v>6</v>
      </c>
      <c r="D17" s="37"/>
      <c r="E17" s="37">
        <v>32</v>
      </c>
      <c r="F17" s="37"/>
      <c r="G17" s="38">
        <v>125.76450080568399</v>
      </c>
      <c r="H17" s="6"/>
    </row>
    <row r="18" spans="1:12" hidden="1">
      <c r="A18" s="37" t="s">
        <v>12</v>
      </c>
      <c r="B18" s="37">
        <v>2019</v>
      </c>
      <c r="C18" s="37">
        <v>7</v>
      </c>
      <c r="D18" s="37"/>
      <c r="E18" s="37">
        <v>28</v>
      </c>
      <c r="F18" s="37"/>
      <c r="G18" s="38">
        <v>137.031479313359</v>
      </c>
      <c r="H18" s="6"/>
    </row>
    <row r="19" spans="1:12">
      <c r="A19" s="72" t="str">
        <f>A3</f>
        <v>胜古誉园</v>
      </c>
      <c r="B19" s="72">
        <v>2019</v>
      </c>
      <c r="C19" s="37">
        <v>8</v>
      </c>
      <c r="D19" s="72" t="s">
        <v>18</v>
      </c>
      <c r="E19" s="37">
        <v>6</v>
      </c>
      <c r="F19" s="72">
        <f>SUM(E19:E20)</f>
        <v>10</v>
      </c>
      <c r="G19" s="38">
        <v>145.46715581594799</v>
      </c>
      <c r="H19" s="73">
        <f>AVERAGE(G19:G20)</f>
        <v>145.654754673464</v>
      </c>
    </row>
    <row r="20" spans="1:12" ht="34.5" customHeight="1">
      <c r="A20" s="72"/>
      <c r="B20" s="72"/>
      <c r="C20" s="37">
        <v>9</v>
      </c>
      <c r="D20" s="72"/>
      <c r="E20" s="37">
        <v>4</v>
      </c>
      <c r="F20" s="72"/>
      <c r="G20" s="38">
        <v>145.84235353098001</v>
      </c>
      <c r="H20" s="73"/>
      <c r="J20" s="37" t="s">
        <v>29</v>
      </c>
      <c r="K20" s="37" t="s">
        <v>17</v>
      </c>
      <c r="L20" s="9" t="s">
        <v>31</v>
      </c>
    </row>
    <row r="21" spans="1:12">
      <c r="A21" s="72"/>
      <c r="B21" s="72">
        <v>2019</v>
      </c>
      <c r="C21" s="37">
        <v>10</v>
      </c>
      <c r="D21" s="72" t="s">
        <v>19</v>
      </c>
      <c r="E21" s="37">
        <v>1</v>
      </c>
      <c r="F21" s="72">
        <f>SUM(E21:E23)</f>
        <v>6</v>
      </c>
      <c r="G21" s="38">
        <v>147.783251231527</v>
      </c>
      <c r="H21" s="73">
        <f>AVERAGE(G21:G23)</f>
        <v>136.84626363575265</v>
      </c>
      <c r="J21" s="37" t="s">
        <v>28</v>
      </c>
      <c r="K21" s="37">
        <f>F19</f>
        <v>10</v>
      </c>
      <c r="L21" s="38">
        <f>H19</f>
        <v>145.654754673464</v>
      </c>
    </row>
    <row r="22" spans="1:12">
      <c r="A22" s="72"/>
      <c r="B22" s="72"/>
      <c r="C22" s="37">
        <v>11</v>
      </c>
      <c r="D22" s="72"/>
      <c r="E22" s="37">
        <v>2</v>
      </c>
      <c r="F22" s="72"/>
      <c r="G22" s="38">
        <v>128.97362794012801</v>
      </c>
      <c r="H22" s="73"/>
      <c r="J22" s="37" t="s">
        <v>32</v>
      </c>
      <c r="K22" s="37">
        <f>F21</f>
        <v>6</v>
      </c>
      <c r="L22" s="38">
        <f>H21</f>
        <v>136.84626363575265</v>
      </c>
    </row>
    <row r="23" spans="1:12">
      <c r="A23" s="72"/>
      <c r="B23" s="72"/>
      <c r="C23" s="37">
        <v>12</v>
      </c>
      <c r="D23" s="72"/>
      <c r="E23" s="37">
        <v>3</v>
      </c>
      <c r="F23" s="72"/>
      <c r="G23" s="38">
        <v>133.78191173560299</v>
      </c>
      <c r="H23" s="73"/>
      <c r="J23" s="37" t="s">
        <v>33</v>
      </c>
      <c r="K23" s="37">
        <f>F24</f>
        <v>2</v>
      </c>
      <c r="L23" s="38">
        <f>H24</f>
        <v>140.80914239069401</v>
      </c>
    </row>
    <row r="24" spans="1:12">
      <c r="A24" s="72"/>
      <c r="B24" s="72">
        <v>2020</v>
      </c>
      <c r="C24" s="37">
        <v>1</v>
      </c>
      <c r="D24" s="72" t="s">
        <v>20</v>
      </c>
      <c r="E24" s="37">
        <v>2</v>
      </c>
      <c r="F24" s="72">
        <f>SUM(E24:E26)</f>
        <v>2</v>
      </c>
      <c r="G24" s="38">
        <v>140.80914239069401</v>
      </c>
      <c r="H24" s="73">
        <f>AVERAGE(G24:G26)</f>
        <v>140.80914239069401</v>
      </c>
      <c r="J24" s="37" t="s">
        <v>34</v>
      </c>
      <c r="K24" s="37">
        <f>F27</f>
        <v>2</v>
      </c>
      <c r="L24" s="38">
        <f>H27</f>
        <v>137.35589894530301</v>
      </c>
    </row>
    <row r="25" spans="1:12">
      <c r="A25" s="72"/>
      <c r="B25" s="72"/>
      <c r="C25" s="37">
        <v>2</v>
      </c>
      <c r="D25" s="72"/>
      <c r="E25" s="37">
        <v>0</v>
      </c>
      <c r="F25" s="72"/>
      <c r="G25" s="38"/>
      <c r="H25" s="73"/>
      <c r="J25" s="37" t="s">
        <v>132</v>
      </c>
      <c r="K25" s="37">
        <f>F31</f>
        <v>0</v>
      </c>
      <c r="L25" s="38">
        <f>H31</f>
        <v>0</v>
      </c>
    </row>
    <row r="26" spans="1:12">
      <c r="A26" s="72"/>
      <c r="B26" s="72"/>
      <c r="C26" s="37">
        <v>3</v>
      </c>
      <c r="D26" s="72"/>
      <c r="E26" s="37">
        <v>0</v>
      </c>
      <c r="F26" s="72"/>
      <c r="G26" s="38"/>
      <c r="H26" s="73"/>
      <c r="J26" s="72" t="s">
        <v>131</v>
      </c>
      <c r="K26" s="72"/>
      <c r="L26" s="38">
        <f>ROUND(AVERAGE(G19:G30),0)</f>
        <v>140</v>
      </c>
    </row>
    <row r="27" spans="1:12">
      <c r="A27" s="72"/>
      <c r="B27" s="72">
        <v>2020</v>
      </c>
      <c r="C27" s="37">
        <v>4</v>
      </c>
      <c r="D27" s="72" t="s">
        <v>21</v>
      </c>
      <c r="E27" s="37">
        <v>0</v>
      </c>
      <c r="F27" s="72">
        <f>SUM(E27:E29)</f>
        <v>2</v>
      </c>
      <c r="G27" s="38"/>
      <c r="H27" s="73">
        <f>AVERAGE(G27:G28)</f>
        <v>137.35589894530301</v>
      </c>
    </row>
    <row r="28" spans="1:12">
      <c r="A28" s="72"/>
      <c r="B28" s="72"/>
      <c r="C28" s="37">
        <v>5</v>
      </c>
      <c r="D28" s="72"/>
      <c r="E28" s="37">
        <v>2</v>
      </c>
      <c r="F28" s="72"/>
      <c r="G28" s="38">
        <v>137.35589894530301</v>
      </c>
      <c r="H28" s="73"/>
    </row>
    <row r="29" spans="1:12">
      <c r="A29" s="72"/>
      <c r="B29" s="72"/>
      <c r="C29" s="37">
        <v>6</v>
      </c>
      <c r="D29" s="72"/>
      <c r="E29" s="37">
        <v>0</v>
      </c>
      <c r="F29" s="72"/>
      <c r="G29" s="38"/>
      <c r="H29" s="73"/>
    </row>
    <row r="30" spans="1:12">
      <c r="A30" s="37"/>
      <c r="B30" s="37">
        <v>2020</v>
      </c>
      <c r="C30" s="37">
        <v>7</v>
      </c>
      <c r="D30" s="37" t="s">
        <v>18</v>
      </c>
      <c r="E30" s="37">
        <v>0</v>
      </c>
      <c r="F30" s="37">
        <v>0</v>
      </c>
      <c r="G30" s="26"/>
      <c r="H30" s="38">
        <v>0</v>
      </c>
    </row>
    <row r="31" spans="1:12">
      <c r="A31" s="74" t="s">
        <v>118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>
      <c r="A32" s="37" t="str">
        <f>安慧北里!A32</f>
        <v>标准项目名</v>
      </c>
      <c r="B32" s="37" t="str">
        <f>安慧北里!B32</f>
        <v>年度</v>
      </c>
      <c r="C32" s="37" t="str">
        <f>安慧北里!C32</f>
        <v>月度</v>
      </c>
      <c r="D32" s="37" t="str">
        <f>安慧北里!D32</f>
        <v>季度</v>
      </c>
      <c r="E32" s="37" t="s">
        <v>17</v>
      </c>
      <c r="F32" s="37" t="s">
        <v>27</v>
      </c>
      <c r="G32" s="37" t="s">
        <v>23</v>
      </c>
      <c r="H32" s="37" t="s">
        <v>38</v>
      </c>
    </row>
    <row r="33" spans="1:12" ht="30">
      <c r="A33" s="72" t="str">
        <f>A3</f>
        <v>胜古誉园</v>
      </c>
      <c r="B33" s="72">
        <v>2019</v>
      </c>
      <c r="C33" s="37">
        <v>8</v>
      </c>
      <c r="D33" s="72" t="s">
        <v>18</v>
      </c>
      <c r="E33" s="37">
        <v>4</v>
      </c>
      <c r="F33" s="72">
        <f>E33+E34</f>
        <v>4</v>
      </c>
      <c r="G33" s="38">
        <f>E59</f>
        <v>144</v>
      </c>
      <c r="H33" s="73">
        <f>AVERAGE(G33:G34)</f>
        <v>144</v>
      </c>
      <c r="J33" s="37" t="s">
        <v>29</v>
      </c>
      <c r="K33" s="37" t="s">
        <v>17</v>
      </c>
      <c r="L33" s="9" t="s">
        <v>31</v>
      </c>
    </row>
    <row r="34" spans="1:12">
      <c r="A34" s="72"/>
      <c r="B34" s="72"/>
      <c r="C34" s="37">
        <v>9</v>
      </c>
      <c r="D34" s="72"/>
      <c r="E34" s="37">
        <v>0</v>
      </c>
      <c r="F34" s="72"/>
      <c r="G34" s="38"/>
      <c r="H34" s="73"/>
      <c r="J34" s="37" t="s">
        <v>28</v>
      </c>
      <c r="K34" s="37">
        <f>F33</f>
        <v>4</v>
      </c>
      <c r="L34" s="38">
        <f>H33</f>
        <v>144</v>
      </c>
    </row>
    <row r="35" spans="1:12">
      <c r="A35" s="72"/>
      <c r="B35" s="72">
        <v>2019</v>
      </c>
      <c r="C35" s="37">
        <v>10</v>
      </c>
      <c r="D35" s="72" t="s">
        <v>19</v>
      </c>
      <c r="E35" s="37">
        <v>0</v>
      </c>
      <c r="F35" s="72">
        <f>SUM(E35:E37)</f>
        <v>5</v>
      </c>
      <c r="G35" s="38"/>
      <c r="H35" s="73">
        <f>AVERAGE(G35:G37)</f>
        <v>132.5</v>
      </c>
      <c r="J35" s="37" t="s">
        <v>32</v>
      </c>
      <c r="K35" s="37">
        <f>F35</f>
        <v>5</v>
      </c>
      <c r="L35" s="38">
        <f>H35</f>
        <v>132.5</v>
      </c>
    </row>
    <row r="36" spans="1:12">
      <c r="A36" s="72"/>
      <c r="B36" s="72"/>
      <c r="C36" s="37">
        <v>11</v>
      </c>
      <c r="D36" s="72"/>
      <c r="E36" s="37">
        <v>3</v>
      </c>
      <c r="F36" s="72"/>
      <c r="G36" s="38">
        <f>E56</f>
        <v>130</v>
      </c>
      <c r="H36" s="73"/>
      <c r="J36" s="37" t="s">
        <v>33</v>
      </c>
      <c r="K36" s="37">
        <f>F38</f>
        <v>1</v>
      </c>
      <c r="L36" s="38">
        <f>H38</f>
        <v>144</v>
      </c>
    </row>
    <row r="37" spans="1:12">
      <c r="A37" s="72"/>
      <c r="B37" s="72"/>
      <c r="C37" s="37">
        <v>12</v>
      </c>
      <c r="D37" s="72"/>
      <c r="E37" s="37">
        <v>2</v>
      </c>
      <c r="F37" s="72"/>
      <c r="G37" s="38">
        <f>E54</f>
        <v>135</v>
      </c>
      <c r="H37" s="73"/>
      <c r="J37" s="37" t="s">
        <v>34</v>
      </c>
      <c r="K37" s="37">
        <f>F41</f>
        <v>5</v>
      </c>
      <c r="L37" s="38">
        <f>H41</f>
        <v>135</v>
      </c>
    </row>
    <row r="38" spans="1:12">
      <c r="A38" s="72"/>
      <c r="B38" s="72">
        <v>2020</v>
      </c>
      <c r="C38" s="37">
        <v>1</v>
      </c>
      <c r="D38" s="72" t="s">
        <v>20</v>
      </c>
      <c r="E38" s="37">
        <v>1</v>
      </c>
      <c r="F38" s="72">
        <f>SUM(E38:E40)</f>
        <v>1</v>
      </c>
      <c r="G38" s="38">
        <f>E53</f>
        <v>144</v>
      </c>
      <c r="H38" s="73">
        <f>AVERAGE(G38:G40)</f>
        <v>144</v>
      </c>
      <c r="J38" s="37" t="s">
        <v>132</v>
      </c>
      <c r="K38" s="37">
        <f>F44</f>
        <v>1</v>
      </c>
      <c r="L38" s="38">
        <f>H44</f>
        <v>140</v>
      </c>
    </row>
    <row r="39" spans="1:12">
      <c r="A39" s="72"/>
      <c r="B39" s="72"/>
      <c r="C39" s="37">
        <v>2</v>
      </c>
      <c r="D39" s="72"/>
      <c r="E39" s="37">
        <v>0</v>
      </c>
      <c r="F39" s="72"/>
      <c r="G39" s="38"/>
      <c r="H39" s="73"/>
      <c r="J39" s="72" t="s">
        <v>131</v>
      </c>
      <c r="K39" s="72"/>
      <c r="L39" s="38">
        <f>ROUND(AVERAGE(G33:G44),0)</f>
        <v>138</v>
      </c>
    </row>
    <row r="40" spans="1:12">
      <c r="A40" s="72"/>
      <c r="B40" s="72"/>
      <c r="C40" s="37">
        <v>3</v>
      </c>
      <c r="D40" s="72"/>
      <c r="E40" s="37">
        <v>0</v>
      </c>
      <c r="F40" s="72"/>
      <c r="G40" s="38"/>
      <c r="H40" s="73"/>
    </row>
    <row r="41" spans="1:12">
      <c r="A41" s="72"/>
      <c r="B41" s="72">
        <v>2020</v>
      </c>
      <c r="C41" s="37">
        <v>4</v>
      </c>
      <c r="D41" s="72" t="s">
        <v>21</v>
      </c>
      <c r="E41" s="37">
        <v>0</v>
      </c>
      <c r="F41" s="72">
        <f>SUM(E41:E43)</f>
        <v>5</v>
      </c>
      <c r="G41" s="38"/>
      <c r="H41" s="73">
        <f>AVERAGE(G42:G43)</f>
        <v>135</v>
      </c>
    </row>
    <row r="42" spans="1:12">
      <c r="A42" s="72"/>
      <c r="B42" s="72"/>
      <c r="C42" s="37">
        <v>5</v>
      </c>
      <c r="D42" s="72"/>
      <c r="E42" s="37">
        <v>4</v>
      </c>
      <c r="F42" s="72"/>
      <c r="G42" s="38">
        <f>E49</f>
        <v>138</v>
      </c>
      <c r="H42" s="73"/>
    </row>
    <row r="43" spans="1:12">
      <c r="A43" s="72"/>
      <c r="B43" s="72"/>
      <c r="C43" s="37">
        <v>6</v>
      </c>
      <c r="D43" s="72"/>
      <c r="E43" s="37">
        <v>1</v>
      </c>
      <c r="F43" s="72"/>
      <c r="G43" s="38">
        <f>E48</f>
        <v>132</v>
      </c>
      <c r="H43" s="73"/>
    </row>
    <row r="44" spans="1:12">
      <c r="A44" s="37"/>
      <c r="B44" s="37">
        <v>2020</v>
      </c>
      <c r="C44" s="37">
        <v>7</v>
      </c>
      <c r="D44" s="37" t="s">
        <v>18</v>
      </c>
      <c r="E44" s="37">
        <v>1</v>
      </c>
      <c r="F44" s="37">
        <f>E44</f>
        <v>1</v>
      </c>
      <c r="G44" s="26">
        <f>E47</f>
        <v>140</v>
      </c>
      <c r="H44" s="38">
        <f>G44</f>
        <v>140</v>
      </c>
    </row>
    <row r="46" spans="1:12">
      <c r="B46" s="1" t="s">
        <v>122</v>
      </c>
      <c r="C46" s="1" t="s">
        <v>123</v>
      </c>
      <c r="D46" s="1" t="s">
        <v>124</v>
      </c>
      <c r="E46" s="1" t="s">
        <v>125</v>
      </c>
      <c r="J46" t="s">
        <v>134</v>
      </c>
    </row>
    <row r="47" spans="1:12">
      <c r="A47" s="40">
        <v>44045</v>
      </c>
      <c r="B47" s="1">
        <v>13000</v>
      </c>
      <c r="C47" s="1">
        <v>93</v>
      </c>
      <c r="D47" s="1">
        <f t="shared" ref="D47:D62" si="0">ROUND(B47/C47,0)</f>
        <v>140</v>
      </c>
      <c r="E47" s="1">
        <f>D47</f>
        <v>140</v>
      </c>
      <c r="J47" s="32"/>
      <c r="K47" s="32" t="s">
        <v>126</v>
      </c>
      <c r="L47" s="33" t="s">
        <v>127</v>
      </c>
    </row>
    <row r="48" spans="1:12">
      <c r="A48" s="28" t="s">
        <v>121</v>
      </c>
      <c r="B48" s="1">
        <v>15000</v>
      </c>
      <c r="C48" s="1">
        <v>114</v>
      </c>
      <c r="D48" s="1">
        <f t="shared" si="0"/>
        <v>132</v>
      </c>
      <c r="E48" s="1">
        <f>ROUND(AVERAGE(D48),0)</f>
        <v>132</v>
      </c>
      <c r="J48" s="32" t="s">
        <v>128</v>
      </c>
      <c r="K48" s="31">
        <f>L10</f>
        <v>130</v>
      </c>
      <c r="L48" s="71">
        <f>ROUND(AVERAGE(K48:K50),0)</f>
        <v>136</v>
      </c>
    </row>
    <row r="49" spans="1:12">
      <c r="A49" s="29">
        <v>43952</v>
      </c>
      <c r="B49" s="1">
        <v>15000</v>
      </c>
      <c r="C49" s="1">
        <v>111</v>
      </c>
      <c r="D49" s="1">
        <f t="shared" si="0"/>
        <v>135</v>
      </c>
      <c r="E49" s="1">
        <f>ROUND(AVERAGE(D49:D52),0)</f>
        <v>138</v>
      </c>
      <c r="J49" s="32" t="s">
        <v>129</v>
      </c>
      <c r="K49" s="31">
        <f>L26</f>
        <v>140</v>
      </c>
      <c r="L49" s="71"/>
    </row>
    <row r="50" spans="1:12">
      <c r="B50" s="1">
        <v>13000</v>
      </c>
      <c r="C50" s="1">
        <v>92</v>
      </c>
      <c r="D50" s="1">
        <f t="shared" si="0"/>
        <v>141</v>
      </c>
      <c r="E50" s="1"/>
      <c r="J50" s="32" t="s">
        <v>130</v>
      </c>
      <c r="K50" s="31">
        <f>L39</f>
        <v>138</v>
      </c>
      <c r="L50" s="71"/>
    </row>
    <row r="51" spans="1:12">
      <c r="B51" s="1">
        <v>15300</v>
      </c>
      <c r="C51" s="1">
        <v>114</v>
      </c>
      <c r="D51" s="1">
        <f t="shared" si="0"/>
        <v>134</v>
      </c>
      <c r="E51" s="1"/>
    </row>
    <row r="52" spans="1:12">
      <c r="B52" s="1">
        <v>16500</v>
      </c>
      <c r="C52" s="1">
        <v>118</v>
      </c>
      <c r="D52" s="1">
        <f t="shared" si="0"/>
        <v>140</v>
      </c>
      <c r="E52" s="1"/>
    </row>
    <row r="53" spans="1:12">
      <c r="A53" s="29">
        <v>43831</v>
      </c>
      <c r="B53" s="1">
        <v>17000</v>
      </c>
      <c r="C53" s="1">
        <v>118</v>
      </c>
      <c r="D53" s="1">
        <f t="shared" si="0"/>
        <v>144</v>
      </c>
      <c r="E53" s="1">
        <f>ROUND(AVERAGE(D53),0)</f>
        <v>144</v>
      </c>
    </row>
    <row r="54" spans="1:12">
      <c r="A54" s="29">
        <v>43800</v>
      </c>
      <c r="B54" s="1">
        <v>10600</v>
      </c>
      <c r="C54" s="1">
        <v>78</v>
      </c>
      <c r="D54" s="1">
        <f t="shared" si="0"/>
        <v>136</v>
      </c>
      <c r="E54" s="1">
        <f>ROUND(AVERAGE(D54:D55),0)</f>
        <v>135</v>
      </c>
    </row>
    <row r="55" spans="1:12">
      <c r="B55" s="1">
        <v>11000</v>
      </c>
      <c r="C55" s="1">
        <v>83</v>
      </c>
      <c r="D55" s="1">
        <f t="shared" si="0"/>
        <v>133</v>
      </c>
      <c r="E55" s="1"/>
    </row>
    <row r="56" spans="1:12">
      <c r="A56" s="29">
        <v>43770</v>
      </c>
      <c r="B56" s="1">
        <v>11600</v>
      </c>
      <c r="C56" s="1">
        <v>85</v>
      </c>
      <c r="D56" s="1">
        <f t="shared" si="0"/>
        <v>136</v>
      </c>
      <c r="E56" s="1">
        <f>ROUND(AVERAGE(D56:D58),0)</f>
        <v>130</v>
      </c>
    </row>
    <row r="57" spans="1:12">
      <c r="B57" s="1">
        <v>10500</v>
      </c>
      <c r="C57" s="1">
        <v>85</v>
      </c>
      <c r="D57" s="1">
        <f t="shared" si="0"/>
        <v>124</v>
      </c>
      <c r="E57" s="1"/>
    </row>
    <row r="58" spans="1:12">
      <c r="B58" s="1">
        <v>14833</v>
      </c>
      <c r="C58" s="1">
        <v>114</v>
      </c>
      <c r="D58" s="1">
        <f t="shared" si="0"/>
        <v>130</v>
      </c>
      <c r="E58" s="1"/>
    </row>
    <row r="59" spans="1:12">
      <c r="A59" s="29">
        <v>43678</v>
      </c>
      <c r="B59" s="1">
        <v>14000</v>
      </c>
      <c r="C59" s="1">
        <v>96</v>
      </c>
      <c r="D59" s="1">
        <f t="shared" si="0"/>
        <v>146</v>
      </c>
      <c r="E59" s="1">
        <f>ROUND(AVERAGE(D59:D62),0)</f>
        <v>144</v>
      </c>
    </row>
    <row r="60" spans="1:12">
      <c r="B60" s="1">
        <v>9500</v>
      </c>
      <c r="C60" s="1">
        <v>70</v>
      </c>
      <c r="D60" s="1">
        <f t="shared" si="0"/>
        <v>136</v>
      </c>
      <c r="E60" s="1"/>
    </row>
    <row r="61" spans="1:12">
      <c r="B61" s="1">
        <v>17000</v>
      </c>
      <c r="C61" s="1">
        <v>115</v>
      </c>
      <c r="D61" s="1">
        <f t="shared" si="0"/>
        <v>148</v>
      </c>
      <c r="E61" s="1"/>
    </row>
    <row r="62" spans="1:12">
      <c r="B62" s="1">
        <v>10000</v>
      </c>
      <c r="C62" s="1">
        <v>69</v>
      </c>
      <c r="D62" s="1">
        <f t="shared" si="0"/>
        <v>145</v>
      </c>
      <c r="E62" s="1"/>
    </row>
    <row r="63" spans="1:12">
      <c r="B63" s="1"/>
      <c r="C63" s="1"/>
      <c r="D63" s="1"/>
      <c r="E63" s="1"/>
    </row>
    <row r="64" spans="1:12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  <row r="69" spans="2:5">
      <c r="B69" s="1"/>
      <c r="C69" s="1"/>
      <c r="D69" s="1"/>
      <c r="E69" s="1"/>
    </row>
    <row r="70" spans="2:5">
      <c r="B70" s="1"/>
      <c r="C70" s="1"/>
      <c r="D70" s="1"/>
      <c r="E70" s="1"/>
    </row>
    <row r="71" spans="2:5">
      <c r="B71" s="1"/>
      <c r="C71" s="1"/>
      <c r="D71" s="1"/>
      <c r="E71" s="1"/>
    </row>
    <row r="72" spans="2:5">
      <c r="B72" s="1"/>
      <c r="C72" s="1"/>
      <c r="D72" s="1"/>
      <c r="E72" s="1"/>
    </row>
    <row r="73" spans="2:5">
      <c r="B73" s="1"/>
      <c r="C73" s="1"/>
      <c r="D73" s="1"/>
      <c r="E73" s="1"/>
    </row>
    <row r="74" spans="2:5">
      <c r="B74" s="1"/>
      <c r="C74" s="1"/>
      <c r="D74" s="1"/>
      <c r="E74" s="1"/>
    </row>
    <row r="75" spans="2:5">
      <c r="B75" s="1"/>
      <c r="C75" s="1"/>
      <c r="D75" s="1"/>
      <c r="E75" s="1"/>
    </row>
    <row r="76" spans="2:5">
      <c r="B76" s="1"/>
      <c r="C76" s="1"/>
      <c r="D76" s="1"/>
      <c r="E76" s="1"/>
    </row>
    <row r="77" spans="2:5">
      <c r="B77" s="1"/>
      <c r="C77" s="1"/>
      <c r="D77" s="1"/>
      <c r="E77" s="1"/>
    </row>
    <row r="78" spans="2:5">
      <c r="B78" s="1"/>
      <c r="C78" s="1"/>
      <c r="D78" s="1"/>
      <c r="E78" s="1"/>
    </row>
    <row r="79" spans="2:5">
      <c r="B79" s="1"/>
      <c r="C79" s="1"/>
      <c r="D79" s="1"/>
      <c r="E79" s="1"/>
    </row>
    <row r="80" spans="2:5">
      <c r="B80" s="1"/>
      <c r="C80" s="1"/>
      <c r="D80" s="1"/>
      <c r="E80" s="1"/>
    </row>
    <row r="81" spans="2:5">
      <c r="B81" s="1"/>
      <c r="C81" s="1"/>
      <c r="D81" s="1"/>
      <c r="E81" s="1"/>
    </row>
    <row r="82" spans="2:5">
      <c r="B82" s="1"/>
      <c r="C82" s="1"/>
      <c r="D82" s="1"/>
      <c r="E82" s="1"/>
    </row>
    <row r="83" spans="2:5">
      <c r="B83" s="1"/>
      <c r="C83" s="1"/>
      <c r="D83" s="1"/>
      <c r="E83" s="1"/>
    </row>
    <row r="84" spans="2:5">
      <c r="B84" s="1"/>
      <c r="C84" s="1"/>
      <c r="D84" s="1"/>
      <c r="E84" s="1"/>
    </row>
    <row r="85" spans="2:5">
      <c r="B85" s="1"/>
      <c r="C85" s="1"/>
      <c r="D85" s="1"/>
      <c r="E85" s="1"/>
    </row>
    <row r="86" spans="2:5">
      <c r="B86" s="1"/>
      <c r="C86" s="1"/>
      <c r="D86" s="1"/>
      <c r="E86" s="1"/>
    </row>
    <row r="87" spans="2:5">
      <c r="B87" s="1"/>
      <c r="C87" s="1"/>
      <c r="D87" s="1"/>
      <c r="E87" s="1"/>
    </row>
    <row r="88" spans="2:5">
      <c r="B88" s="1"/>
      <c r="C88" s="1"/>
      <c r="D88" s="1"/>
      <c r="E88" s="1"/>
    </row>
    <row r="89" spans="2:5">
      <c r="B89" s="1"/>
      <c r="C89" s="1"/>
      <c r="D89" s="1"/>
      <c r="E89" s="1"/>
    </row>
    <row r="90" spans="2:5">
      <c r="B90" s="1"/>
      <c r="C90" s="1"/>
      <c r="D90" s="1"/>
      <c r="E90" s="1"/>
    </row>
    <row r="91" spans="2:5">
      <c r="B91" s="1"/>
      <c r="C91" s="1"/>
      <c r="D91" s="1"/>
      <c r="E91" s="1"/>
    </row>
    <row r="92" spans="2:5">
      <c r="B92" s="1"/>
      <c r="C92" s="1"/>
      <c r="D92" s="1"/>
      <c r="E92" s="1"/>
    </row>
    <row r="93" spans="2:5">
      <c r="B93" s="1"/>
      <c r="C93" s="1"/>
      <c r="D93" s="1"/>
      <c r="E93" s="1"/>
    </row>
    <row r="94" spans="2:5">
      <c r="B94" s="1"/>
      <c r="C94" s="1"/>
      <c r="D94" s="1"/>
      <c r="E94" s="1"/>
    </row>
    <row r="95" spans="2:5">
      <c r="B95" s="1"/>
      <c r="C95" s="1"/>
      <c r="D95" s="1"/>
      <c r="E95" s="1"/>
    </row>
    <row r="96" spans="2:5">
      <c r="B96" s="1"/>
      <c r="C96" s="1"/>
      <c r="D96" s="1"/>
      <c r="E96" s="1"/>
    </row>
    <row r="97" spans="2:5">
      <c r="B97" s="1"/>
      <c r="C97" s="1"/>
      <c r="D97" s="1"/>
      <c r="E97" s="1"/>
    </row>
    <row r="98" spans="2:5">
      <c r="B98" s="1"/>
      <c r="C98" s="1"/>
      <c r="D98" s="1"/>
      <c r="E98" s="1"/>
    </row>
    <row r="99" spans="2:5">
      <c r="B99" s="1"/>
      <c r="C99" s="1"/>
      <c r="D99" s="1"/>
      <c r="E99" s="1"/>
    </row>
    <row r="100" spans="2:5">
      <c r="B100" s="1"/>
      <c r="C100" s="1"/>
      <c r="D100" s="1"/>
      <c r="E100" s="1"/>
    </row>
    <row r="101" spans="2:5">
      <c r="B101" s="1"/>
      <c r="C101" s="1"/>
      <c r="D101" s="1"/>
      <c r="E101" s="1"/>
    </row>
    <row r="102" spans="2:5">
      <c r="B102" s="1"/>
      <c r="C102" s="1"/>
      <c r="D102" s="1"/>
      <c r="E102" s="1"/>
    </row>
    <row r="103" spans="2:5">
      <c r="B103" s="1"/>
      <c r="C103" s="1"/>
      <c r="D103" s="1"/>
      <c r="E103" s="1"/>
    </row>
    <row r="104" spans="2:5">
      <c r="B104" s="1"/>
      <c r="C104" s="1"/>
      <c r="D104" s="1"/>
      <c r="E104" s="1"/>
    </row>
    <row r="105" spans="2:5">
      <c r="B105" s="1"/>
      <c r="C105" s="1"/>
      <c r="D105" s="1"/>
      <c r="E105" s="1"/>
    </row>
    <row r="106" spans="2:5">
      <c r="B106" s="1"/>
      <c r="C106" s="1"/>
      <c r="D106" s="1"/>
      <c r="E106" s="1"/>
    </row>
    <row r="107" spans="2:5">
      <c r="B107" s="1"/>
      <c r="C107" s="1"/>
      <c r="D107" s="1"/>
      <c r="E107" s="1"/>
    </row>
    <row r="108" spans="2:5">
      <c r="B108" s="1"/>
      <c r="C108" s="1"/>
      <c r="D108" s="1"/>
      <c r="E108" s="1"/>
    </row>
    <row r="109" spans="2:5">
      <c r="B109" s="1"/>
      <c r="C109" s="1"/>
      <c r="D109" s="1"/>
      <c r="E109" s="1"/>
    </row>
    <row r="110" spans="2:5">
      <c r="B110" s="1"/>
      <c r="C110" s="1"/>
      <c r="D110" s="1"/>
      <c r="E110" s="1"/>
    </row>
    <row r="111" spans="2:5">
      <c r="B111" s="1"/>
      <c r="C111" s="1"/>
      <c r="D111" s="1"/>
      <c r="E111" s="1"/>
    </row>
    <row r="112" spans="2:5">
      <c r="B112" s="1"/>
      <c r="C112" s="1"/>
      <c r="D112" s="1"/>
      <c r="E112" s="1"/>
    </row>
    <row r="113" spans="2:5">
      <c r="B113" s="1"/>
      <c r="C113" s="1"/>
      <c r="D113" s="1"/>
      <c r="E113" s="1"/>
    </row>
    <row r="114" spans="2:5">
      <c r="B114" s="1"/>
      <c r="C114" s="1"/>
      <c r="D114" s="1"/>
      <c r="E114" s="1"/>
    </row>
    <row r="115" spans="2:5">
      <c r="B115" s="1"/>
      <c r="C115" s="1"/>
      <c r="D115" s="1"/>
      <c r="E115" s="1"/>
    </row>
    <row r="116" spans="2:5">
      <c r="B116" s="1"/>
      <c r="C116" s="1"/>
      <c r="D116" s="1"/>
      <c r="E116" s="1"/>
    </row>
    <row r="117" spans="2:5">
      <c r="B117" s="1"/>
      <c r="C117" s="1"/>
      <c r="D117" s="1"/>
      <c r="E117" s="1"/>
    </row>
    <row r="118" spans="2:5">
      <c r="B118" s="1"/>
      <c r="C118" s="1"/>
      <c r="D118" s="1"/>
      <c r="E118" s="1"/>
    </row>
  </sheetData>
  <mergeCells count="58">
    <mergeCell ref="B11:B13"/>
    <mergeCell ref="D11:D13"/>
    <mergeCell ref="F11:F13"/>
    <mergeCell ref="H11:H13"/>
    <mergeCell ref="A1:L1"/>
    <mergeCell ref="A3:A13"/>
    <mergeCell ref="B3:B4"/>
    <mergeCell ref="D3:D4"/>
    <mergeCell ref="F3:F4"/>
    <mergeCell ref="H3:H4"/>
    <mergeCell ref="B5:B7"/>
    <mergeCell ref="D5:D7"/>
    <mergeCell ref="F5:F7"/>
    <mergeCell ref="H5:H7"/>
    <mergeCell ref="B8:B10"/>
    <mergeCell ref="D8:D10"/>
    <mergeCell ref="F8:F10"/>
    <mergeCell ref="H8:H10"/>
    <mergeCell ref="J10:K10"/>
    <mergeCell ref="B27:B29"/>
    <mergeCell ref="D27:D29"/>
    <mergeCell ref="F27:F29"/>
    <mergeCell ref="H27:H29"/>
    <mergeCell ref="A15:L15"/>
    <mergeCell ref="A19:A29"/>
    <mergeCell ref="B19:B20"/>
    <mergeCell ref="D19:D20"/>
    <mergeCell ref="F19:F20"/>
    <mergeCell ref="H19:H20"/>
    <mergeCell ref="B21:B23"/>
    <mergeCell ref="D21:D23"/>
    <mergeCell ref="F21:F23"/>
    <mergeCell ref="H21:H23"/>
    <mergeCell ref="B24:B26"/>
    <mergeCell ref="D24:D26"/>
    <mergeCell ref="F24:F26"/>
    <mergeCell ref="H24:H26"/>
    <mergeCell ref="J26:K26"/>
    <mergeCell ref="A31:L31"/>
    <mergeCell ref="A33:A43"/>
    <mergeCell ref="B33:B34"/>
    <mergeCell ref="D33:D34"/>
    <mergeCell ref="F33:F34"/>
    <mergeCell ref="H33:H34"/>
    <mergeCell ref="B35:B37"/>
    <mergeCell ref="D35:D37"/>
    <mergeCell ref="F35:F37"/>
    <mergeCell ref="H35:H37"/>
    <mergeCell ref="L48:L50"/>
    <mergeCell ref="B38:B40"/>
    <mergeCell ref="D38:D40"/>
    <mergeCell ref="F38:F40"/>
    <mergeCell ref="H38:H40"/>
    <mergeCell ref="J39:K39"/>
    <mergeCell ref="B41:B43"/>
    <mergeCell ref="D41:D43"/>
    <mergeCell ref="F41:F43"/>
    <mergeCell ref="H41:H4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"/>
  <sheetViews>
    <sheetView topLeftCell="A22" workbookViewId="0">
      <selection activeCell="K49" sqref="K49:K51"/>
    </sheetView>
  </sheetViews>
  <sheetFormatPr baseColWidth="10" defaultColWidth="8.83203125" defaultRowHeight="14"/>
  <cols>
    <col min="1" max="1" width="11" style="1" customWidth="1"/>
    <col min="2" max="5" width="9" style="1"/>
    <col min="6" max="6" width="10.1640625" style="1" bestFit="1" customWidth="1"/>
    <col min="7" max="7" width="11.33203125" style="1" customWidth="1"/>
    <col min="8" max="8" width="11.6640625" style="1" customWidth="1"/>
    <col min="10" max="10" width="17.1640625" customWidth="1"/>
    <col min="11" max="11" width="14.1640625" customWidth="1"/>
    <col min="12" max="12" width="23.1640625" customWidth="1"/>
  </cols>
  <sheetData>
    <row r="1" spans="1:12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3" t="s">
        <v>1</v>
      </c>
      <c r="B2" s="3" t="s">
        <v>2</v>
      </c>
      <c r="C2" s="3" t="s">
        <v>3</v>
      </c>
      <c r="D2" s="3" t="s">
        <v>25</v>
      </c>
      <c r="E2" s="3" t="s">
        <v>4</v>
      </c>
      <c r="F2" s="3" t="s">
        <v>27</v>
      </c>
      <c r="G2" s="5" t="s">
        <v>5</v>
      </c>
      <c r="H2" s="3" t="str">
        <f>H16</f>
        <v>季度平均</v>
      </c>
    </row>
    <row r="3" spans="1:12" ht="30">
      <c r="A3" s="72" t="str">
        <f>A19</f>
        <v>安苑北里</v>
      </c>
      <c r="B3" s="72">
        <v>2019</v>
      </c>
      <c r="C3" s="3">
        <v>8</v>
      </c>
      <c r="D3" s="72" t="s">
        <v>18</v>
      </c>
      <c r="E3" s="3">
        <v>5</v>
      </c>
      <c r="F3" s="75">
        <f>E3+E4</f>
        <v>12</v>
      </c>
      <c r="G3" s="26">
        <v>113.82</v>
      </c>
      <c r="H3" s="73">
        <f>AVERAGE(G3:G4)</f>
        <v>110.63499999999999</v>
      </c>
      <c r="J3" s="3" t="s">
        <v>29</v>
      </c>
      <c r="K3" s="3" t="s">
        <v>30</v>
      </c>
      <c r="L3" s="9" t="s">
        <v>31</v>
      </c>
    </row>
    <row r="4" spans="1:12">
      <c r="A4" s="72"/>
      <c r="B4" s="72"/>
      <c r="C4" s="3">
        <v>9</v>
      </c>
      <c r="D4" s="72"/>
      <c r="E4" s="3">
        <v>7</v>
      </c>
      <c r="F4" s="76"/>
      <c r="G4" s="26">
        <v>107.45</v>
      </c>
      <c r="H4" s="73"/>
      <c r="J4" s="3" t="s">
        <v>28</v>
      </c>
      <c r="K4" s="3">
        <f>F3</f>
        <v>12</v>
      </c>
      <c r="L4" s="5">
        <f>H3</f>
        <v>110.63499999999999</v>
      </c>
    </row>
    <row r="5" spans="1:12">
      <c r="A5" s="72"/>
      <c r="B5" s="72">
        <v>2019</v>
      </c>
      <c r="C5" s="3">
        <v>10</v>
      </c>
      <c r="D5" s="72" t="s">
        <v>19</v>
      </c>
      <c r="E5" s="3">
        <v>3</v>
      </c>
      <c r="F5" s="75">
        <f>E5+E6+E7</f>
        <v>17</v>
      </c>
      <c r="G5" s="26">
        <v>109.96</v>
      </c>
      <c r="H5" s="73">
        <f>AVERAGE(G5:G7)</f>
        <v>107.37333333333333</v>
      </c>
      <c r="J5" s="3" t="s">
        <v>32</v>
      </c>
      <c r="K5" s="3">
        <f>F5</f>
        <v>17</v>
      </c>
      <c r="L5" s="5">
        <f>H5</f>
        <v>107.37333333333333</v>
      </c>
    </row>
    <row r="6" spans="1:12">
      <c r="A6" s="72"/>
      <c r="B6" s="72"/>
      <c r="C6" s="3">
        <v>11</v>
      </c>
      <c r="D6" s="72"/>
      <c r="E6" s="3">
        <v>8</v>
      </c>
      <c r="F6" s="77"/>
      <c r="G6" s="26">
        <v>105.3</v>
      </c>
      <c r="H6" s="73"/>
      <c r="J6" s="3" t="s">
        <v>33</v>
      </c>
      <c r="K6" s="3">
        <f>F8</f>
        <v>8</v>
      </c>
      <c r="L6" s="5">
        <f>H8</f>
        <v>110.35000000000001</v>
      </c>
    </row>
    <row r="7" spans="1:12">
      <c r="A7" s="72"/>
      <c r="B7" s="72"/>
      <c r="C7" s="3">
        <v>12</v>
      </c>
      <c r="D7" s="72"/>
      <c r="E7" s="3">
        <v>6</v>
      </c>
      <c r="F7" s="76"/>
      <c r="G7" s="26">
        <v>106.86</v>
      </c>
      <c r="H7" s="73"/>
      <c r="J7" s="3" t="s">
        <v>34</v>
      </c>
      <c r="K7" s="3">
        <f>F11</f>
        <v>21</v>
      </c>
      <c r="L7" s="5">
        <f>H11</f>
        <v>101.17999999999999</v>
      </c>
    </row>
    <row r="8" spans="1:12">
      <c r="A8" s="72"/>
      <c r="B8" s="72">
        <v>2020</v>
      </c>
      <c r="C8" s="3">
        <v>1</v>
      </c>
      <c r="D8" s="72" t="s">
        <v>20</v>
      </c>
      <c r="E8" s="3">
        <v>5</v>
      </c>
      <c r="F8" s="75">
        <f>E8+E9+E10</f>
        <v>8</v>
      </c>
      <c r="G8" s="26">
        <v>110.46</v>
      </c>
      <c r="H8" s="73">
        <f t="shared" ref="H8" si="0">AVERAGE(G8:G10)</f>
        <v>110.35000000000001</v>
      </c>
      <c r="J8" s="3" t="s">
        <v>132</v>
      </c>
      <c r="K8" s="3">
        <f>F14</f>
        <v>2</v>
      </c>
      <c r="L8" s="5">
        <f>H14</f>
        <v>102</v>
      </c>
    </row>
    <row r="9" spans="1:12">
      <c r="A9" s="72"/>
      <c r="B9" s="72"/>
      <c r="C9" s="3">
        <v>2</v>
      </c>
      <c r="D9" s="72"/>
      <c r="E9" s="3">
        <v>1</v>
      </c>
      <c r="F9" s="77"/>
      <c r="G9" s="26">
        <v>111.76</v>
      </c>
      <c r="H9" s="73"/>
      <c r="J9" s="72" t="s">
        <v>131</v>
      </c>
      <c r="K9" s="72"/>
      <c r="L9" s="5">
        <f>ROUND(AVERAGE(L4:L8),0)</f>
        <v>106</v>
      </c>
    </row>
    <row r="10" spans="1:12">
      <c r="A10" s="72"/>
      <c r="B10" s="72"/>
      <c r="C10" s="3">
        <v>3</v>
      </c>
      <c r="D10" s="72"/>
      <c r="E10" s="3">
        <v>2</v>
      </c>
      <c r="F10" s="76"/>
      <c r="G10" s="26">
        <v>108.83</v>
      </c>
      <c r="H10" s="73"/>
    </row>
    <row r="11" spans="1:12">
      <c r="A11" s="72"/>
      <c r="B11" s="72">
        <v>2020</v>
      </c>
      <c r="C11" s="3">
        <v>4</v>
      </c>
      <c r="D11" s="72" t="s">
        <v>21</v>
      </c>
      <c r="E11" s="3">
        <v>11</v>
      </c>
      <c r="F11" s="75">
        <f>E11+E12+E13</f>
        <v>21</v>
      </c>
      <c r="G11" s="26">
        <v>102.02</v>
      </c>
      <c r="H11" s="73">
        <f t="shared" ref="H11" si="1">AVERAGE(G11:G13)</f>
        <v>101.17999999999999</v>
      </c>
    </row>
    <row r="12" spans="1:12">
      <c r="A12" s="72"/>
      <c r="B12" s="72"/>
      <c r="C12" s="3">
        <v>5</v>
      </c>
      <c r="D12" s="72"/>
      <c r="E12" s="3">
        <v>8</v>
      </c>
      <c r="F12" s="77"/>
      <c r="G12" s="26">
        <v>102.43</v>
      </c>
      <c r="H12" s="73"/>
    </row>
    <row r="13" spans="1:12">
      <c r="A13" s="72"/>
      <c r="B13" s="72"/>
      <c r="C13" s="3">
        <v>6</v>
      </c>
      <c r="D13" s="72"/>
      <c r="E13" s="3">
        <v>2</v>
      </c>
      <c r="F13" s="76"/>
      <c r="G13" s="26">
        <v>99.09</v>
      </c>
      <c r="H13" s="73"/>
    </row>
    <row r="14" spans="1:12">
      <c r="A14" s="3"/>
      <c r="B14" s="3">
        <v>2020</v>
      </c>
      <c r="C14" s="3">
        <v>7</v>
      </c>
      <c r="D14" s="3" t="s">
        <v>18</v>
      </c>
      <c r="E14" s="3">
        <v>2</v>
      </c>
      <c r="F14" s="3">
        <v>2</v>
      </c>
      <c r="G14" s="26">
        <v>102</v>
      </c>
      <c r="H14" s="5">
        <f>G14</f>
        <v>102</v>
      </c>
    </row>
    <row r="15" spans="1:12">
      <c r="A15" s="74" t="s">
        <v>35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3" t="str">
        <f>安慧北里!A16</f>
        <v>标准项目名</v>
      </c>
      <c r="B16" s="3" t="str">
        <f>安慧北里!B16</f>
        <v>年度</v>
      </c>
      <c r="C16" s="3" t="str">
        <f>安慧北里!C16</f>
        <v>月度</v>
      </c>
      <c r="D16" s="3" t="str">
        <f>安慧北里!D16</f>
        <v>季度</v>
      </c>
      <c r="E16" s="3" t="s">
        <v>37</v>
      </c>
      <c r="F16" s="3" t="s">
        <v>39</v>
      </c>
      <c r="G16" s="3" t="s">
        <v>26</v>
      </c>
      <c r="H16" s="3" t="s">
        <v>38</v>
      </c>
    </row>
    <row r="17" spans="1:12" hidden="1">
      <c r="A17" s="3" t="s">
        <v>10</v>
      </c>
      <c r="B17" s="3">
        <v>2019</v>
      </c>
      <c r="C17" s="3">
        <v>6</v>
      </c>
      <c r="D17" s="3"/>
      <c r="E17" s="3">
        <v>20</v>
      </c>
      <c r="F17" s="3"/>
      <c r="G17" s="5">
        <v>123.766101761176</v>
      </c>
      <c r="H17" s="3"/>
    </row>
    <row r="18" spans="1:12" hidden="1">
      <c r="A18" s="3" t="s">
        <v>10</v>
      </c>
      <c r="B18" s="3">
        <v>2019</v>
      </c>
      <c r="C18" s="3">
        <v>7</v>
      </c>
      <c r="D18" s="3"/>
      <c r="E18" s="3">
        <v>17</v>
      </c>
      <c r="F18" s="3"/>
      <c r="G18" s="5">
        <v>128.970559221343</v>
      </c>
      <c r="H18" s="3"/>
    </row>
    <row r="19" spans="1:12" ht="34.5" customHeight="1">
      <c r="A19" s="72" t="s">
        <v>10</v>
      </c>
      <c r="B19" s="72">
        <v>2019</v>
      </c>
      <c r="C19" s="3">
        <v>8</v>
      </c>
      <c r="D19" s="72" t="s">
        <v>18</v>
      </c>
      <c r="E19" s="3">
        <v>11</v>
      </c>
      <c r="F19" s="72">
        <f>E19+E20</f>
        <v>22</v>
      </c>
      <c r="G19" s="5">
        <v>131.09661984874199</v>
      </c>
      <c r="H19" s="73">
        <f>AVERAGE(G19:G20)</f>
        <v>126.35026566810799</v>
      </c>
      <c r="J19" s="3" t="s">
        <v>29</v>
      </c>
      <c r="K19" s="3" t="s">
        <v>30</v>
      </c>
      <c r="L19" s="9" t="s">
        <v>31</v>
      </c>
    </row>
    <row r="20" spans="1:12">
      <c r="A20" s="72"/>
      <c r="B20" s="72"/>
      <c r="C20" s="3">
        <v>9</v>
      </c>
      <c r="D20" s="72"/>
      <c r="E20" s="3">
        <v>11</v>
      </c>
      <c r="F20" s="72"/>
      <c r="G20" s="5">
        <v>121.60391148747399</v>
      </c>
      <c r="H20" s="73"/>
      <c r="J20" s="3" t="s">
        <v>28</v>
      </c>
      <c r="K20" s="3">
        <f>F19</f>
        <v>22</v>
      </c>
      <c r="L20" s="5">
        <f>H19</f>
        <v>126.35026566810799</v>
      </c>
    </row>
    <row r="21" spans="1:12">
      <c r="A21" s="72"/>
      <c r="B21" s="72">
        <v>2019</v>
      </c>
      <c r="C21" s="3">
        <v>10</v>
      </c>
      <c r="D21" s="72" t="s">
        <v>19</v>
      </c>
      <c r="E21" s="3">
        <v>9</v>
      </c>
      <c r="F21" s="72">
        <f>SUM(E21:E23)</f>
        <v>34</v>
      </c>
      <c r="G21" s="5">
        <v>126.24912033779</v>
      </c>
      <c r="H21" s="73">
        <f>AVERAGE(G21:G23)</f>
        <v>127.29904526418068</v>
      </c>
      <c r="J21" s="3" t="s">
        <v>32</v>
      </c>
      <c r="K21" s="3">
        <f>F21</f>
        <v>34</v>
      </c>
      <c r="L21" s="5">
        <f>H21</f>
        <v>127.29904526418068</v>
      </c>
    </row>
    <row r="22" spans="1:12">
      <c r="A22" s="72"/>
      <c r="B22" s="72"/>
      <c r="C22" s="3">
        <v>11</v>
      </c>
      <c r="D22" s="72"/>
      <c r="E22" s="3">
        <v>15</v>
      </c>
      <c r="F22" s="72"/>
      <c r="G22" s="5">
        <v>127.406568516421</v>
      </c>
      <c r="H22" s="73"/>
      <c r="J22" s="3" t="s">
        <v>33</v>
      </c>
      <c r="K22" s="3">
        <f>F24</f>
        <v>21</v>
      </c>
      <c r="L22" s="5">
        <f>H24</f>
        <v>140.60320436151801</v>
      </c>
    </row>
    <row r="23" spans="1:12">
      <c r="A23" s="72"/>
      <c r="B23" s="72"/>
      <c r="C23" s="3">
        <v>12</v>
      </c>
      <c r="D23" s="72"/>
      <c r="E23" s="3">
        <v>10</v>
      </c>
      <c r="F23" s="72"/>
      <c r="G23" s="5">
        <v>128.24144693833099</v>
      </c>
      <c r="H23" s="73"/>
      <c r="J23" s="3" t="s">
        <v>34</v>
      </c>
      <c r="K23" s="3">
        <f>F27</f>
        <v>38</v>
      </c>
      <c r="L23" s="5">
        <f>H27</f>
        <v>128.60791789418852</v>
      </c>
    </row>
    <row r="24" spans="1:12">
      <c r="A24" s="72"/>
      <c r="B24" s="72">
        <v>2020</v>
      </c>
      <c r="C24" s="3">
        <v>1</v>
      </c>
      <c r="D24" s="72" t="s">
        <v>20</v>
      </c>
      <c r="E24" s="3">
        <v>9</v>
      </c>
      <c r="F24" s="72">
        <f>SUM(E24:E26)</f>
        <v>21</v>
      </c>
      <c r="G24" s="5">
        <v>126.007240453112</v>
      </c>
      <c r="H24" s="73">
        <f>AVERAGE(G24:G26)</f>
        <v>140.60320436151801</v>
      </c>
      <c r="J24" s="3" t="s">
        <v>132</v>
      </c>
      <c r="K24" s="3">
        <v>0</v>
      </c>
      <c r="L24" s="5">
        <f>H30</f>
        <v>0</v>
      </c>
    </row>
    <row r="25" spans="1:12">
      <c r="A25" s="72"/>
      <c r="B25" s="72"/>
      <c r="C25" s="3">
        <v>2</v>
      </c>
      <c r="D25" s="72"/>
      <c r="E25" s="3">
        <v>4</v>
      </c>
      <c r="F25" s="72"/>
      <c r="G25" s="5">
        <v>145.756204579734</v>
      </c>
      <c r="H25" s="73"/>
      <c r="J25" s="72" t="s">
        <v>131</v>
      </c>
      <c r="K25" s="72"/>
      <c r="L25" s="5">
        <f>ROUND(AVERAGE(L20:L23),0)</f>
        <v>131</v>
      </c>
    </row>
    <row r="26" spans="1:12">
      <c r="A26" s="72"/>
      <c r="B26" s="72"/>
      <c r="C26" s="3">
        <v>3</v>
      </c>
      <c r="D26" s="72"/>
      <c r="E26" s="3">
        <v>8</v>
      </c>
      <c r="F26" s="72"/>
      <c r="G26" s="5">
        <v>150.04616805170801</v>
      </c>
      <c r="H26" s="73"/>
    </row>
    <row r="27" spans="1:12">
      <c r="A27" s="72"/>
      <c r="B27" s="72">
        <v>2020</v>
      </c>
      <c r="C27" s="3">
        <v>4</v>
      </c>
      <c r="D27" s="72" t="s">
        <v>21</v>
      </c>
      <c r="E27" s="3">
        <v>19</v>
      </c>
      <c r="F27" s="72">
        <f>SUM(E27:E29)</f>
        <v>38</v>
      </c>
      <c r="G27" s="5">
        <v>134.23179764575701</v>
      </c>
      <c r="H27" s="73">
        <f>AVERAGE(G27:G28)</f>
        <v>128.60791789418852</v>
      </c>
    </row>
    <row r="28" spans="1:12">
      <c r="A28" s="72"/>
      <c r="B28" s="72"/>
      <c r="C28" s="3">
        <v>5</v>
      </c>
      <c r="D28" s="72"/>
      <c r="E28" s="3">
        <v>19</v>
      </c>
      <c r="F28" s="72"/>
      <c r="G28" s="5">
        <v>122.98403814261999</v>
      </c>
      <c r="H28" s="73"/>
    </row>
    <row r="29" spans="1:12">
      <c r="A29" s="72"/>
      <c r="B29" s="72"/>
      <c r="C29" s="3">
        <v>6</v>
      </c>
      <c r="D29" s="72"/>
      <c r="E29" s="3">
        <v>0</v>
      </c>
      <c r="F29" s="72"/>
      <c r="G29" s="5">
        <v>0</v>
      </c>
      <c r="H29" s="73"/>
    </row>
    <row r="30" spans="1:12">
      <c r="A30" s="3"/>
      <c r="B30" s="3">
        <v>2020</v>
      </c>
      <c r="C30" s="3">
        <v>7</v>
      </c>
      <c r="D30" s="3" t="s">
        <v>18</v>
      </c>
      <c r="E30" s="3">
        <v>0</v>
      </c>
      <c r="F30" s="3">
        <v>0</v>
      </c>
      <c r="G30" s="26">
        <v>0</v>
      </c>
      <c r="H30" s="5">
        <v>0</v>
      </c>
    </row>
    <row r="31" spans="1:12">
      <c r="A31" s="74" t="s">
        <v>118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>
      <c r="A32" s="3" t="str">
        <f>安慧北里!A32</f>
        <v>标准项目名</v>
      </c>
      <c r="B32" s="3" t="str">
        <f>安慧北里!B32</f>
        <v>年度</v>
      </c>
      <c r="C32" s="3" t="str">
        <f>安慧北里!C32</f>
        <v>月度</v>
      </c>
      <c r="D32" s="3" t="str">
        <f>安慧北里!D32</f>
        <v>季度</v>
      </c>
      <c r="E32" s="3" t="s">
        <v>37</v>
      </c>
      <c r="F32" s="3" t="s">
        <v>39</v>
      </c>
      <c r="G32" s="3" t="s">
        <v>26</v>
      </c>
      <c r="H32" s="3" t="s">
        <v>38</v>
      </c>
    </row>
    <row r="33" spans="1:12" ht="30">
      <c r="A33" s="72" t="s">
        <v>10</v>
      </c>
      <c r="B33" s="72">
        <v>2019</v>
      </c>
      <c r="C33" s="3">
        <v>8</v>
      </c>
      <c r="D33" s="72" t="s">
        <v>18</v>
      </c>
      <c r="E33" s="3">
        <v>3</v>
      </c>
      <c r="F33" s="72">
        <f>E33+E34</f>
        <v>6</v>
      </c>
      <c r="G33" s="5">
        <f>E98</f>
        <v>130</v>
      </c>
      <c r="H33" s="73">
        <f>AVERAGE(G33:G34)</f>
        <v>128</v>
      </c>
      <c r="J33" s="3" t="s">
        <v>29</v>
      </c>
      <c r="K33" s="3" t="s">
        <v>30</v>
      </c>
      <c r="L33" s="9" t="s">
        <v>31</v>
      </c>
    </row>
    <row r="34" spans="1:12">
      <c r="A34" s="72"/>
      <c r="B34" s="72"/>
      <c r="C34" s="3">
        <v>9</v>
      </c>
      <c r="D34" s="72"/>
      <c r="E34" s="3">
        <v>3</v>
      </c>
      <c r="F34" s="72"/>
      <c r="G34" s="5">
        <f>E95</f>
        <v>126</v>
      </c>
      <c r="H34" s="73"/>
      <c r="J34" s="3" t="s">
        <v>28</v>
      </c>
      <c r="K34" s="3">
        <f>F33</f>
        <v>6</v>
      </c>
      <c r="L34" s="5">
        <f>H33</f>
        <v>128</v>
      </c>
    </row>
    <row r="35" spans="1:12">
      <c r="A35" s="72"/>
      <c r="B35" s="72">
        <v>2019</v>
      </c>
      <c r="C35" s="3">
        <v>10</v>
      </c>
      <c r="D35" s="72" t="s">
        <v>19</v>
      </c>
      <c r="E35" s="3">
        <v>3</v>
      </c>
      <c r="F35" s="72">
        <f>SUM(E35:E37)</f>
        <v>13</v>
      </c>
      <c r="G35" s="5">
        <f>E92</f>
        <v>130</v>
      </c>
      <c r="H35" s="73">
        <f>AVERAGE(G35:G37)</f>
        <v>124</v>
      </c>
      <c r="J35" s="3" t="s">
        <v>32</v>
      </c>
      <c r="K35" s="3">
        <f>F35</f>
        <v>13</v>
      </c>
      <c r="L35" s="5">
        <f>H35</f>
        <v>124</v>
      </c>
    </row>
    <row r="36" spans="1:12">
      <c r="A36" s="72"/>
      <c r="B36" s="72"/>
      <c r="C36" s="3">
        <v>11</v>
      </c>
      <c r="D36" s="72"/>
      <c r="E36" s="3">
        <v>8</v>
      </c>
      <c r="F36" s="72"/>
      <c r="G36" s="5">
        <f>E84</f>
        <v>118</v>
      </c>
      <c r="H36" s="73"/>
      <c r="J36" s="3" t="s">
        <v>33</v>
      </c>
      <c r="K36" s="3">
        <f>F38</f>
        <v>6</v>
      </c>
      <c r="L36" s="5">
        <f>H38</f>
        <v>134.33333333333334</v>
      </c>
    </row>
    <row r="37" spans="1:12">
      <c r="A37" s="72"/>
      <c r="B37" s="72"/>
      <c r="C37" s="3">
        <v>12</v>
      </c>
      <c r="D37" s="72"/>
      <c r="E37" s="3">
        <v>2</v>
      </c>
      <c r="F37" s="72"/>
      <c r="G37" s="5">
        <f>E82</f>
        <v>124</v>
      </c>
      <c r="H37" s="73"/>
      <c r="J37" s="3" t="s">
        <v>34</v>
      </c>
      <c r="K37" s="3">
        <f>F41</f>
        <v>29</v>
      </c>
      <c r="L37" s="5">
        <f>H41</f>
        <v>122.5</v>
      </c>
    </row>
    <row r="38" spans="1:12">
      <c r="A38" s="72"/>
      <c r="B38" s="72">
        <v>2020</v>
      </c>
      <c r="C38" s="3">
        <v>1</v>
      </c>
      <c r="D38" s="72" t="s">
        <v>20</v>
      </c>
      <c r="E38" s="3">
        <v>3</v>
      </c>
      <c r="F38" s="72">
        <f>SUM(E38:E40)</f>
        <v>6</v>
      </c>
      <c r="G38" s="5">
        <f>E79</f>
        <v>119</v>
      </c>
      <c r="H38" s="73">
        <f>AVERAGE(G38:G40)</f>
        <v>134.33333333333334</v>
      </c>
      <c r="J38" s="3" t="s">
        <v>132</v>
      </c>
      <c r="K38" s="3">
        <f>F44</f>
        <v>2</v>
      </c>
      <c r="L38" s="5">
        <f>H44</f>
        <v>110</v>
      </c>
    </row>
    <row r="39" spans="1:12">
      <c r="A39" s="72"/>
      <c r="B39" s="72"/>
      <c r="C39" s="3">
        <v>2</v>
      </c>
      <c r="D39" s="72"/>
      <c r="E39" s="3">
        <v>1</v>
      </c>
      <c r="F39" s="72"/>
      <c r="G39" s="5">
        <f>E78</f>
        <v>148</v>
      </c>
      <c r="H39" s="73"/>
      <c r="J39" s="72" t="s">
        <v>131</v>
      </c>
      <c r="K39" s="72"/>
      <c r="L39" s="5">
        <f>ROUND(AVERAGE(L34:L38),0)</f>
        <v>124</v>
      </c>
    </row>
    <row r="40" spans="1:12">
      <c r="A40" s="72"/>
      <c r="B40" s="72"/>
      <c r="C40" s="3">
        <v>3</v>
      </c>
      <c r="D40" s="72"/>
      <c r="E40" s="3">
        <v>2</v>
      </c>
      <c r="F40" s="72"/>
      <c r="G40" s="5">
        <f>E76</f>
        <v>136</v>
      </c>
      <c r="H40" s="73"/>
    </row>
    <row r="41" spans="1:12">
      <c r="A41" s="72"/>
      <c r="B41" s="72">
        <v>2020</v>
      </c>
      <c r="C41" s="3">
        <v>4</v>
      </c>
      <c r="D41" s="72" t="s">
        <v>21</v>
      </c>
      <c r="E41" s="3">
        <v>9</v>
      </c>
      <c r="F41" s="72">
        <f>SUM(E41:E43)</f>
        <v>29</v>
      </c>
      <c r="G41" s="5">
        <f>E67</f>
        <v>122</v>
      </c>
      <c r="H41" s="73">
        <f>AVERAGE(G41:G42)</f>
        <v>122.5</v>
      </c>
    </row>
    <row r="42" spans="1:12">
      <c r="A42" s="72"/>
      <c r="B42" s="72"/>
      <c r="C42" s="3">
        <v>5</v>
      </c>
      <c r="D42" s="72"/>
      <c r="E42" s="3">
        <v>9</v>
      </c>
      <c r="F42" s="72"/>
      <c r="G42" s="5">
        <f>E58</f>
        <v>123</v>
      </c>
      <c r="H42" s="73"/>
    </row>
    <row r="43" spans="1:12">
      <c r="A43" s="72"/>
      <c r="B43" s="72"/>
      <c r="C43" s="3">
        <v>6</v>
      </c>
      <c r="D43" s="72"/>
      <c r="E43" s="3">
        <v>11</v>
      </c>
      <c r="F43" s="72"/>
      <c r="G43" s="5">
        <f>E48</f>
        <v>120</v>
      </c>
      <c r="H43" s="73"/>
    </row>
    <row r="44" spans="1:12">
      <c r="A44" s="3"/>
      <c r="B44" s="3">
        <v>2020</v>
      </c>
      <c r="C44" s="3">
        <v>7</v>
      </c>
      <c r="D44" s="3" t="s">
        <v>18</v>
      </c>
      <c r="E44" s="3">
        <v>2</v>
      </c>
      <c r="F44" s="3">
        <v>2</v>
      </c>
      <c r="G44" s="26">
        <f>F51</f>
        <v>110</v>
      </c>
      <c r="H44" s="5">
        <f>G44</f>
        <v>110</v>
      </c>
    </row>
    <row r="47" spans="1:12">
      <c r="A47"/>
      <c r="B47" t="s">
        <v>122</v>
      </c>
      <c r="C47" t="s">
        <v>123</v>
      </c>
      <c r="D47" t="s">
        <v>124</v>
      </c>
      <c r="E47" t="s">
        <v>125</v>
      </c>
      <c r="J47" t="s">
        <v>136</v>
      </c>
    </row>
    <row r="48" spans="1:12">
      <c r="A48" s="28" t="s">
        <v>121</v>
      </c>
      <c r="B48" s="1">
        <v>5200</v>
      </c>
      <c r="C48" s="1">
        <v>44</v>
      </c>
      <c r="D48" s="1">
        <f t="shared" ref="D48:D100" si="2">ROUND(B48/C48,0)</f>
        <v>118</v>
      </c>
      <c r="E48" s="1">
        <f>ROUND(AVERAGE(D48:D57),0)</f>
        <v>120</v>
      </c>
      <c r="F48" s="34">
        <v>44013</v>
      </c>
      <c r="G48" s="1">
        <v>7200</v>
      </c>
      <c r="H48" s="1">
        <v>63</v>
      </c>
      <c r="I48" s="35">
        <f>ROUND(G48/H48,0)</f>
        <v>114</v>
      </c>
      <c r="J48" s="32"/>
      <c r="K48" s="32" t="s">
        <v>126</v>
      </c>
      <c r="L48" s="33" t="s">
        <v>127</v>
      </c>
    </row>
    <row r="49" spans="1:12">
      <c r="B49" s="1">
        <v>6100</v>
      </c>
      <c r="C49" s="1">
        <v>55</v>
      </c>
      <c r="D49" s="1">
        <f t="shared" si="2"/>
        <v>111</v>
      </c>
      <c r="G49" s="1">
        <v>6100</v>
      </c>
      <c r="H49" s="1">
        <v>58</v>
      </c>
      <c r="I49" s="35">
        <f t="shared" ref="I49" si="3">ROUND(G49/H49,0)</f>
        <v>105</v>
      </c>
      <c r="J49" s="32" t="s">
        <v>128</v>
      </c>
      <c r="K49" s="31">
        <f>L9</f>
        <v>106</v>
      </c>
      <c r="L49" s="71">
        <f>ROUND(AVERAGE(K49:K51),0)</f>
        <v>120</v>
      </c>
    </row>
    <row r="50" spans="1:12">
      <c r="B50" s="1">
        <v>10000</v>
      </c>
      <c r="C50" s="1">
        <v>80</v>
      </c>
      <c r="D50" s="1">
        <f t="shared" si="2"/>
        <v>125</v>
      </c>
      <c r="J50" s="32" t="s">
        <v>129</v>
      </c>
      <c r="K50" s="31">
        <f>L25</f>
        <v>131</v>
      </c>
      <c r="L50" s="71"/>
    </row>
    <row r="51" spans="1:12">
      <c r="B51" s="1">
        <v>5500</v>
      </c>
      <c r="C51" s="1">
        <v>44</v>
      </c>
      <c r="D51" s="1">
        <f t="shared" si="2"/>
        <v>125</v>
      </c>
      <c r="F51" s="1">
        <f>ROUND(AVERAGE(I48:I49),0)</f>
        <v>110</v>
      </c>
      <c r="J51" s="32" t="s">
        <v>130</v>
      </c>
      <c r="K51" s="31">
        <f>L39</f>
        <v>124</v>
      </c>
      <c r="L51" s="71"/>
    </row>
    <row r="52" spans="1:12">
      <c r="B52" s="1">
        <v>5500</v>
      </c>
      <c r="C52" s="1">
        <v>44</v>
      </c>
      <c r="D52" s="1">
        <f t="shared" si="2"/>
        <v>125</v>
      </c>
    </row>
    <row r="53" spans="1:12">
      <c r="B53" s="1">
        <v>9250</v>
      </c>
      <c r="C53" s="1">
        <v>80</v>
      </c>
      <c r="D53" s="1">
        <f t="shared" si="2"/>
        <v>116</v>
      </c>
    </row>
    <row r="54" spans="1:12">
      <c r="B54" s="1">
        <v>5200</v>
      </c>
      <c r="C54" s="1">
        <v>43</v>
      </c>
      <c r="D54" s="1">
        <f t="shared" si="2"/>
        <v>121</v>
      </c>
    </row>
    <row r="55" spans="1:12">
      <c r="B55" s="1">
        <v>5600</v>
      </c>
      <c r="C55" s="1">
        <v>43</v>
      </c>
      <c r="D55" s="1">
        <f t="shared" si="2"/>
        <v>130</v>
      </c>
    </row>
    <row r="56" spans="1:12">
      <c r="B56" s="1">
        <v>6800</v>
      </c>
      <c r="C56" s="1">
        <v>70</v>
      </c>
      <c r="D56" s="1">
        <f t="shared" si="2"/>
        <v>97</v>
      </c>
    </row>
    <row r="57" spans="1:12">
      <c r="B57" s="1">
        <v>7000</v>
      </c>
      <c r="C57" s="1">
        <v>54</v>
      </c>
      <c r="D57" s="1">
        <f t="shared" si="2"/>
        <v>130</v>
      </c>
    </row>
    <row r="58" spans="1:12">
      <c r="A58" s="34">
        <v>43952</v>
      </c>
      <c r="B58" s="1">
        <v>8700</v>
      </c>
      <c r="C58" s="1">
        <v>70</v>
      </c>
      <c r="D58" s="1">
        <f t="shared" si="2"/>
        <v>124</v>
      </c>
      <c r="E58" s="1">
        <f>ROUND(AVERAGE(D58:D66),0)</f>
        <v>123</v>
      </c>
    </row>
    <row r="59" spans="1:12">
      <c r="B59" s="1">
        <v>6200</v>
      </c>
      <c r="C59" s="1">
        <v>44</v>
      </c>
      <c r="D59" s="1">
        <f t="shared" si="2"/>
        <v>141</v>
      </c>
    </row>
    <row r="60" spans="1:12">
      <c r="B60" s="1">
        <v>5600</v>
      </c>
      <c r="C60" s="1">
        <v>44</v>
      </c>
      <c r="D60" s="1">
        <f t="shared" si="2"/>
        <v>127</v>
      </c>
    </row>
    <row r="61" spans="1:12">
      <c r="B61" s="1">
        <v>7500</v>
      </c>
      <c r="C61" s="1">
        <v>67</v>
      </c>
      <c r="D61" s="1">
        <f t="shared" si="2"/>
        <v>112</v>
      </c>
    </row>
    <row r="62" spans="1:12">
      <c r="B62" s="1">
        <v>5300</v>
      </c>
      <c r="C62" s="1">
        <v>44</v>
      </c>
      <c r="D62" s="1">
        <f t="shared" si="2"/>
        <v>120</v>
      </c>
    </row>
    <row r="63" spans="1:12">
      <c r="B63" s="1">
        <v>6400</v>
      </c>
      <c r="C63" s="1">
        <v>58</v>
      </c>
      <c r="D63" s="1">
        <f t="shared" si="2"/>
        <v>110</v>
      </c>
    </row>
    <row r="64" spans="1:12">
      <c r="B64" s="1">
        <v>8500</v>
      </c>
      <c r="C64" s="1">
        <v>80</v>
      </c>
      <c r="D64" s="1">
        <f t="shared" si="2"/>
        <v>106</v>
      </c>
    </row>
    <row r="65" spans="1:5">
      <c r="B65" s="1">
        <v>5600</v>
      </c>
      <c r="C65" s="1">
        <v>44</v>
      </c>
      <c r="D65" s="1">
        <f t="shared" si="2"/>
        <v>127</v>
      </c>
    </row>
    <row r="66" spans="1:5">
      <c r="B66" s="1">
        <v>6200</v>
      </c>
      <c r="C66" s="1">
        <v>44</v>
      </c>
      <c r="D66" s="1">
        <f t="shared" si="2"/>
        <v>141</v>
      </c>
    </row>
    <row r="67" spans="1:5">
      <c r="A67" s="34">
        <v>43922</v>
      </c>
      <c r="B67" s="1">
        <v>5700</v>
      </c>
      <c r="C67" s="1">
        <v>44</v>
      </c>
      <c r="D67" s="1">
        <f t="shared" si="2"/>
        <v>130</v>
      </c>
      <c r="E67" s="1">
        <f>ROUND(AVERAGE(D67:D75),0)</f>
        <v>122</v>
      </c>
    </row>
    <row r="68" spans="1:5">
      <c r="B68" s="1">
        <v>6250</v>
      </c>
      <c r="C68" s="1">
        <v>44</v>
      </c>
      <c r="D68" s="1">
        <f t="shared" si="2"/>
        <v>142</v>
      </c>
    </row>
    <row r="69" spans="1:5">
      <c r="B69" s="1">
        <v>5200</v>
      </c>
      <c r="C69" s="1">
        <v>43</v>
      </c>
      <c r="D69" s="1">
        <f t="shared" si="2"/>
        <v>121</v>
      </c>
    </row>
    <row r="70" spans="1:5">
      <c r="B70" s="1">
        <v>5000</v>
      </c>
      <c r="C70" s="1">
        <v>44</v>
      </c>
      <c r="D70" s="1">
        <f t="shared" si="2"/>
        <v>114</v>
      </c>
    </row>
    <row r="71" spans="1:5">
      <c r="B71" s="1">
        <v>5600</v>
      </c>
      <c r="C71" s="1">
        <v>44</v>
      </c>
      <c r="D71" s="1">
        <f t="shared" si="2"/>
        <v>127</v>
      </c>
    </row>
    <row r="72" spans="1:5">
      <c r="B72" s="1">
        <v>6100</v>
      </c>
      <c r="C72" s="1">
        <v>44</v>
      </c>
      <c r="D72" s="1">
        <f t="shared" si="2"/>
        <v>139</v>
      </c>
    </row>
    <row r="73" spans="1:5">
      <c r="B73" s="1">
        <v>5200</v>
      </c>
      <c r="C73" s="1">
        <v>45</v>
      </c>
      <c r="D73" s="1">
        <f t="shared" si="2"/>
        <v>116</v>
      </c>
    </row>
    <row r="74" spans="1:5">
      <c r="B74" s="1">
        <v>8000</v>
      </c>
      <c r="C74" s="1">
        <v>71</v>
      </c>
      <c r="D74" s="1">
        <f t="shared" si="2"/>
        <v>113</v>
      </c>
    </row>
    <row r="75" spans="1:5">
      <c r="B75" s="1">
        <v>7400</v>
      </c>
      <c r="C75" s="1">
        <v>77</v>
      </c>
      <c r="D75" s="1">
        <f t="shared" si="2"/>
        <v>96</v>
      </c>
    </row>
    <row r="76" spans="1:5">
      <c r="A76" s="34">
        <v>43891</v>
      </c>
      <c r="B76" s="1">
        <v>7500</v>
      </c>
      <c r="C76" s="1">
        <v>55</v>
      </c>
      <c r="D76" s="1">
        <f t="shared" si="2"/>
        <v>136</v>
      </c>
      <c r="E76" s="1">
        <f>ROUND(AVERAGE(D76:D77),0)</f>
        <v>136</v>
      </c>
    </row>
    <row r="77" spans="1:5">
      <c r="B77" s="1">
        <v>6000</v>
      </c>
      <c r="C77" s="1">
        <v>44</v>
      </c>
      <c r="D77" s="1">
        <f t="shared" si="2"/>
        <v>136</v>
      </c>
    </row>
    <row r="78" spans="1:5">
      <c r="A78" s="34">
        <v>43862</v>
      </c>
      <c r="B78" s="1">
        <v>6660</v>
      </c>
      <c r="C78" s="1">
        <v>45</v>
      </c>
      <c r="D78" s="1">
        <f t="shared" si="2"/>
        <v>148</v>
      </c>
      <c r="E78" s="1">
        <f>ROUND(AVERAGE(D78),0)</f>
        <v>148</v>
      </c>
    </row>
    <row r="79" spans="1:5">
      <c r="A79" s="34">
        <v>43831</v>
      </c>
      <c r="B79" s="1">
        <v>5800</v>
      </c>
      <c r="C79" s="1">
        <v>43</v>
      </c>
      <c r="D79" s="1">
        <f t="shared" si="2"/>
        <v>135</v>
      </c>
      <c r="E79" s="1">
        <f>ROUND(AVERAGE(D79:D81),0)</f>
        <v>119</v>
      </c>
    </row>
    <row r="80" spans="1:5">
      <c r="B80" s="1">
        <v>7500</v>
      </c>
      <c r="C80" s="1">
        <v>70</v>
      </c>
      <c r="D80" s="1">
        <f t="shared" si="2"/>
        <v>107</v>
      </c>
    </row>
    <row r="81" spans="1:5">
      <c r="B81" s="1">
        <v>7300</v>
      </c>
      <c r="C81" s="1">
        <v>64</v>
      </c>
      <c r="D81" s="1">
        <f t="shared" si="2"/>
        <v>114</v>
      </c>
    </row>
    <row r="82" spans="1:5">
      <c r="A82" s="34">
        <v>43800</v>
      </c>
      <c r="B82" s="1">
        <v>5500</v>
      </c>
      <c r="C82" s="1">
        <v>44</v>
      </c>
      <c r="D82" s="1">
        <f t="shared" si="2"/>
        <v>125</v>
      </c>
      <c r="E82" s="1">
        <f>ROUND(AVERAGE(D82:D83),0)</f>
        <v>124</v>
      </c>
    </row>
    <row r="83" spans="1:5">
      <c r="B83" s="1">
        <v>5400</v>
      </c>
      <c r="C83" s="1">
        <v>44</v>
      </c>
      <c r="D83" s="1">
        <f t="shared" si="2"/>
        <v>123</v>
      </c>
    </row>
    <row r="84" spans="1:5">
      <c r="A84" s="34">
        <v>43770</v>
      </c>
      <c r="B84" s="1">
        <v>6700</v>
      </c>
      <c r="C84" s="1">
        <v>54</v>
      </c>
      <c r="D84" s="1">
        <f t="shared" si="2"/>
        <v>124</v>
      </c>
      <c r="E84" s="1">
        <f>ROUND(AVERAGE(D84:D91),0)</f>
        <v>118</v>
      </c>
    </row>
    <row r="85" spans="1:5">
      <c r="B85" s="1">
        <v>6400</v>
      </c>
      <c r="C85" s="1">
        <v>54</v>
      </c>
      <c r="D85" s="1">
        <f t="shared" si="2"/>
        <v>119</v>
      </c>
    </row>
    <row r="86" spans="1:5">
      <c r="B86" s="1">
        <v>5700</v>
      </c>
      <c r="C86" s="1">
        <v>44</v>
      </c>
      <c r="D86" s="1">
        <f t="shared" si="2"/>
        <v>130</v>
      </c>
    </row>
    <row r="87" spans="1:5">
      <c r="B87" s="1">
        <v>8400</v>
      </c>
      <c r="C87" s="1">
        <v>70</v>
      </c>
      <c r="D87" s="1">
        <f t="shared" si="2"/>
        <v>120</v>
      </c>
    </row>
    <row r="88" spans="1:5">
      <c r="B88" s="1">
        <v>8700</v>
      </c>
      <c r="C88" s="1">
        <v>71</v>
      </c>
      <c r="D88" s="1">
        <f t="shared" si="2"/>
        <v>123</v>
      </c>
    </row>
    <row r="89" spans="1:5">
      <c r="B89" s="1">
        <v>5800</v>
      </c>
      <c r="C89" s="1">
        <v>54</v>
      </c>
      <c r="D89" s="1">
        <f t="shared" si="2"/>
        <v>107</v>
      </c>
    </row>
    <row r="90" spans="1:5">
      <c r="B90" s="1">
        <v>9000</v>
      </c>
      <c r="C90" s="1">
        <v>81</v>
      </c>
      <c r="D90" s="1">
        <f t="shared" si="2"/>
        <v>111</v>
      </c>
    </row>
    <row r="91" spans="1:5">
      <c r="B91" s="1">
        <v>7200</v>
      </c>
      <c r="C91" s="1">
        <v>68</v>
      </c>
      <c r="D91" s="1">
        <f t="shared" si="2"/>
        <v>106</v>
      </c>
    </row>
    <row r="92" spans="1:5">
      <c r="A92" s="34">
        <v>43739</v>
      </c>
      <c r="B92" s="1">
        <v>9150</v>
      </c>
      <c r="C92" s="1">
        <v>80</v>
      </c>
      <c r="D92" s="1">
        <f t="shared" si="2"/>
        <v>114</v>
      </c>
      <c r="E92" s="1">
        <f>ROUND(AVERAGE(D92:D94),0)</f>
        <v>130</v>
      </c>
    </row>
    <row r="93" spans="1:5">
      <c r="B93" s="1">
        <v>5900</v>
      </c>
      <c r="C93" s="1">
        <v>44</v>
      </c>
      <c r="D93" s="1">
        <f t="shared" si="2"/>
        <v>134</v>
      </c>
    </row>
    <row r="94" spans="1:5">
      <c r="B94" s="1">
        <v>6300</v>
      </c>
      <c r="C94" s="1">
        <v>44</v>
      </c>
      <c r="D94" s="1">
        <f t="shared" si="2"/>
        <v>143</v>
      </c>
    </row>
    <row r="95" spans="1:5">
      <c r="A95" s="34">
        <v>43709</v>
      </c>
      <c r="B95" s="1">
        <v>7200</v>
      </c>
      <c r="C95" s="1">
        <v>54</v>
      </c>
      <c r="D95" s="1">
        <f t="shared" si="2"/>
        <v>133</v>
      </c>
      <c r="E95" s="1">
        <f>ROUND(AVERAGE(D95:D97),0)</f>
        <v>126</v>
      </c>
    </row>
    <row r="96" spans="1:5">
      <c r="B96" s="1">
        <v>9225</v>
      </c>
      <c r="C96" s="1">
        <v>79</v>
      </c>
      <c r="D96" s="1">
        <f t="shared" si="2"/>
        <v>117</v>
      </c>
    </row>
    <row r="97" spans="1:5">
      <c r="B97" s="1">
        <v>5600</v>
      </c>
      <c r="C97" s="1">
        <v>44</v>
      </c>
      <c r="D97" s="1">
        <f t="shared" si="2"/>
        <v>127</v>
      </c>
    </row>
    <row r="98" spans="1:5">
      <c r="A98" s="34">
        <v>43678</v>
      </c>
      <c r="B98" s="1">
        <v>9800</v>
      </c>
      <c r="C98" s="1">
        <v>80</v>
      </c>
      <c r="D98" s="1">
        <f t="shared" si="2"/>
        <v>123</v>
      </c>
      <c r="E98" s="1">
        <f>ROUND(AVERAGE(D98:D100),0)</f>
        <v>130</v>
      </c>
    </row>
    <row r="99" spans="1:5">
      <c r="B99" s="1">
        <v>8600</v>
      </c>
      <c r="C99" s="1">
        <v>71</v>
      </c>
      <c r="D99" s="1">
        <f t="shared" si="2"/>
        <v>121</v>
      </c>
    </row>
    <row r="100" spans="1:5">
      <c r="B100" s="1">
        <v>6400</v>
      </c>
      <c r="C100" s="1">
        <v>44</v>
      </c>
      <c r="D100" s="1">
        <f t="shared" si="2"/>
        <v>145</v>
      </c>
    </row>
  </sheetData>
  <mergeCells count="58">
    <mergeCell ref="L49:L51"/>
    <mergeCell ref="D38:D40"/>
    <mergeCell ref="F38:F40"/>
    <mergeCell ref="H38:H40"/>
    <mergeCell ref="J39:K39"/>
    <mergeCell ref="B41:B43"/>
    <mergeCell ref="D41:D43"/>
    <mergeCell ref="F41:F43"/>
    <mergeCell ref="H41:H43"/>
    <mergeCell ref="A33:A43"/>
    <mergeCell ref="B33:B34"/>
    <mergeCell ref="D33:D34"/>
    <mergeCell ref="F33:F34"/>
    <mergeCell ref="H33:H34"/>
    <mergeCell ref="B35:B37"/>
    <mergeCell ref="D35:D37"/>
    <mergeCell ref="F35:F37"/>
    <mergeCell ref="H35:H37"/>
    <mergeCell ref="B38:B40"/>
    <mergeCell ref="D24:D26"/>
    <mergeCell ref="B19:B20"/>
    <mergeCell ref="B21:B23"/>
    <mergeCell ref="B24:B26"/>
    <mergeCell ref="F5:F7"/>
    <mergeCell ref="B8:B10"/>
    <mergeCell ref="D8:D10"/>
    <mergeCell ref="F8:F10"/>
    <mergeCell ref="B11:B13"/>
    <mergeCell ref="D11:D13"/>
    <mergeCell ref="F11:F13"/>
    <mergeCell ref="A1:L1"/>
    <mergeCell ref="A3:A13"/>
    <mergeCell ref="B3:B4"/>
    <mergeCell ref="D3:D4"/>
    <mergeCell ref="F3:F4"/>
    <mergeCell ref="H3:H4"/>
    <mergeCell ref="B5:B7"/>
    <mergeCell ref="D5:D7"/>
    <mergeCell ref="H5:H7"/>
    <mergeCell ref="H8:H10"/>
    <mergeCell ref="H11:H13"/>
    <mergeCell ref="J9:K9"/>
    <mergeCell ref="B27:B29"/>
    <mergeCell ref="A19:A29"/>
    <mergeCell ref="D21:D23"/>
    <mergeCell ref="A15:L15"/>
    <mergeCell ref="A31:L31"/>
    <mergeCell ref="D27:D29"/>
    <mergeCell ref="H19:H20"/>
    <mergeCell ref="H21:H23"/>
    <mergeCell ref="H24:H26"/>
    <mergeCell ref="H27:H29"/>
    <mergeCell ref="F19:F20"/>
    <mergeCell ref="F21:F23"/>
    <mergeCell ref="F24:F26"/>
    <mergeCell ref="F27:F29"/>
    <mergeCell ref="D19:D20"/>
    <mergeCell ref="J25:K2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6"/>
  <sheetViews>
    <sheetView topLeftCell="A31" zoomScale="120" zoomScaleNormal="120" workbookViewId="0">
      <selection activeCell="G33" sqref="G33:G44"/>
    </sheetView>
  </sheetViews>
  <sheetFormatPr baseColWidth="10" defaultColWidth="8.83203125" defaultRowHeight="14"/>
  <cols>
    <col min="1" max="1" width="11" customWidth="1"/>
    <col min="8" max="8" width="12.1640625" customWidth="1"/>
    <col min="10" max="10" width="14.33203125" customWidth="1"/>
    <col min="11" max="11" width="15.1640625" customWidth="1"/>
    <col min="12" max="12" width="17.1640625" customWidth="1"/>
  </cols>
  <sheetData>
    <row r="1" spans="1:12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3" t="s">
        <v>1</v>
      </c>
      <c r="B2" s="3" t="s">
        <v>2</v>
      </c>
      <c r="C2" s="3" t="s">
        <v>3</v>
      </c>
      <c r="D2" s="3" t="s">
        <v>25</v>
      </c>
      <c r="E2" s="3" t="s">
        <v>40</v>
      </c>
      <c r="F2" s="3" t="s">
        <v>41</v>
      </c>
      <c r="G2" s="5" t="s">
        <v>5</v>
      </c>
      <c r="H2" s="3" t="s">
        <v>42</v>
      </c>
    </row>
    <row r="3" spans="1:12">
      <c r="A3" s="72" t="s">
        <v>12</v>
      </c>
      <c r="B3" s="72">
        <v>2019</v>
      </c>
      <c r="C3" s="3">
        <v>8</v>
      </c>
      <c r="D3" s="72" t="s">
        <v>18</v>
      </c>
      <c r="E3" s="3">
        <v>5</v>
      </c>
      <c r="F3" s="72">
        <f>SUM(E3:E4)</f>
        <v>12</v>
      </c>
      <c r="G3" s="27">
        <v>111.33</v>
      </c>
      <c r="H3" s="73">
        <f>AVERAGE(G3:G4)</f>
        <v>110.91</v>
      </c>
    </row>
    <row r="4" spans="1:12" ht="30">
      <c r="A4" s="72"/>
      <c r="B4" s="72"/>
      <c r="C4" s="3">
        <v>9</v>
      </c>
      <c r="D4" s="72"/>
      <c r="E4" s="3">
        <v>7</v>
      </c>
      <c r="F4" s="72"/>
      <c r="G4" s="27">
        <v>110.49</v>
      </c>
      <c r="H4" s="73"/>
      <c r="J4" s="3" t="s">
        <v>29</v>
      </c>
      <c r="K4" s="3" t="s">
        <v>30</v>
      </c>
      <c r="L4" s="9" t="s">
        <v>31</v>
      </c>
    </row>
    <row r="5" spans="1:12">
      <c r="A5" s="72"/>
      <c r="B5" s="72">
        <v>2019</v>
      </c>
      <c r="C5" s="3">
        <v>10</v>
      </c>
      <c r="D5" s="72" t="s">
        <v>19</v>
      </c>
      <c r="E5" s="3">
        <v>10</v>
      </c>
      <c r="F5" s="72">
        <f>SUM(E5:E7)</f>
        <v>29</v>
      </c>
      <c r="G5" s="27">
        <v>112.95</v>
      </c>
      <c r="H5" s="73">
        <f>AVERAGE(G5:G7)</f>
        <v>111.44333333333333</v>
      </c>
      <c r="J5" s="3" t="s">
        <v>28</v>
      </c>
      <c r="K5" s="3">
        <f>F3</f>
        <v>12</v>
      </c>
      <c r="L5" s="5">
        <f>H3</f>
        <v>110.91</v>
      </c>
    </row>
    <row r="6" spans="1:12">
      <c r="A6" s="72"/>
      <c r="B6" s="72"/>
      <c r="C6" s="3">
        <v>11</v>
      </c>
      <c r="D6" s="72"/>
      <c r="E6" s="3">
        <v>11</v>
      </c>
      <c r="F6" s="72"/>
      <c r="G6" s="27">
        <v>110.37</v>
      </c>
      <c r="H6" s="73"/>
      <c r="J6" s="3" t="s">
        <v>32</v>
      </c>
      <c r="K6" s="3">
        <f>F5</f>
        <v>29</v>
      </c>
      <c r="L6" s="5">
        <f>H5</f>
        <v>111.44333333333333</v>
      </c>
    </row>
    <row r="7" spans="1:12">
      <c r="A7" s="72"/>
      <c r="B7" s="72"/>
      <c r="C7" s="3">
        <v>12</v>
      </c>
      <c r="D7" s="72"/>
      <c r="E7" s="3">
        <v>8</v>
      </c>
      <c r="F7" s="72"/>
      <c r="G7" s="27">
        <v>111.01</v>
      </c>
      <c r="H7" s="73"/>
      <c r="J7" s="3" t="s">
        <v>33</v>
      </c>
      <c r="K7" s="3">
        <f>F8</f>
        <v>5</v>
      </c>
      <c r="L7" s="5">
        <f>H8</f>
        <v>112.41333333333334</v>
      </c>
    </row>
    <row r="8" spans="1:12">
      <c r="A8" s="72"/>
      <c r="B8" s="72">
        <v>2020</v>
      </c>
      <c r="C8" s="3">
        <v>1</v>
      </c>
      <c r="D8" s="72" t="s">
        <v>20</v>
      </c>
      <c r="E8" s="3">
        <v>3</v>
      </c>
      <c r="F8" s="72">
        <f>SUM(E8:E10)</f>
        <v>5</v>
      </c>
      <c r="G8" s="27">
        <v>111.25</v>
      </c>
      <c r="H8" s="73">
        <f>AVERAGE(G8:G10)</f>
        <v>112.41333333333334</v>
      </c>
      <c r="J8" s="3" t="s">
        <v>34</v>
      </c>
      <c r="K8" s="3">
        <f>F11</f>
        <v>14</v>
      </c>
      <c r="L8" s="5">
        <f>H11</f>
        <v>110.215</v>
      </c>
    </row>
    <row r="9" spans="1:12">
      <c r="A9" s="72"/>
      <c r="B9" s="72"/>
      <c r="C9" s="3">
        <v>2</v>
      </c>
      <c r="D9" s="72"/>
      <c r="E9" s="3">
        <v>1</v>
      </c>
      <c r="F9" s="72"/>
      <c r="G9" s="27">
        <v>115.91</v>
      </c>
      <c r="H9" s="73"/>
      <c r="J9" s="4" t="s">
        <v>132</v>
      </c>
      <c r="K9" s="4">
        <f>F14</f>
        <v>2</v>
      </c>
      <c r="L9" s="7">
        <f>H14</f>
        <v>111.74</v>
      </c>
    </row>
    <row r="10" spans="1:12">
      <c r="A10" s="72"/>
      <c r="B10" s="72"/>
      <c r="C10" s="3">
        <v>3</v>
      </c>
      <c r="D10" s="72"/>
      <c r="E10" s="3">
        <v>1</v>
      </c>
      <c r="F10" s="72"/>
      <c r="G10" s="27">
        <v>110.08</v>
      </c>
      <c r="H10" s="73"/>
      <c r="J10" s="72" t="s">
        <v>131</v>
      </c>
      <c r="K10" s="72"/>
      <c r="L10" s="5">
        <f>ROUND(AVERAGE(L5:L9),0)</f>
        <v>111</v>
      </c>
    </row>
    <row r="11" spans="1:12">
      <c r="A11" s="72"/>
      <c r="B11" s="72">
        <v>2020</v>
      </c>
      <c r="C11" s="3">
        <v>4</v>
      </c>
      <c r="D11" s="72" t="s">
        <v>21</v>
      </c>
      <c r="E11" s="3">
        <v>3</v>
      </c>
      <c r="F11" s="72">
        <f>SUM(E11:E13)</f>
        <v>14</v>
      </c>
      <c r="G11" s="27">
        <v>110.68</v>
      </c>
      <c r="H11" s="73">
        <f>AVERAGE(G11:G12)</f>
        <v>110.215</v>
      </c>
    </row>
    <row r="12" spans="1:12">
      <c r="A12" s="72"/>
      <c r="B12" s="72"/>
      <c r="C12" s="3">
        <v>5</v>
      </c>
      <c r="D12" s="72"/>
      <c r="E12" s="3">
        <v>6</v>
      </c>
      <c r="F12" s="72"/>
      <c r="G12" s="27">
        <v>109.75</v>
      </c>
      <c r="H12" s="73"/>
    </row>
    <row r="13" spans="1:12">
      <c r="A13" s="72"/>
      <c r="B13" s="72"/>
      <c r="C13" s="3">
        <v>6</v>
      </c>
      <c r="D13" s="72"/>
      <c r="E13" s="3">
        <v>5</v>
      </c>
      <c r="F13" s="72"/>
      <c r="G13" s="27">
        <v>109.77</v>
      </c>
      <c r="H13" s="73"/>
    </row>
    <row r="14" spans="1:12">
      <c r="A14" s="4"/>
      <c r="B14" s="4">
        <v>2020</v>
      </c>
      <c r="C14" s="4">
        <v>7</v>
      </c>
      <c r="D14" s="4" t="s">
        <v>18</v>
      </c>
      <c r="E14" s="4">
        <v>2</v>
      </c>
      <c r="F14" s="4">
        <v>2</v>
      </c>
      <c r="G14" s="36">
        <v>111.74</v>
      </c>
      <c r="H14" s="7">
        <f>G14</f>
        <v>111.74</v>
      </c>
    </row>
    <row r="15" spans="1:12">
      <c r="A15" s="74" t="s">
        <v>35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3" t="s">
        <v>1</v>
      </c>
      <c r="B16" s="3" t="s">
        <v>2</v>
      </c>
      <c r="C16" s="3" t="s">
        <v>3</v>
      </c>
      <c r="D16" s="3" t="s">
        <v>25</v>
      </c>
      <c r="E16" s="3" t="s">
        <v>40</v>
      </c>
      <c r="F16" s="3" t="s">
        <v>41</v>
      </c>
      <c r="G16" s="5" t="s">
        <v>5</v>
      </c>
      <c r="H16" s="3" t="s">
        <v>42</v>
      </c>
    </row>
    <row r="17" spans="1:12" ht="14.25" hidden="1" customHeight="1">
      <c r="A17" s="3" t="s">
        <v>12</v>
      </c>
      <c r="B17" s="3">
        <v>2019</v>
      </c>
      <c r="C17" s="3">
        <v>6</v>
      </c>
      <c r="D17" s="3"/>
      <c r="E17" s="3">
        <v>32</v>
      </c>
      <c r="F17" s="3"/>
      <c r="G17" s="5">
        <v>125.76450080568399</v>
      </c>
      <c r="H17" s="6"/>
    </row>
    <row r="18" spans="1:12" hidden="1">
      <c r="A18" s="3" t="s">
        <v>12</v>
      </c>
      <c r="B18" s="3">
        <v>2019</v>
      </c>
      <c r="C18" s="3">
        <v>7</v>
      </c>
      <c r="D18" s="3"/>
      <c r="E18" s="3">
        <v>28</v>
      </c>
      <c r="F18" s="3"/>
      <c r="G18" s="5">
        <v>137.031479313359</v>
      </c>
      <c r="H18" s="6"/>
    </row>
    <row r="19" spans="1:12">
      <c r="A19" s="72" t="s">
        <v>12</v>
      </c>
      <c r="B19" s="72">
        <v>2019</v>
      </c>
      <c r="C19" s="3">
        <v>8</v>
      </c>
      <c r="D19" s="72" t="s">
        <v>18</v>
      </c>
      <c r="E19" s="3">
        <v>29</v>
      </c>
      <c r="F19" s="72">
        <f>SUM(E19:E20)</f>
        <v>58</v>
      </c>
      <c r="G19" s="5">
        <v>128.18481087427901</v>
      </c>
      <c r="H19" s="73">
        <f>AVERAGE(G19:G20)</f>
        <v>134.55287336394801</v>
      </c>
    </row>
    <row r="20" spans="1:12" ht="34.5" customHeight="1">
      <c r="A20" s="72"/>
      <c r="B20" s="72"/>
      <c r="C20" s="3">
        <v>9</v>
      </c>
      <c r="D20" s="72"/>
      <c r="E20" s="3">
        <v>29</v>
      </c>
      <c r="F20" s="72"/>
      <c r="G20" s="5">
        <v>140.92093585361701</v>
      </c>
      <c r="H20" s="73"/>
      <c r="J20" s="3" t="s">
        <v>29</v>
      </c>
      <c r="K20" s="3" t="s">
        <v>30</v>
      </c>
      <c r="L20" s="9" t="s">
        <v>31</v>
      </c>
    </row>
    <row r="21" spans="1:12">
      <c r="A21" s="72"/>
      <c r="B21" s="72">
        <v>2019</v>
      </c>
      <c r="C21" s="3">
        <v>10</v>
      </c>
      <c r="D21" s="72" t="s">
        <v>19</v>
      </c>
      <c r="E21" s="3">
        <v>23</v>
      </c>
      <c r="F21" s="72">
        <f>SUM(E21:E23)</f>
        <v>76</v>
      </c>
      <c r="G21" s="5">
        <v>131.32499553667901</v>
      </c>
      <c r="H21" s="73">
        <f>AVERAGE(G21:G23)</f>
        <v>128.52599457872432</v>
      </c>
      <c r="J21" s="3" t="s">
        <v>28</v>
      </c>
      <c r="K21" s="3">
        <f>F19</f>
        <v>58</v>
      </c>
      <c r="L21" s="5">
        <f>H19</f>
        <v>134.55287336394801</v>
      </c>
    </row>
    <row r="22" spans="1:12">
      <c r="A22" s="72"/>
      <c r="B22" s="72"/>
      <c r="C22" s="3">
        <v>11</v>
      </c>
      <c r="D22" s="72"/>
      <c r="E22" s="3">
        <v>29</v>
      </c>
      <c r="F22" s="72"/>
      <c r="G22" s="5">
        <v>125.824269519636</v>
      </c>
      <c r="H22" s="73"/>
      <c r="J22" s="3" t="s">
        <v>32</v>
      </c>
      <c r="K22" s="3">
        <f>F21</f>
        <v>76</v>
      </c>
      <c r="L22" s="5">
        <f>H21</f>
        <v>128.52599457872432</v>
      </c>
    </row>
    <row r="23" spans="1:12">
      <c r="A23" s="72"/>
      <c r="B23" s="72"/>
      <c r="C23" s="3">
        <v>12</v>
      </c>
      <c r="D23" s="72"/>
      <c r="E23" s="3">
        <v>24</v>
      </c>
      <c r="F23" s="72"/>
      <c r="G23" s="5">
        <v>128.42871867985801</v>
      </c>
      <c r="H23" s="73"/>
      <c r="J23" s="3" t="s">
        <v>33</v>
      </c>
      <c r="K23" s="3">
        <f>F24</f>
        <v>44</v>
      </c>
      <c r="L23" s="5">
        <f>H24</f>
        <v>134.21314319252767</v>
      </c>
    </row>
    <row r="24" spans="1:12">
      <c r="A24" s="72"/>
      <c r="B24" s="72">
        <v>2020</v>
      </c>
      <c r="C24" s="3">
        <v>1</v>
      </c>
      <c r="D24" s="72" t="s">
        <v>20</v>
      </c>
      <c r="E24" s="3">
        <v>20</v>
      </c>
      <c r="F24" s="72">
        <f>SUM(E24:E26)</f>
        <v>44</v>
      </c>
      <c r="G24" s="5">
        <v>129.40718036718499</v>
      </c>
      <c r="H24" s="73">
        <f>AVERAGE(G24:G26)</f>
        <v>134.21314319252767</v>
      </c>
      <c r="J24" s="3" t="s">
        <v>34</v>
      </c>
      <c r="K24" s="3">
        <f>F27</f>
        <v>81</v>
      </c>
      <c r="L24" s="5">
        <f>H27</f>
        <v>132.363889762479</v>
      </c>
    </row>
    <row r="25" spans="1:12">
      <c r="A25" s="72"/>
      <c r="B25" s="72"/>
      <c r="C25" s="3">
        <v>2</v>
      </c>
      <c r="D25" s="72"/>
      <c r="E25" s="3">
        <v>3</v>
      </c>
      <c r="F25" s="72"/>
      <c r="G25" s="5">
        <v>142.713567839196</v>
      </c>
      <c r="H25" s="73"/>
      <c r="J25" s="4" t="s">
        <v>132</v>
      </c>
      <c r="K25" s="4">
        <f>F31</f>
        <v>0</v>
      </c>
      <c r="L25" s="7">
        <f>H31</f>
        <v>0</v>
      </c>
    </row>
    <row r="26" spans="1:12">
      <c r="A26" s="72"/>
      <c r="B26" s="72"/>
      <c r="C26" s="3">
        <v>3</v>
      </c>
      <c r="D26" s="72"/>
      <c r="E26" s="3">
        <v>21</v>
      </c>
      <c r="F26" s="72"/>
      <c r="G26" s="5">
        <v>130.51868137120201</v>
      </c>
      <c r="H26" s="73"/>
      <c r="J26" s="72" t="s">
        <v>131</v>
      </c>
      <c r="K26" s="72"/>
      <c r="L26" s="5">
        <f>ROUND(AVERAGE(L21:L24),0)</f>
        <v>132</v>
      </c>
    </row>
    <row r="27" spans="1:12">
      <c r="A27" s="72"/>
      <c r="B27" s="72">
        <v>2020</v>
      </c>
      <c r="C27" s="3">
        <v>4</v>
      </c>
      <c r="D27" s="72" t="s">
        <v>21</v>
      </c>
      <c r="E27" s="3">
        <v>36</v>
      </c>
      <c r="F27" s="72">
        <f>SUM(E27:E29)</f>
        <v>81</v>
      </c>
      <c r="G27" s="5">
        <v>128.864046414547</v>
      </c>
      <c r="H27" s="73">
        <f>AVERAGE(G27:G28)</f>
        <v>132.363889762479</v>
      </c>
    </row>
    <row r="28" spans="1:12">
      <c r="A28" s="72"/>
      <c r="B28" s="72"/>
      <c r="C28" s="3">
        <v>5</v>
      </c>
      <c r="D28" s="72"/>
      <c r="E28" s="3">
        <v>45</v>
      </c>
      <c r="F28" s="72"/>
      <c r="G28" s="5">
        <v>135.863733110411</v>
      </c>
      <c r="H28" s="73"/>
    </row>
    <row r="29" spans="1:12">
      <c r="A29" s="72"/>
      <c r="B29" s="72"/>
      <c r="C29" s="3">
        <v>6</v>
      </c>
      <c r="D29" s="72"/>
      <c r="E29" s="3">
        <v>0</v>
      </c>
      <c r="F29" s="72"/>
      <c r="G29" s="5">
        <v>0</v>
      </c>
      <c r="H29" s="73"/>
    </row>
    <row r="30" spans="1:12">
      <c r="A30" s="4"/>
      <c r="B30" s="4">
        <v>2020</v>
      </c>
      <c r="C30" s="4">
        <v>7</v>
      </c>
      <c r="D30" s="4" t="s">
        <v>18</v>
      </c>
      <c r="E30" s="4">
        <v>0</v>
      </c>
      <c r="F30" s="4">
        <v>0</v>
      </c>
      <c r="G30" s="26">
        <v>0</v>
      </c>
      <c r="H30" s="7">
        <v>0</v>
      </c>
    </row>
    <row r="31" spans="1:12">
      <c r="A31" s="74" t="s">
        <v>118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>
      <c r="A32" s="3" t="str">
        <f>安慧北里!A32</f>
        <v>标准项目名</v>
      </c>
      <c r="B32" s="3" t="str">
        <f>安慧北里!B32</f>
        <v>年度</v>
      </c>
      <c r="C32" s="3" t="str">
        <f>安慧北里!C32</f>
        <v>月度</v>
      </c>
      <c r="D32" s="3" t="str">
        <f>安慧北里!D32</f>
        <v>季度</v>
      </c>
      <c r="E32" s="3" t="s">
        <v>37</v>
      </c>
      <c r="F32" s="3" t="s">
        <v>39</v>
      </c>
      <c r="G32" s="3" t="s">
        <v>26</v>
      </c>
      <c r="H32" s="3" t="s">
        <v>38</v>
      </c>
    </row>
    <row r="33" spans="1:12" ht="30">
      <c r="A33" s="72" t="str">
        <f>A3</f>
        <v>安贞里</v>
      </c>
      <c r="B33" s="72">
        <v>2019</v>
      </c>
      <c r="C33" s="3">
        <v>8</v>
      </c>
      <c r="D33" s="72" t="s">
        <v>18</v>
      </c>
      <c r="E33" s="3">
        <v>8</v>
      </c>
      <c r="F33" s="72">
        <f>E33+E34</f>
        <v>12</v>
      </c>
      <c r="G33" s="5">
        <f>E119</f>
        <v>128</v>
      </c>
      <c r="H33" s="73">
        <f>AVERAGE(G33:G34)</f>
        <v>130</v>
      </c>
      <c r="J33" s="3" t="s">
        <v>29</v>
      </c>
      <c r="K33" s="3" t="s">
        <v>30</v>
      </c>
      <c r="L33" s="9" t="s">
        <v>31</v>
      </c>
    </row>
    <row r="34" spans="1:12">
      <c r="A34" s="72"/>
      <c r="B34" s="72"/>
      <c r="C34" s="3">
        <v>9</v>
      </c>
      <c r="D34" s="72"/>
      <c r="E34" s="3">
        <v>4</v>
      </c>
      <c r="F34" s="72"/>
      <c r="G34" s="5">
        <f>E115</f>
        <v>132</v>
      </c>
      <c r="H34" s="73"/>
      <c r="J34" s="3" t="s">
        <v>28</v>
      </c>
      <c r="K34" s="3">
        <f>F33</f>
        <v>12</v>
      </c>
      <c r="L34" s="5">
        <f>H33</f>
        <v>130</v>
      </c>
    </row>
    <row r="35" spans="1:12">
      <c r="A35" s="72"/>
      <c r="B35" s="72">
        <v>2019</v>
      </c>
      <c r="C35" s="3">
        <v>10</v>
      </c>
      <c r="D35" s="72" t="s">
        <v>19</v>
      </c>
      <c r="E35" s="3">
        <v>3</v>
      </c>
      <c r="F35" s="72">
        <f>SUM(E35:E37)</f>
        <v>18</v>
      </c>
      <c r="G35" s="5">
        <f>E112</f>
        <v>120</v>
      </c>
      <c r="H35" s="73">
        <f>AVERAGE(G35:G37)</f>
        <v>127</v>
      </c>
      <c r="J35" s="3" t="s">
        <v>32</v>
      </c>
      <c r="K35" s="3">
        <f>F35</f>
        <v>18</v>
      </c>
      <c r="L35" s="5">
        <f>H35</f>
        <v>127</v>
      </c>
    </row>
    <row r="36" spans="1:12">
      <c r="A36" s="72"/>
      <c r="B36" s="72"/>
      <c r="C36" s="3">
        <v>11</v>
      </c>
      <c r="D36" s="72"/>
      <c r="E36" s="3">
        <v>8</v>
      </c>
      <c r="F36" s="72"/>
      <c r="G36" s="5">
        <f>E104</f>
        <v>130</v>
      </c>
      <c r="H36" s="73"/>
      <c r="J36" s="3" t="s">
        <v>33</v>
      </c>
      <c r="K36" s="3">
        <f>F38</f>
        <v>9</v>
      </c>
      <c r="L36" s="5">
        <f>H38</f>
        <v>127.66666666666667</v>
      </c>
    </row>
    <row r="37" spans="1:12">
      <c r="A37" s="72"/>
      <c r="B37" s="72"/>
      <c r="C37" s="3">
        <v>12</v>
      </c>
      <c r="D37" s="72"/>
      <c r="E37" s="3">
        <v>7</v>
      </c>
      <c r="F37" s="72"/>
      <c r="G37" s="5">
        <f>E97</f>
        <v>131</v>
      </c>
      <c r="H37" s="73"/>
      <c r="J37" s="3" t="s">
        <v>34</v>
      </c>
      <c r="K37" s="3">
        <f>F41</f>
        <v>31</v>
      </c>
      <c r="L37" s="5">
        <f>H41</f>
        <v>120.5</v>
      </c>
    </row>
    <row r="38" spans="1:12">
      <c r="A38" s="72"/>
      <c r="B38" s="72">
        <v>2020</v>
      </c>
      <c r="C38" s="3">
        <v>1</v>
      </c>
      <c r="D38" s="72" t="s">
        <v>20</v>
      </c>
      <c r="E38" s="3">
        <v>6</v>
      </c>
      <c r="F38" s="72">
        <f>SUM(E38:E40)</f>
        <v>9</v>
      </c>
      <c r="G38" s="5">
        <f>E91</f>
        <v>125</v>
      </c>
      <c r="H38" s="73">
        <f>AVERAGE(G38:G40)</f>
        <v>127.66666666666667</v>
      </c>
      <c r="J38" s="4" t="s">
        <v>132</v>
      </c>
      <c r="K38" s="4">
        <f>F44</f>
        <v>2</v>
      </c>
      <c r="L38" s="7">
        <f>H44</f>
        <v>118</v>
      </c>
    </row>
    <row r="39" spans="1:12">
      <c r="A39" s="72"/>
      <c r="B39" s="72"/>
      <c r="C39" s="3">
        <v>2</v>
      </c>
      <c r="D39" s="72"/>
      <c r="E39" s="3">
        <v>2</v>
      </c>
      <c r="F39" s="72"/>
      <c r="G39" s="5">
        <f>E89</f>
        <v>118</v>
      </c>
      <c r="H39" s="73"/>
      <c r="J39" s="72" t="s">
        <v>131</v>
      </c>
      <c r="K39" s="72"/>
      <c r="L39" s="5">
        <f>ROUND(AVERAGE(L34:L38),0)</f>
        <v>125</v>
      </c>
    </row>
    <row r="40" spans="1:12">
      <c r="A40" s="72"/>
      <c r="B40" s="72"/>
      <c r="C40" s="3">
        <v>3</v>
      </c>
      <c r="D40" s="72"/>
      <c r="E40" s="3">
        <v>1</v>
      </c>
      <c r="F40" s="72"/>
      <c r="G40" s="5">
        <f>E88</f>
        <v>140</v>
      </c>
      <c r="H40" s="73"/>
    </row>
    <row r="41" spans="1:12">
      <c r="A41" s="72"/>
      <c r="B41" s="72">
        <v>2020</v>
      </c>
      <c r="C41" s="3">
        <v>4</v>
      </c>
      <c r="D41" s="72" t="s">
        <v>21</v>
      </c>
      <c r="E41" s="3">
        <v>9</v>
      </c>
      <c r="F41" s="72">
        <f>SUM(E41:E43)</f>
        <v>31</v>
      </c>
      <c r="G41" s="5">
        <f>E79</f>
        <v>117</v>
      </c>
      <c r="H41" s="73">
        <f>AVERAGE(G41:G42)</f>
        <v>120.5</v>
      </c>
    </row>
    <row r="42" spans="1:12">
      <c r="A42" s="72"/>
      <c r="B42" s="72"/>
      <c r="C42" s="3">
        <v>5</v>
      </c>
      <c r="D42" s="72"/>
      <c r="E42" s="3">
        <v>11</v>
      </c>
      <c r="F42" s="72"/>
      <c r="G42" s="5">
        <f>E68</f>
        <v>124</v>
      </c>
      <c r="H42" s="73"/>
    </row>
    <row r="43" spans="1:12">
      <c r="A43" s="72"/>
      <c r="B43" s="72"/>
      <c r="C43" s="3">
        <v>6</v>
      </c>
      <c r="D43" s="72"/>
      <c r="E43" s="3">
        <v>11</v>
      </c>
      <c r="F43" s="72"/>
      <c r="G43" s="5">
        <f>E57</f>
        <v>117</v>
      </c>
      <c r="H43" s="73"/>
    </row>
    <row r="44" spans="1:12">
      <c r="A44" s="4"/>
      <c r="B44" s="4">
        <v>2020</v>
      </c>
      <c r="C44" s="4">
        <v>7</v>
      </c>
      <c r="D44" s="4" t="s">
        <v>18</v>
      </c>
      <c r="E44" s="4">
        <v>10</v>
      </c>
      <c r="F44" s="4">
        <v>2</v>
      </c>
      <c r="G44" s="26">
        <f>E47</f>
        <v>118</v>
      </c>
      <c r="H44" s="7">
        <f>G44</f>
        <v>118</v>
      </c>
    </row>
    <row r="46" spans="1:12">
      <c r="B46" t="s">
        <v>122</v>
      </c>
      <c r="C46" t="s">
        <v>123</v>
      </c>
      <c r="D46" t="s">
        <v>124</v>
      </c>
      <c r="E46" t="s">
        <v>125</v>
      </c>
      <c r="J46" t="s">
        <v>134</v>
      </c>
    </row>
    <row r="47" spans="1:12">
      <c r="A47" s="28" t="s">
        <v>133</v>
      </c>
      <c r="B47">
        <v>5200</v>
      </c>
      <c r="C47">
        <v>42</v>
      </c>
      <c r="D47">
        <f>ROUND(B47/C47,0)</f>
        <v>124</v>
      </c>
      <c r="E47">
        <f>ROUND(AVERAGE(D47:D56),0)</f>
        <v>118</v>
      </c>
      <c r="J47" s="32"/>
      <c r="K47" s="32" t="s">
        <v>126</v>
      </c>
      <c r="L47" s="33" t="s">
        <v>127</v>
      </c>
    </row>
    <row r="48" spans="1:12">
      <c r="B48">
        <v>7600</v>
      </c>
      <c r="C48">
        <v>76</v>
      </c>
      <c r="D48">
        <f t="shared" ref="D48:D107" si="0">ROUND(B48/C48,0)</f>
        <v>100</v>
      </c>
      <c r="J48" s="32" t="s">
        <v>128</v>
      </c>
      <c r="K48" s="31">
        <f>L10</f>
        <v>111</v>
      </c>
      <c r="L48" s="71">
        <f>ROUND(AVERAGE(K48:K50),0)</f>
        <v>123</v>
      </c>
    </row>
    <row r="49" spans="1:12">
      <c r="B49">
        <v>5800</v>
      </c>
      <c r="C49">
        <v>57</v>
      </c>
      <c r="D49">
        <f t="shared" si="0"/>
        <v>102</v>
      </c>
      <c r="J49" s="32" t="s">
        <v>129</v>
      </c>
      <c r="K49" s="31">
        <f>L26</f>
        <v>132</v>
      </c>
      <c r="L49" s="71"/>
    </row>
    <row r="50" spans="1:12">
      <c r="B50">
        <v>5300</v>
      </c>
      <c r="C50">
        <v>45</v>
      </c>
      <c r="D50">
        <f t="shared" si="0"/>
        <v>118</v>
      </c>
      <c r="J50" s="32" t="s">
        <v>130</v>
      </c>
      <c r="K50" s="31">
        <f>L39</f>
        <v>125</v>
      </c>
      <c r="L50" s="71"/>
    </row>
    <row r="51" spans="1:12">
      <c r="B51">
        <v>5400</v>
      </c>
      <c r="C51">
        <v>43</v>
      </c>
      <c r="D51">
        <f t="shared" si="0"/>
        <v>126</v>
      </c>
    </row>
    <row r="52" spans="1:12">
      <c r="B52">
        <v>5500</v>
      </c>
      <c r="C52">
        <v>40</v>
      </c>
      <c r="D52">
        <f t="shared" si="0"/>
        <v>138</v>
      </c>
    </row>
    <row r="53" spans="1:12">
      <c r="B53">
        <v>9000</v>
      </c>
      <c r="C53">
        <v>76</v>
      </c>
      <c r="D53">
        <f t="shared" si="0"/>
        <v>118</v>
      </c>
    </row>
    <row r="54" spans="1:12">
      <c r="B54">
        <v>8500</v>
      </c>
      <c r="C54">
        <v>74</v>
      </c>
      <c r="D54">
        <f t="shared" si="0"/>
        <v>115</v>
      </c>
    </row>
    <row r="55" spans="1:12">
      <c r="B55">
        <v>6500</v>
      </c>
      <c r="C55">
        <v>59</v>
      </c>
      <c r="D55">
        <f t="shared" si="0"/>
        <v>110</v>
      </c>
    </row>
    <row r="56" spans="1:12">
      <c r="B56">
        <v>7300</v>
      </c>
      <c r="C56">
        <v>59</v>
      </c>
      <c r="D56">
        <f t="shared" si="0"/>
        <v>124</v>
      </c>
    </row>
    <row r="57" spans="1:12">
      <c r="A57" s="29">
        <v>43983</v>
      </c>
      <c r="B57">
        <v>6300</v>
      </c>
      <c r="C57">
        <v>55</v>
      </c>
      <c r="D57">
        <f t="shared" si="0"/>
        <v>115</v>
      </c>
      <c r="E57">
        <f>ROUND(AVERAGE(D57:D67),0)</f>
        <v>117</v>
      </c>
    </row>
    <row r="58" spans="1:12">
      <c r="B58">
        <v>6200</v>
      </c>
      <c r="C58">
        <v>54</v>
      </c>
      <c r="D58">
        <f t="shared" si="0"/>
        <v>115</v>
      </c>
    </row>
    <row r="59" spans="1:12">
      <c r="B59">
        <v>7500</v>
      </c>
      <c r="C59">
        <v>70</v>
      </c>
      <c r="D59">
        <f t="shared" si="0"/>
        <v>107</v>
      </c>
    </row>
    <row r="60" spans="1:12">
      <c r="B60">
        <v>7500</v>
      </c>
      <c r="C60">
        <v>64</v>
      </c>
      <c r="D60">
        <f t="shared" si="0"/>
        <v>117</v>
      </c>
    </row>
    <row r="61" spans="1:12">
      <c r="B61">
        <v>5800</v>
      </c>
      <c r="C61">
        <v>54</v>
      </c>
      <c r="D61">
        <f t="shared" si="0"/>
        <v>107</v>
      </c>
    </row>
    <row r="62" spans="1:12">
      <c r="B62">
        <v>6300</v>
      </c>
      <c r="C62">
        <v>59</v>
      </c>
      <c r="D62">
        <f t="shared" si="0"/>
        <v>107</v>
      </c>
    </row>
    <row r="63" spans="1:12">
      <c r="B63">
        <v>6500</v>
      </c>
      <c r="C63">
        <v>60</v>
      </c>
      <c r="D63">
        <f t="shared" si="0"/>
        <v>108</v>
      </c>
    </row>
    <row r="64" spans="1:12">
      <c r="B64">
        <v>9600</v>
      </c>
      <c r="C64">
        <v>69</v>
      </c>
      <c r="D64">
        <f t="shared" si="0"/>
        <v>139</v>
      </c>
    </row>
    <row r="65" spans="1:5">
      <c r="B65">
        <v>5600</v>
      </c>
      <c r="C65">
        <v>42</v>
      </c>
      <c r="D65">
        <f t="shared" si="0"/>
        <v>133</v>
      </c>
    </row>
    <row r="66" spans="1:5">
      <c r="B66">
        <v>6900</v>
      </c>
      <c r="C66">
        <v>53</v>
      </c>
      <c r="D66">
        <f t="shared" si="0"/>
        <v>130</v>
      </c>
    </row>
    <row r="67" spans="1:5">
      <c r="B67">
        <v>8600</v>
      </c>
      <c r="C67">
        <v>76</v>
      </c>
      <c r="D67">
        <f t="shared" si="0"/>
        <v>113</v>
      </c>
    </row>
    <row r="68" spans="1:5">
      <c r="A68" s="29">
        <v>43952</v>
      </c>
      <c r="B68">
        <v>6600</v>
      </c>
      <c r="C68">
        <v>54</v>
      </c>
      <c r="D68">
        <f t="shared" si="0"/>
        <v>122</v>
      </c>
      <c r="E68">
        <f>ROUND(AVERAGE(D68:D78),0)</f>
        <v>124</v>
      </c>
    </row>
    <row r="69" spans="1:5">
      <c r="B69">
        <v>8200</v>
      </c>
      <c r="C69">
        <v>63</v>
      </c>
      <c r="D69">
        <f t="shared" si="0"/>
        <v>130</v>
      </c>
    </row>
    <row r="70" spans="1:5">
      <c r="B70">
        <v>6299</v>
      </c>
      <c r="C70">
        <v>54</v>
      </c>
      <c r="D70">
        <f t="shared" si="0"/>
        <v>117</v>
      </c>
    </row>
    <row r="71" spans="1:5">
      <c r="B71">
        <v>7000</v>
      </c>
      <c r="C71">
        <v>67</v>
      </c>
      <c r="D71">
        <f t="shared" si="0"/>
        <v>104</v>
      </c>
    </row>
    <row r="72" spans="1:5">
      <c r="B72">
        <v>6000</v>
      </c>
      <c r="C72">
        <v>43</v>
      </c>
      <c r="D72">
        <f t="shared" si="0"/>
        <v>140</v>
      </c>
    </row>
    <row r="73" spans="1:5">
      <c r="B73">
        <v>6000</v>
      </c>
      <c r="C73">
        <v>42</v>
      </c>
      <c r="D73">
        <f t="shared" si="0"/>
        <v>143</v>
      </c>
    </row>
    <row r="74" spans="1:5">
      <c r="B74">
        <v>8000</v>
      </c>
      <c r="C74">
        <v>73</v>
      </c>
      <c r="D74">
        <f t="shared" si="0"/>
        <v>110</v>
      </c>
    </row>
    <row r="75" spans="1:5">
      <c r="B75">
        <v>5500</v>
      </c>
      <c r="C75">
        <v>44</v>
      </c>
      <c r="D75">
        <f t="shared" si="0"/>
        <v>125</v>
      </c>
    </row>
    <row r="76" spans="1:5">
      <c r="B76">
        <v>10000</v>
      </c>
      <c r="C76">
        <v>83</v>
      </c>
      <c r="D76">
        <f t="shared" si="0"/>
        <v>120</v>
      </c>
    </row>
    <row r="77" spans="1:5">
      <c r="B77">
        <v>6600</v>
      </c>
      <c r="C77">
        <v>59</v>
      </c>
      <c r="D77">
        <f t="shared" si="0"/>
        <v>112</v>
      </c>
    </row>
    <row r="78" spans="1:5">
      <c r="B78">
        <v>6300</v>
      </c>
      <c r="C78">
        <v>45</v>
      </c>
      <c r="D78">
        <f t="shared" si="0"/>
        <v>140</v>
      </c>
    </row>
    <row r="79" spans="1:5">
      <c r="A79" s="29">
        <v>43922</v>
      </c>
      <c r="B79">
        <v>9100</v>
      </c>
      <c r="C79">
        <v>82</v>
      </c>
      <c r="D79">
        <f t="shared" si="0"/>
        <v>111</v>
      </c>
      <c r="E79">
        <f>ROUND(AVERAGE(D79:D87),0)</f>
        <v>117</v>
      </c>
    </row>
    <row r="80" spans="1:5">
      <c r="B80">
        <v>6000</v>
      </c>
      <c r="C80">
        <v>43</v>
      </c>
      <c r="D80">
        <f t="shared" si="0"/>
        <v>140</v>
      </c>
    </row>
    <row r="81" spans="1:5">
      <c r="B81">
        <v>7400</v>
      </c>
      <c r="C81">
        <v>69</v>
      </c>
      <c r="D81">
        <f t="shared" si="0"/>
        <v>107</v>
      </c>
    </row>
    <row r="82" spans="1:5">
      <c r="B82">
        <v>6800</v>
      </c>
      <c r="C82">
        <v>63</v>
      </c>
      <c r="D82">
        <f t="shared" si="0"/>
        <v>108</v>
      </c>
    </row>
    <row r="83" spans="1:5">
      <c r="B83">
        <v>6700</v>
      </c>
      <c r="C83">
        <v>61</v>
      </c>
      <c r="D83">
        <f t="shared" si="0"/>
        <v>110</v>
      </c>
    </row>
    <row r="84" spans="1:5">
      <c r="B84">
        <v>5000</v>
      </c>
      <c r="C84">
        <v>43</v>
      </c>
      <c r="D84">
        <f t="shared" si="0"/>
        <v>116</v>
      </c>
    </row>
    <row r="85" spans="1:5">
      <c r="B85">
        <v>6800</v>
      </c>
      <c r="C85">
        <v>59</v>
      </c>
      <c r="D85">
        <f t="shared" si="0"/>
        <v>115</v>
      </c>
    </row>
    <row r="86" spans="1:5">
      <c r="B86">
        <v>6700</v>
      </c>
      <c r="C86">
        <v>54</v>
      </c>
      <c r="D86">
        <f t="shared" si="0"/>
        <v>124</v>
      </c>
    </row>
    <row r="87" spans="1:5">
      <c r="B87">
        <v>6700</v>
      </c>
      <c r="C87">
        <v>53</v>
      </c>
      <c r="D87">
        <f t="shared" si="0"/>
        <v>126</v>
      </c>
    </row>
    <row r="88" spans="1:5">
      <c r="A88" s="29">
        <v>43891</v>
      </c>
      <c r="B88">
        <v>6000</v>
      </c>
      <c r="C88">
        <v>43</v>
      </c>
      <c r="D88">
        <f t="shared" si="0"/>
        <v>140</v>
      </c>
      <c r="E88">
        <f>ROUND(AVERAGE(D88),0)</f>
        <v>140</v>
      </c>
    </row>
    <row r="89" spans="1:5">
      <c r="A89" s="29">
        <v>43862</v>
      </c>
      <c r="B89">
        <v>6000</v>
      </c>
      <c r="C89">
        <v>59</v>
      </c>
      <c r="D89">
        <f t="shared" si="0"/>
        <v>102</v>
      </c>
      <c r="E89">
        <f>ROUND(AVERAGE(D89:D90),0)</f>
        <v>118</v>
      </c>
    </row>
    <row r="90" spans="1:5">
      <c r="B90">
        <v>5600</v>
      </c>
      <c r="C90">
        <v>42</v>
      </c>
      <c r="D90">
        <f t="shared" si="0"/>
        <v>133</v>
      </c>
    </row>
    <row r="91" spans="1:5">
      <c r="A91" s="29">
        <v>43831</v>
      </c>
      <c r="B91">
        <v>5850</v>
      </c>
      <c r="C91">
        <v>42</v>
      </c>
      <c r="D91">
        <f t="shared" si="0"/>
        <v>139</v>
      </c>
      <c r="E91">
        <f>ROUND(AVERAGE(D91:D96),0)</f>
        <v>125</v>
      </c>
    </row>
    <row r="92" spans="1:5">
      <c r="B92">
        <v>6000</v>
      </c>
      <c r="C92">
        <v>59</v>
      </c>
      <c r="D92">
        <f t="shared" si="0"/>
        <v>102</v>
      </c>
    </row>
    <row r="93" spans="1:5">
      <c r="B93">
        <v>7700</v>
      </c>
      <c r="C93">
        <v>63</v>
      </c>
      <c r="D93">
        <f t="shared" si="0"/>
        <v>122</v>
      </c>
    </row>
    <row r="94" spans="1:5">
      <c r="B94">
        <v>7000</v>
      </c>
      <c r="C94">
        <v>54</v>
      </c>
      <c r="D94">
        <f t="shared" si="0"/>
        <v>130</v>
      </c>
    </row>
    <row r="95" spans="1:5">
      <c r="B95">
        <v>7333</v>
      </c>
      <c r="C95">
        <v>54</v>
      </c>
      <c r="D95">
        <f t="shared" si="0"/>
        <v>136</v>
      </c>
    </row>
    <row r="96" spans="1:5">
      <c r="B96">
        <v>6400</v>
      </c>
      <c r="C96">
        <v>54</v>
      </c>
      <c r="D96">
        <f t="shared" si="0"/>
        <v>119</v>
      </c>
    </row>
    <row r="97" spans="1:5">
      <c r="A97" s="29">
        <v>43800</v>
      </c>
      <c r="B97">
        <v>7300</v>
      </c>
      <c r="C97">
        <v>54</v>
      </c>
      <c r="D97">
        <f t="shared" si="0"/>
        <v>135</v>
      </c>
      <c r="E97">
        <f>ROUND(AVERAGE(D97:D103),0)</f>
        <v>131</v>
      </c>
    </row>
    <row r="98" spans="1:5">
      <c r="B98">
        <v>7400</v>
      </c>
      <c r="C98">
        <v>55</v>
      </c>
      <c r="D98">
        <f t="shared" si="0"/>
        <v>135</v>
      </c>
    </row>
    <row r="99" spans="1:5">
      <c r="B99">
        <v>6400</v>
      </c>
      <c r="C99">
        <v>50</v>
      </c>
      <c r="D99">
        <f t="shared" si="0"/>
        <v>128</v>
      </c>
    </row>
    <row r="100" spans="1:5">
      <c r="B100">
        <v>4500</v>
      </c>
      <c r="C100">
        <v>39</v>
      </c>
      <c r="D100">
        <f t="shared" si="0"/>
        <v>115</v>
      </c>
    </row>
    <row r="101" spans="1:5">
      <c r="B101">
        <v>5100</v>
      </c>
      <c r="C101">
        <v>42</v>
      </c>
      <c r="D101">
        <f t="shared" si="0"/>
        <v>121</v>
      </c>
    </row>
    <row r="102" spans="1:5">
      <c r="B102">
        <v>5600</v>
      </c>
      <c r="C102">
        <v>43</v>
      </c>
      <c r="D102">
        <f t="shared" si="0"/>
        <v>130</v>
      </c>
    </row>
    <row r="103" spans="1:5">
      <c r="B103">
        <v>6300</v>
      </c>
      <c r="C103">
        <v>42</v>
      </c>
      <c r="D103">
        <f t="shared" si="0"/>
        <v>150</v>
      </c>
    </row>
    <row r="104" spans="1:5">
      <c r="A104" s="29">
        <v>43770</v>
      </c>
      <c r="B104">
        <v>6500</v>
      </c>
      <c r="C104">
        <v>45</v>
      </c>
      <c r="D104">
        <f t="shared" si="0"/>
        <v>144</v>
      </c>
      <c r="E104">
        <f>ROUND(AVERAGE(D104:D111),0)</f>
        <v>130</v>
      </c>
    </row>
    <row r="105" spans="1:5">
      <c r="B105">
        <v>6000</v>
      </c>
      <c r="C105">
        <v>42</v>
      </c>
      <c r="D105">
        <f t="shared" si="0"/>
        <v>143</v>
      </c>
    </row>
    <row r="106" spans="1:5">
      <c r="B106">
        <v>9128</v>
      </c>
      <c r="C106">
        <v>65</v>
      </c>
      <c r="D106">
        <f t="shared" si="0"/>
        <v>140</v>
      </c>
    </row>
    <row r="107" spans="1:5">
      <c r="B107">
        <v>5400</v>
      </c>
      <c r="C107">
        <v>45</v>
      </c>
      <c r="D107">
        <f t="shared" si="0"/>
        <v>120</v>
      </c>
    </row>
    <row r="108" spans="1:5">
      <c r="B108">
        <v>7800</v>
      </c>
      <c r="C108">
        <v>67</v>
      </c>
      <c r="D108">
        <f t="shared" ref="D108:D126" si="1">ROUND(B108/C108,0)</f>
        <v>116</v>
      </c>
    </row>
    <row r="109" spans="1:5">
      <c r="B109">
        <v>7500</v>
      </c>
      <c r="C109">
        <v>50</v>
      </c>
      <c r="D109">
        <f t="shared" si="1"/>
        <v>150</v>
      </c>
    </row>
    <row r="110" spans="1:5">
      <c r="B110">
        <v>6500</v>
      </c>
      <c r="C110">
        <v>63</v>
      </c>
      <c r="D110">
        <f t="shared" si="1"/>
        <v>103</v>
      </c>
    </row>
    <row r="111" spans="1:5">
      <c r="B111">
        <v>7900</v>
      </c>
      <c r="C111">
        <v>63</v>
      </c>
      <c r="D111">
        <f t="shared" si="1"/>
        <v>125</v>
      </c>
    </row>
    <row r="112" spans="1:5">
      <c r="A112" s="29">
        <v>43739</v>
      </c>
      <c r="B112">
        <v>6000</v>
      </c>
      <c r="C112">
        <v>59</v>
      </c>
      <c r="D112">
        <f t="shared" si="1"/>
        <v>102</v>
      </c>
      <c r="E112">
        <f>ROUND(AVERAGE(D112:D114),0)</f>
        <v>120</v>
      </c>
    </row>
    <row r="113" spans="1:5">
      <c r="B113">
        <v>6800</v>
      </c>
      <c r="C113">
        <v>54</v>
      </c>
      <c r="D113">
        <f t="shared" si="1"/>
        <v>126</v>
      </c>
    </row>
    <row r="114" spans="1:5">
      <c r="B114">
        <v>6000</v>
      </c>
      <c r="C114">
        <v>45</v>
      </c>
      <c r="D114">
        <f t="shared" si="1"/>
        <v>133</v>
      </c>
    </row>
    <row r="115" spans="1:5">
      <c r="A115" s="29">
        <v>43709</v>
      </c>
      <c r="B115">
        <v>5800</v>
      </c>
      <c r="C115">
        <v>44</v>
      </c>
      <c r="D115">
        <f t="shared" si="1"/>
        <v>132</v>
      </c>
      <c r="E115">
        <f>ROUND(AVERAGE(D115:D118),0)</f>
        <v>132</v>
      </c>
    </row>
    <row r="116" spans="1:5">
      <c r="B116">
        <v>6400</v>
      </c>
      <c r="C116">
        <v>42</v>
      </c>
      <c r="D116">
        <f t="shared" si="1"/>
        <v>152</v>
      </c>
    </row>
    <row r="117" spans="1:5">
      <c r="B117">
        <v>6000</v>
      </c>
      <c r="C117">
        <v>55</v>
      </c>
      <c r="D117">
        <f t="shared" si="1"/>
        <v>109</v>
      </c>
    </row>
    <row r="118" spans="1:5">
      <c r="B118">
        <v>7500</v>
      </c>
      <c r="C118">
        <v>55</v>
      </c>
      <c r="D118">
        <f t="shared" si="1"/>
        <v>136</v>
      </c>
    </row>
    <row r="119" spans="1:5">
      <c r="A119" s="29">
        <v>43678</v>
      </c>
      <c r="B119">
        <v>6000</v>
      </c>
      <c r="C119">
        <v>54</v>
      </c>
      <c r="D119">
        <f t="shared" si="1"/>
        <v>111</v>
      </c>
      <c r="E119">
        <f>ROUND(AVERAGE(D119:D126),0)</f>
        <v>128</v>
      </c>
    </row>
    <row r="120" spans="1:5">
      <c r="B120">
        <v>7400</v>
      </c>
      <c r="C120">
        <v>63</v>
      </c>
      <c r="D120">
        <f t="shared" si="1"/>
        <v>117</v>
      </c>
    </row>
    <row r="121" spans="1:5">
      <c r="B121">
        <v>6400</v>
      </c>
      <c r="C121">
        <v>46</v>
      </c>
      <c r="D121">
        <f t="shared" si="1"/>
        <v>139</v>
      </c>
    </row>
    <row r="122" spans="1:5">
      <c r="B122">
        <v>11000</v>
      </c>
      <c r="C122">
        <v>100</v>
      </c>
      <c r="D122">
        <f t="shared" si="1"/>
        <v>110</v>
      </c>
    </row>
    <row r="123" spans="1:5">
      <c r="B123">
        <v>7500</v>
      </c>
      <c r="C123">
        <v>59</v>
      </c>
      <c r="D123">
        <f t="shared" si="1"/>
        <v>127</v>
      </c>
    </row>
    <row r="124" spans="1:5">
      <c r="B124">
        <v>6500</v>
      </c>
      <c r="C124">
        <v>42</v>
      </c>
      <c r="D124">
        <f t="shared" si="1"/>
        <v>155</v>
      </c>
    </row>
    <row r="125" spans="1:5">
      <c r="B125">
        <v>4800</v>
      </c>
      <c r="C125">
        <v>42</v>
      </c>
      <c r="D125">
        <f t="shared" si="1"/>
        <v>114</v>
      </c>
    </row>
    <row r="126" spans="1:5">
      <c r="B126">
        <v>6300</v>
      </c>
      <c r="C126">
        <v>43</v>
      </c>
      <c r="D126">
        <f t="shared" si="1"/>
        <v>147</v>
      </c>
    </row>
  </sheetData>
  <sortState xmlns:xlrd2="http://schemas.microsoft.com/office/spreadsheetml/2017/richdata2" ref="A18:M29">
    <sortCondition ref="C18:C29"/>
  </sortState>
  <mergeCells count="58">
    <mergeCell ref="A15:L15"/>
    <mergeCell ref="A31:L31"/>
    <mergeCell ref="L48:L50"/>
    <mergeCell ref="J39:K39"/>
    <mergeCell ref="B41:B43"/>
    <mergeCell ref="D41:D43"/>
    <mergeCell ref="F41:F43"/>
    <mergeCell ref="H41:H43"/>
    <mergeCell ref="A33:A43"/>
    <mergeCell ref="B33:B34"/>
    <mergeCell ref="D33:D34"/>
    <mergeCell ref="F33:F34"/>
    <mergeCell ref="H33:H34"/>
    <mergeCell ref="B35:B37"/>
    <mergeCell ref="D35:D37"/>
    <mergeCell ref="F35:F37"/>
    <mergeCell ref="F8:F10"/>
    <mergeCell ref="H8:H10"/>
    <mergeCell ref="B11:B13"/>
    <mergeCell ref="D11:D13"/>
    <mergeCell ref="H11:H13"/>
    <mergeCell ref="H35:H37"/>
    <mergeCell ref="B38:B40"/>
    <mergeCell ref="D38:D40"/>
    <mergeCell ref="F38:F40"/>
    <mergeCell ref="H38:H40"/>
    <mergeCell ref="J26:K26"/>
    <mergeCell ref="A3:A13"/>
    <mergeCell ref="B3:B4"/>
    <mergeCell ref="D3:D4"/>
    <mergeCell ref="F3:F4"/>
    <mergeCell ref="H3:H4"/>
    <mergeCell ref="B5:B7"/>
    <mergeCell ref="D5:D7"/>
    <mergeCell ref="F5:F7"/>
    <mergeCell ref="H5:H7"/>
    <mergeCell ref="F19:F20"/>
    <mergeCell ref="F21:F23"/>
    <mergeCell ref="F24:F26"/>
    <mergeCell ref="J10:K10"/>
    <mergeCell ref="B8:B10"/>
    <mergeCell ref="D8:D10"/>
    <mergeCell ref="A1:L1"/>
    <mergeCell ref="D19:D20"/>
    <mergeCell ref="D21:D23"/>
    <mergeCell ref="D24:D26"/>
    <mergeCell ref="D27:D29"/>
    <mergeCell ref="A19:A29"/>
    <mergeCell ref="B19:B20"/>
    <mergeCell ref="B21:B23"/>
    <mergeCell ref="B24:B26"/>
    <mergeCell ref="B27:B29"/>
    <mergeCell ref="F27:F29"/>
    <mergeCell ref="H19:H20"/>
    <mergeCell ref="H21:H23"/>
    <mergeCell ref="H24:H26"/>
    <mergeCell ref="H27:H29"/>
    <mergeCell ref="F11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2EDF-758D-B741-B837-03207BD26385}">
  <sheetPr>
    <tabColor rgb="FFFF0000"/>
  </sheetPr>
  <dimension ref="A1:I23"/>
  <sheetViews>
    <sheetView tabSelected="1" workbookViewId="0">
      <selection activeCell="B3" sqref="B3"/>
    </sheetView>
  </sheetViews>
  <sheetFormatPr baseColWidth="10" defaultColWidth="14.6640625" defaultRowHeight="14"/>
  <cols>
    <col min="1" max="1" width="24.33203125" style="10" customWidth="1"/>
    <col min="2" max="16384" width="14.6640625" style="10"/>
  </cols>
  <sheetData>
    <row r="1" spans="1:9" ht="18">
      <c r="A1" s="93" t="s">
        <v>175</v>
      </c>
      <c r="B1" s="94">
        <f>测绘汇总!E33</f>
        <v>61717.03</v>
      </c>
      <c r="C1" s="95"/>
      <c r="D1" s="95"/>
      <c r="E1" s="95"/>
      <c r="F1" s="95"/>
      <c r="G1" s="96"/>
    </row>
    <row r="2" spans="1:9" ht="18">
      <c r="A2" s="93" t="s">
        <v>176</v>
      </c>
      <c r="B2" s="93">
        <v>10764.55</v>
      </c>
      <c r="C2" s="95"/>
      <c r="D2" s="95"/>
      <c r="E2" s="95"/>
      <c r="F2" s="95"/>
      <c r="G2" s="96"/>
    </row>
    <row r="3" spans="1:9" ht="18">
      <c r="A3" s="93" t="s">
        <v>177</v>
      </c>
      <c r="B3" s="97">
        <v>44048</v>
      </c>
      <c r="C3" s="95"/>
      <c r="D3" s="95"/>
      <c r="E3" s="95"/>
      <c r="F3" s="95"/>
      <c r="G3" s="96"/>
    </row>
    <row r="4" spans="1:9" ht="36">
      <c r="A4" s="93" t="s">
        <v>178</v>
      </c>
      <c r="B4" s="93" t="s">
        <v>179</v>
      </c>
      <c r="C4" s="93" t="s">
        <v>180</v>
      </c>
      <c r="D4" s="93" t="s">
        <v>181</v>
      </c>
      <c r="E4" s="95"/>
      <c r="F4" s="96"/>
      <c r="G4" s="96"/>
    </row>
    <row r="5" spans="1:9" ht="18">
      <c r="A5" s="93" t="s">
        <v>182</v>
      </c>
      <c r="B5" s="93">
        <f>SUM(D14:D23)</f>
        <v>308585.15000000002</v>
      </c>
      <c r="C5" s="93">
        <f>ROUND(B5*10000/$B$1,0)</f>
        <v>50000</v>
      </c>
      <c r="D5" s="93">
        <f>ROUND(B5*10000/$B$2,0)</f>
        <v>286668</v>
      </c>
      <c r="E5" s="95"/>
      <c r="F5" s="96"/>
      <c r="G5" s="96"/>
    </row>
    <row r="6" spans="1:9" ht="18">
      <c r="A6" s="93" t="s">
        <v>183</v>
      </c>
      <c r="B6" s="93">
        <f>SUM(D14:D23)</f>
        <v>308585.15000000002</v>
      </c>
      <c r="C6" s="93">
        <f>ROUND(B6*10000/$B$1,0)</f>
        <v>50000</v>
      </c>
      <c r="D6" s="93">
        <f t="shared" ref="D6:D8" si="0">ROUND(B6*10000/$B$2,0)</f>
        <v>286668</v>
      </c>
      <c r="E6" s="95"/>
      <c r="F6" s="96"/>
      <c r="G6" s="96"/>
    </row>
    <row r="7" spans="1:9" ht="18">
      <c r="A7" s="93" t="s">
        <v>184</v>
      </c>
      <c r="B7" s="93">
        <f>B5</f>
        <v>308585.15000000002</v>
      </c>
      <c r="C7" s="93">
        <f t="shared" ref="C7:C8" si="1">ROUND(B7*10000/$B$1,0)</f>
        <v>50000</v>
      </c>
      <c r="D7" s="93">
        <f t="shared" si="0"/>
        <v>286668</v>
      </c>
      <c r="E7" s="95"/>
      <c r="F7" s="96"/>
      <c r="G7" s="96"/>
    </row>
    <row r="8" spans="1:9" ht="18">
      <c r="A8" s="93" t="s">
        <v>185</v>
      </c>
      <c r="B8" s="93">
        <f>B5</f>
        <v>308585.15000000002</v>
      </c>
      <c r="C8" s="93">
        <f t="shared" si="1"/>
        <v>50000</v>
      </c>
      <c r="D8" s="93">
        <f t="shared" si="0"/>
        <v>286668</v>
      </c>
      <c r="E8" s="95"/>
      <c r="F8" s="96"/>
      <c r="G8" s="96"/>
    </row>
    <row r="9" spans="1:9" ht="18">
      <c r="A9" s="93" t="s">
        <v>186</v>
      </c>
      <c r="B9" s="98">
        <f>B5</f>
        <v>308585.15000000002</v>
      </c>
      <c r="C9" s="95"/>
      <c r="D9" s="95"/>
      <c r="E9" s="95"/>
      <c r="F9" s="96"/>
      <c r="G9" s="96"/>
    </row>
    <row r="10" spans="1:9" ht="18">
      <c r="A10" s="93" t="s">
        <v>187</v>
      </c>
      <c r="B10" s="98">
        <f>B5</f>
        <v>308585.15000000002</v>
      </c>
      <c r="C10" s="95"/>
      <c r="D10" s="95"/>
      <c r="E10" s="95"/>
      <c r="F10" s="96"/>
      <c r="G10" s="96"/>
    </row>
    <row r="11" spans="1:9" ht="18">
      <c r="A11" s="93" t="s">
        <v>188</v>
      </c>
      <c r="B11" s="98">
        <f>B5</f>
        <v>308585.15000000002</v>
      </c>
      <c r="C11" s="95"/>
      <c r="D11" s="95"/>
      <c r="E11" s="95"/>
      <c r="F11" s="96"/>
      <c r="G11" s="96"/>
    </row>
    <row r="12" spans="1:9" ht="17">
      <c r="A12" s="95"/>
      <c r="B12" s="95"/>
      <c r="C12" s="95"/>
      <c r="D12" s="95"/>
      <c r="E12" s="95"/>
      <c r="F12" s="96"/>
      <c r="G12" s="96"/>
    </row>
    <row r="13" spans="1:9" ht="36">
      <c r="A13" s="99" t="s">
        <v>189</v>
      </c>
      <c r="B13" s="100" t="s">
        <v>175</v>
      </c>
      <c r="C13" s="100" t="s">
        <v>176</v>
      </c>
      <c r="D13" s="100" t="s">
        <v>190</v>
      </c>
      <c r="E13" s="93" t="s">
        <v>180</v>
      </c>
      <c r="F13" s="93" t="s">
        <v>181</v>
      </c>
      <c r="G13" s="100" t="s">
        <v>191</v>
      </c>
      <c r="H13" s="100" t="s">
        <v>192</v>
      </c>
      <c r="I13" s="100" t="s">
        <v>193</v>
      </c>
    </row>
    <row r="14" spans="1:9" ht="17">
      <c r="A14" s="101" t="s">
        <v>194</v>
      </c>
      <c r="B14" s="100">
        <f>B1</f>
        <v>61717.03</v>
      </c>
      <c r="C14" s="100">
        <v>0</v>
      </c>
      <c r="D14" s="100">
        <f>B14*E14/10000</f>
        <v>308585.15000000002</v>
      </c>
      <c r="E14" s="100">
        <v>50000</v>
      </c>
      <c r="F14" s="100" t="e">
        <f>ROUND(D14*10000/C14,0)</f>
        <v>#DIV/0!</v>
      </c>
      <c r="G14" s="100">
        <v>0</v>
      </c>
      <c r="H14" s="100">
        <v>0</v>
      </c>
      <c r="I14" s="100">
        <v>0</v>
      </c>
    </row>
    <row r="15" spans="1:9" ht="17">
      <c r="A15" s="102" t="s">
        <v>195</v>
      </c>
      <c r="B15" s="103"/>
      <c r="C15" s="103"/>
      <c r="D15" s="103"/>
      <c r="E15" s="100" t="e">
        <f t="shared" ref="E15:E23" si="2">ROUND(D15*10000/B15,0)</f>
        <v>#DIV/0!</v>
      </c>
      <c r="F15" s="100" t="e">
        <f t="shared" ref="F15:F23" si="3">ROUND(D15*10000/C15,0)</f>
        <v>#DIV/0!</v>
      </c>
      <c r="G15" s="104"/>
      <c r="H15" s="104"/>
      <c r="I15" s="103"/>
    </row>
    <row r="16" spans="1:9" ht="17">
      <c r="A16" s="102" t="s">
        <v>196</v>
      </c>
      <c r="B16" s="103"/>
      <c r="C16" s="103"/>
      <c r="D16" s="103"/>
      <c r="E16" s="100" t="e">
        <f t="shared" si="2"/>
        <v>#DIV/0!</v>
      </c>
      <c r="F16" s="100" t="e">
        <f t="shared" si="3"/>
        <v>#DIV/0!</v>
      </c>
      <c r="G16" s="104"/>
      <c r="H16" s="104"/>
      <c r="I16" s="103"/>
    </row>
    <row r="17" spans="1:9" ht="17">
      <c r="A17" s="102" t="s">
        <v>197</v>
      </c>
      <c r="B17" s="103"/>
      <c r="C17" s="103"/>
      <c r="D17" s="103"/>
      <c r="E17" s="100" t="e">
        <f t="shared" si="2"/>
        <v>#DIV/0!</v>
      </c>
      <c r="F17" s="100" t="e">
        <f t="shared" si="3"/>
        <v>#DIV/0!</v>
      </c>
      <c r="G17" s="104"/>
      <c r="H17" s="104"/>
      <c r="I17" s="103"/>
    </row>
    <row r="18" spans="1:9" ht="17">
      <c r="A18" s="102" t="s">
        <v>198</v>
      </c>
      <c r="B18" s="103"/>
      <c r="C18" s="103"/>
      <c r="D18" s="103"/>
      <c r="E18" s="100" t="e">
        <f t="shared" si="2"/>
        <v>#DIV/0!</v>
      </c>
      <c r="F18" s="100" t="e">
        <f t="shared" si="3"/>
        <v>#DIV/0!</v>
      </c>
      <c r="G18" s="103"/>
      <c r="H18" s="103"/>
      <c r="I18" s="103"/>
    </row>
    <row r="19" spans="1:9" ht="17">
      <c r="A19" s="102" t="s">
        <v>199</v>
      </c>
      <c r="B19" s="103"/>
      <c r="C19" s="103"/>
      <c r="D19" s="103"/>
      <c r="E19" s="100" t="e">
        <f t="shared" si="2"/>
        <v>#DIV/0!</v>
      </c>
      <c r="F19" s="100" t="e">
        <f t="shared" si="3"/>
        <v>#DIV/0!</v>
      </c>
      <c r="G19" s="103"/>
      <c r="H19" s="103"/>
      <c r="I19" s="103"/>
    </row>
    <row r="20" spans="1:9" ht="17">
      <c r="A20" s="102" t="s">
        <v>200</v>
      </c>
      <c r="B20" s="103"/>
      <c r="C20" s="103"/>
      <c r="D20" s="103"/>
      <c r="E20" s="100" t="e">
        <f t="shared" si="2"/>
        <v>#DIV/0!</v>
      </c>
      <c r="F20" s="100" t="e">
        <f t="shared" si="3"/>
        <v>#DIV/0!</v>
      </c>
      <c r="G20" s="103"/>
      <c r="H20" s="103"/>
      <c r="I20" s="103"/>
    </row>
    <row r="21" spans="1:9" ht="17">
      <c r="A21" s="102" t="s">
        <v>201</v>
      </c>
      <c r="B21" s="103"/>
      <c r="C21" s="103"/>
      <c r="D21" s="103"/>
      <c r="E21" s="100" t="e">
        <f t="shared" si="2"/>
        <v>#DIV/0!</v>
      </c>
      <c r="F21" s="100" t="e">
        <f t="shared" si="3"/>
        <v>#DIV/0!</v>
      </c>
      <c r="G21" s="103"/>
      <c r="H21" s="103"/>
      <c r="I21" s="103"/>
    </row>
    <row r="22" spans="1:9" ht="17">
      <c r="A22" s="102" t="s">
        <v>202</v>
      </c>
      <c r="B22" s="103"/>
      <c r="C22" s="103"/>
      <c r="D22" s="103"/>
      <c r="E22" s="100" t="e">
        <f t="shared" si="2"/>
        <v>#DIV/0!</v>
      </c>
      <c r="F22" s="100" t="e">
        <f t="shared" si="3"/>
        <v>#DIV/0!</v>
      </c>
      <c r="G22" s="103"/>
      <c r="H22" s="103"/>
      <c r="I22" s="103"/>
    </row>
    <row r="23" spans="1:9" ht="17">
      <c r="A23" s="102" t="s">
        <v>203</v>
      </c>
      <c r="B23" s="103"/>
      <c r="C23" s="103"/>
      <c r="D23" s="103"/>
      <c r="E23" s="93" t="e">
        <f t="shared" si="2"/>
        <v>#DIV/0!</v>
      </c>
      <c r="F23" s="93" t="e">
        <f t="shared" si="3"/>
        <v>#DIV/0!</v>
      </c>
      <c r="G23" s="103"/>
      <c r="H23" s="103"/>
      <c r="I23" s="103"/>
    </row>
  </sheetData>
  <phoneticPr fontId="1" type="noConversion"/>
  <dataValidations count="1">
    <dataValidation type="list" allowBlank="1" showInputMessage="1" showErrorMessage="1" sqref="A14" xr:uid="{EAFE4B71-078E-EE43-A796-990AA4106DD7}">
      <formula1>"估价对象1（结果表）,估价对象1（结果表1修多）"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CD86-5FC0-EE4B-8FB2-431080C8339E}">
  <dimension ref="A1:K33"/>
  <sheetViews>
    <sheetView topLeftCell="A10" zoomScaleSheetLayoutView="100" workbookViewId="0">
      <selection activeCell="D29" sqref="D29:F33"/>
    </sheetView>
  </sheetViews>
  <sheetFormatPr baseColWidth="10" defaultColWidth="9" defaultRowHeight="15"/>
  <cols>
    <col min="1" max="1" width="22.5" style="106" customWidth="1"/>
    <col min="2" max="2" width="9" style="106"/>
    <col min="3" max="3" width="9.33203125" style="106" bestFit="1" customWidth="1"/>
    <col min="4" max="4" width="9" style="106"/>
    <col min="5" max="6" width="9.33203125" style="106" bestFit="1" customWidth="1"/>
    <col min="7" max="7" width="9" style="106"/>
    <col min="8" max="9" width="9.33203125" style="106" bestFit="1" customWidth="1"/>
    <col min="10" max="10" width="12.5" style="106" customWidth="1"/>
    <col min="11" max="11" width="16" style="106" customWidth="1"/>
    <col min="12" max="256" width="9" style="106"/>
    <col min="257" max="257" width="22.5" style="106" customWidth="1"/>
    <col min="258" max="258" width="9" style="106"/>
    <col min="259" max="259" width="9.33203125" style="106" bestFit="1" customWidth="1"/>
    <col min="260" max="260" width="9" style="106"/>
    <col min="261" max="262" width="9.33203125" style="106" bestFit="1" customWidth="1"/>
    <col min="263" max="263" width="9" style="106"/>
    <col min="264" max="265" width="9.33203125" style="106" bestFit="1" customWidth="1"/>
    <col min="266" max="266" width="12.5" style="106" customWidth="1"/>
    <col min="267" max="267" width="16" style="106" customWidth="1"/>
    <col min="268" max="512" width="9" style="106"/>
    <col min="513" max="513" width="22.5" style="106" customWidth="1"/>
    <col min="514" max="514" width="9" style="106"/>
    <col min="515" max="515" width="9.33203125" style="106" bestFit="1" customWidth="1"/>
    <col min="516" max="516" width="9" style="106"/>
    <col min="517" max="518" width="9.33203125" style="106" bestFit="1" customWidth="1"/>
    <col min="519" max="519" width="9" style="106"/>
    <col min="520" max="521" width="9.33203125" style="106" bestFit="1" customWidth="1"/>
    <col min="522" max="522" width="12.5" style="106" customWidth="1"/>
    <col min="523" max="523" width="16" style="106" customWidth="1"/>
    <col min="524" max="768" width="9" style="106"/>
    <col min="769" max="769" width="22.5" style="106" customWidth="1"/>
    <col min="770" max="770" width="9" style="106"/>
    <col min="771" max="771" width="9.33203125" style="106" bestFit="1" customWidth="1"/>
    <col min="772" max="772" width="9" style="106"/>
    <col min="773" max="774" width="9.33203125" style="106" bestFit="1" customWidth="1"/>
    <col min="775" max="775" width="9" style="106"/>
    <col min="776" max="777" width="9.33203125" style="106" bestFit="1" customWidth="1"/>
    <col min="778" max="778" width="12.5" style="106" customWidth="1"/>
    <col min="779" max="779" width="16" style="106" customWidth="1"/>
    <col min="780" max="1024" width="9" style="106"/>
    <col min="1025" max="1025" width="22.5" style="106" customWidth="1"/>
    <col min="1026" max="1026" width="9" style="106"/>
    <col min="1027" max="1027" width="9.33203125" style="106" bestFit="1" customWidth="1"/>
    <col min="1028" max="1028" width="9" style="106"/>
    <col min="1029" max="1030" width="9.33203125" style="106" bestFit="1" customWidth="1"/>
    <col min="1031" max="1031" width="9" style="106"/>
    <col min="1032" max="1033" width="9.33203125" style="106" bestFit="1" customWidth="1"/>
    <col min="1034" max="1034" width="12.5" style="106" customWidth="1"/>
    <col min="1035" max="1035" width="16" style="106" customWidth="1"/>
    <col min="1036" max="1280" width="9" style="106"/>
    <col min="1281" max="1281" width="22.5" style="106" customWidth="1"/>
    <col min="1282" max="1282" width="9" style="106"/>
    <col min="1283" max="1283" width="9.33203125" style="106" bestFit="1" customWidth="1"/>
    <col min="1284" max="1284" width="9" style="106"/>
    <col min="1285" max="1286" width="9.33203125" style="106" bestFit="1" customWidth="1"/>
    <col min="1287" max="1287" width="9" style="106"/>
    <col min="1288" max="1289" width="9.33203125" style="106" bestFit="1" customWidth="1"/>
    <col min="1290" max="1290" width="12.5" style="106" customWidth="1"/>
    <col min="1291" max="1291" width="16" style="106" customWidth="1"/>
    <col min="1292" max="1536" width="9" style="106"/>
    <col min="1537" max="1537" width="22.5" style="106" customWidth="1"/>
    <col min="1538" max="1538" width="9" style="106"/>
    <col min="1539" max="1539" width="9.33203125" style="106" bestFit="1" customWidth="1"/>
    <col min="1540" max="1540" width="9" style="106"/>
    <col min="1541" max="1542" width="9.33203125" style="106" bestFit="1" customWidth="1"/>
    <col min="1543" max="1543" width="9" style="106"/>
    <col min="1544" max="1545" width="9.33203125" style="106" bestFit="1" customWidth="1"/>
    <col min="1546" max="1546" width="12.5" style="106" customWidth="1"/>
    <col min="1547" max="1547" width="16" style="106" customWidth="1"/>
    <col min="1548" max="1792" width="9" style="106"/>
    <col min="1793" max="1793" width="22.5" style="106" customWidth="1"/>
    <col min="1794" max="1794" width="9" style="106"/>
    <col min="1795" max="1795" width="9.33203125" style="106" bestFit="1" customWidth="1"/>
    <col min="1796" max="1796" width="9" style="106"/>
    <col min="1797" max="1798" width="9.33203125" style="106" bestFit="1" customWidth="1"/>
    <col min="1799" max="1799" width="9" style="106"/>
    <col min="1800" max="1801" width="9.33203125" style="106" bestFit="1" customWidth="1"/>
    <col min="1802" max="1802" width="12.5" style="106" customWidth="1"/>
    <col min="1803" max="1803" width="16" style="106" customWidth="1"/>
    <col min="1804" max="2048" width="9" style="106"/>
    <col min="2049" max="2049" width="22.5" style="106" customWidth="1"/>
    <col min="2050" max="2050" width="9" style="106"/>
    <col min="2051" max="2051" width="9.33203125" style="106" bestFit="1" customWidth="1"/>
    <col min="2052" max="2052" width="9" style="106"/>
    <col min="2053" max="2054" width="9.33203125" style="106" bestFit="1" customWidth="1"/>
    <col min="2055" max="2055" width="9" style="106"/>
    <col min="2056" max="2057" width="9.33203125" style="106" bestFit="1" customWidth="1"/>
    <col min="2058" max="2058" width="12.5" style="106" customWidth="1"/>
    <col min="2059" max="2059" width="16" style="106" customWidth="1"/>
    <col min="2060" max="2304" width="9" style="106"/>
    <col min="2305" max="2305" width="22.5" style="106" customWidth="1"/>
    <col min="2306" max="2306" width="9" style="106"/>
    <col min="2307" max="2307" width="9.33203125" style="106" bestFit="1" customWidth="1"/>
    <col min="2308" max="2308" width="9" style="106"/>
    <col min="2309" max="2310" width="9.33203125" style="106" bestFit="1" customWidth="1"/>
    <col min="2311" max="2311" width="9" style="106"/>
    <col min="2312" max="2313" width="9.33203125" style="106" bestFit="1" customWidth="1"/>
    <col min="2314" max="2314" width="12.5" style="106" customWidth="1"/>
    <col min="2315" max="2315" width="16" style="106" customWidth="1"/>
    <col min="2316" max="2560" width="9" style="106"/>
    <col min="2561" max="2561" width="22.5" style="106" customWidth="1"/>
    <col min="2562" max="2562" width="9" style="106"/>
    <col min="2563" max="2563" width="9.33203125" style="106" bestFit="1" customWidth="1"/>
    <col min="2564" max="2564" width="9" style="106"/>
    <col min="2565" max="2566" width="9.33203125" style="106" bestFit="1" customWidth="1"/>
    <col min="2567" max="2567" width="9" style="106"/>
    <col min="2568" max="2569" width="9.33203125" style="106" bestFit="1" customWidth="1"/>
    <col min="2570" max="2570" width="12.5" style="106" customWidth="1"/>
    <col min="2571" max="2571" width="16" style="106" customWidth="1"/>
    <col min="2572" max="2816" width="9" style="106"/>
    <col min="2817" max="2817" width="22.5" style="106" customWidth="1"/>
    <col min="2818" max="2818" width="9" style="106"/>
    <col min="2819" max="2819" width="9.33203125" style="106" bestFit="1" customWidth="1"/>
    <col min="2820" max="2820" width="9" style="106"/>
    <col min="2821" max="2822" width="9.33203125" style="106" bestFit="1" customWidth="1"/>
    <col min="2823" max="2823" width="9" style="106"/>
    <col min="2824" max="2825" width="9.33203125" style="106" bestFit="1" customWidth="1"/>
    <col min="2826" max="2826" width="12.5" style="106" customWidth="1"/>
    <col min="2827" max="2827" width="16" style="106" customWidth="1"/>
    <col min="2828" max="3072" width="9" style="106"/>
    <col min="3073" max="3073" width="22.5" style="106" customWidth="1"/>
    <col min="3074" max="3074" width="9" style="106"/>
    <col min="3075" max="3075" width="9.33203125" style="106" bestFit="1" customWidth="1"/>
    <col min="3076" max="3076" width="9" style="106"/>
    <col min="3077" max="3078" width="9.33203125" style="106" bestFit="1" customWidth="1"/>
    <col min="3079" max="3079" width="9" style="106"/>
    <col min="3080" max="3081" width="9.33203125" style="106" bestFit="1" customWidth="1"/>
    <col min="3082" max="3082" width="12.5" style="106" customWidth="1"/>
    <col min="3083" max="3083" width="16" style="106" customWidth="1"/>
    <col min="3084" max="3328" width="9" style="106"/>
    <col min="3329" max="3329" width="22.5" style="106" customWidth="1"/>
    <col min="3330" max="3330" width="9" style="106"/>
    <col min="3331" max="3331" width="9.33203125" style="106" bestFit="1" customWidth="1"/>
    <col min="3332" max="3332" width="9" style="106"/>
    <col min="3333" max="3334" width="9.33203125" style="106" bestFit="1" customWidth="1"/>
    <col min="3335" max="3335" width="9" style="106"/>
    <col min="3336" max="3337" width="9.33203125" style="106" bestFit="1" customWidth="1"/>
    <col min="3338" max="3338" width="12.5" style="106" customWidth="1"/>
    <col min="3339" max="3339" width="16" style="106" customWidth="1"/>
    <col min="3340" max="3584" width="9" style="106"/>
    <col min="3585" max="3585" width="22.5" style="106" customWidth="1"/>
    <col min="3586" max="3586" width="9" style="106"/>
    <col min="3587" max="3587" width="9.33203125" style="106" bestFit="1" customWidth="1"/>
    <col min="3588" max="3588" width="9" style="106"/>
    <col min="3589" max="3590" width="9.33203125" style="106" bestFit="1" customWidth="1"/>
    <col min="3591" max="3591" width="9" style="106"/>
    <col min="3592" max="3593" width="9.33203125" style="106" bestFit="1" customWidth="1"/>
    <col min="3594" max="3594" width="12.5" style="106" customWidth="1"/>
    <col min="3595" max="3595" width="16" style="106" customWidth="1"/>
    <col min="3596" max="3840" width="9" style="106"/>
    <col min="3841" max="3841" width="22.5" style="106" customWidth="1"/>
    <col min="3842" max="3842" width="9" style="106"/>
    <col min="3843" max="3843" width="9.33203125" style="106" bestFit="1" customWidth="1"/>
    <col min="3844" max="3844" width="9" style="106"/>
    <col min="3845" max="3846" width="9.33203125" style="106" bestFit="1" customWidth="1"/>
    <col min="3847" max="3847" width="9" style="106"/>
    <col min="3848" max="3849" width="9.33203125" style="106" bestFit="1" customWidth="1"/>
    <col min="3850" max="3850" width="12.5" style="106" customWidth="1"/>
    <col min="3851" max="3851" width="16" style="106" customWidth="1"/>
    <col min="3852" max="4096" width="9" style="106"/>
    <col min="4097" max="4097" width="22.5" style="106" customWidth="1"/>
    <col min="4098" max="4098" width="9" style="106"/>
    <col min="4099" max="4099" width="9.33203125" style="106" bestFit="1" customWidth="1"/>
    <col min="4100" max="4100" width="9" style="106"/>
    <col min="4101" max="4102" width="9.33203125" style="106" bestFit="1" customWidth="1"/>
    <col min="4103" max="4103" width="9" style="106"/>
    <col min="4104" max="4105" width="9.33203125" style="106" bestFit="1" customWidth="1"/>
    <col min="4106" max="4106" width="12.5" style="106" customWidth="1"/>
    <col min="4107" max="4107" width="16" style="106" customWidth="1"/>
    <col min="4108" max="4352" width="9" style="106"/>
    <col min="4353" max="4353" width="22.5" style="106" customWidth="1"/>
    <col min="4354" max="4354" width="9" style="106"/>
    <col min="4355" max="4355" width="9.33203125" style="106" bestFit="1" customWidth="1"/>
    <col min="4356" max="4356" width="9" style="106"/>
    <col min="4357" max="4358" width="9.33203125" style="106" bestFit="1" customWidth="1"/>
    <col min="4359" max="4359" width="9" style="106"/>
    <col min="4360" max="4361" width="9.33203125" style="106" bestFit="1" customWidth="1"/>
    <col min="4362" max="4362" width="12.5" style="106" customWidth="1"/>
    <col min="4363" max="4363" width="16" style="106" customWidth="1"/>
    <col min="4364" max="4608" width="9" style="106"/>
    <col min="4609" max="4609" width="22.5" style="106" customWidth="1"/>
    <col min="4610" max="4610" width="9" style="106"/>
    <col min="4611" max="4611" width="9.33203125" style="106" bestFit="1" customWidth="1"/>
    <col min="4612" max="4612" width="9" style="106"/>
    <col min="4613" max="4614" width="9.33203125" style="106" bestFit="1" customWidth="1"/>
    <col min="4615" max="4615" width="9" style="106"/>
    <col min="4616" max="4617" width="9.33203125" style="106" bestFit="1" customWidth="1"/>
    <col min="4618" max="4618" width="12.5" style="106" customWidth="1"/>
    <col min="4619" max="4619" width="16" style="106" customWidth="1"/>
    <col min="4620" max="4864" width="9" style="106"/>
    <col min="4865" max="4865" width="22.5" style="106" customWidth="1"/>
    <col min="4866" max="4866" width="9" style="106"/>
    <col min="4867" max="4867" width="9.33203125" style="106" bestFit="1" customWidth="1"/>
    <col min="4868" max="4868" width="9" style="106"/>
    <col min="4869" max="4870" width="9.33203125" style="106" bestFit="1" customWidth="1"/>
    <col min="4871" max="4871" width="9" style="106"/>
    <col min="4872" max="4873" width="9.33203125" style="106" bestFit="1" customWidth="1"/>
    <col min="4874" max="4874" width="12.5" style="106" customWidth="1"/>
    <col min="4875" max="4875" width="16" style="106" customWidth="1"/>
    <col min="4876" max="5120" width="9" style="106"/>
    <col min="5121" max="5121" width="22.5" style="106" customWidth="1"/>
    <col min="5122" max="5122" width="9" style="106"/>
    <col min="5123" max="5123" width="9.33203125" style="106" bestFit="1" customWidth="1"/>
    <col min="5124" max="5124" width="9" style="106"/>
    <col min="5125" max="5126" width="9.33203125" style="106" bestFit="1" customWidth="1"/>
    <col min="5127" max="5127" width="9" style="106"/>
    <col min="5128" max="5129" width="9.33203125" style="106" bestFit="1" customWidth="1"/>
    <col min="5130" max="5130" width="12.5" style="106" customWidth="1"/>
    <col min="5131" max="5131" width="16" style="106" customWidth="1"/>
    <col min="5132" max="5376" width="9" style="106"/>
    <col min="5377" max="5377" width="22.5" style="106" customWidth="1"/>
    <col min="5378" max="5378" width="9" style="106"/>
    <col min="5379" max="5379" width="9.33203125" style="106" bestFit="1" customWidth="1"/>
    <col min="5380" max="5380" width="9" style="106"/>
    <col min="5381" max="5382" width="9.33203125" style="106" bestFit="1" customWidth="1"/>
    <col min="5383" max="5383" width="9" style="106"/>
    <col min="5384" max="5385" width="9.33203125" style="106" bestFit="1" customWidth="1"/>
    <col min="5386" max="5386" width="12.5" style="106" customWidth="1"/>
    <col min="5387" max="5387" width="16" style="106" customWidth="1"/>
    <col min="5388" max="5632" width="9" style="106"/>
    <col min="5633" max="5633" width="22.5" style="106" customWidth="1"/>
    <col min="5634" max="5634" width="9" style="106"/>
    <col min="5635" max="5635" width="9.33203125" style="106" bestFit="1" customWidth="1"/>
    <col min="5636" max="5636" width="9" style="106"/>
    <col min="5637" max="5638" width="9.33203125" style="106" bestFit="1" customWidth="1"/>
    <col min="5639" max="5639" width="9" style="106"/>
    <col min="5640" max="5641" width="9.33203125" style="106" bestFit="1" customWidth="1"/>
    <col min="5642" max="5642" width="12.5" style="106" customWidth="1"/>
    <col min="5643" max="5643" width="16" style="106" customWidth="1"/>
    <col min="5644" max="5888" width="9" style="106"/>
    <col min="5889" max="5889" width="22.5" style="106" customWidth="1"/>
    <col min="5890" max="5890" width="9" style="106"/>
    <col min="5891" max="5891" width="9.33203125" style="106" bestFit="1" customWidth="1"/>
    <col min="5892" max="5892" width="9" style="106"/>
    <col min="5893" max="5894" width="9.33203125" style="106" bestFit="1" customWidth="1"/>
    <col min="5895" max="5895" width="9" style="106"/>
    <col min="5896" max="5897" width="9.33203125" style="106" bestFit="1" customWidth="1"/>
    <col min="5898" max="5898" width="12.5" style="106" customWidth="1"/>
    <col min="5899" max="5899" width="16" style="106" customWidth="1"/>
    <col min="5900" max="6144" width="9" style="106"/>
    <col min="6145" max="6145" width="22.5" style="106" customWidth="1"/>
    <col min="6146" max="6146" width="9" style="106"/>
    <col min="6147" max="6147" width="9.33203125" style="106" bestFit="1" customWidth="1"/>
    <col min="6148" max="6148" width="9" style="106"/>
    <col min="6149" max="6150" width="9.33203125" style="106" bestFit="1" customWidth="1"/>
    <col min="6151" max="6151" width="9" style="106"/>
    <col min="6152" max="6153" width="9.33203125" style="106" bestFit="1" customWidth="1"/>
    <col min="6154" max="6154" width="12.5" style="106" customWidth="1"/>
    <col min="6155" max="6155" width="16" style="106" customWidth="1"/>
    <col min="6156" max="6400" width="9" style="106"/>
    <col min="6401" max="6401" width="22.5" style="106" customWidth="1"/>
    <col min="6402" max="6402" width="9" style="106"/>
    <col min="6403" max="6403" width="9.33203125" style="106" bestFit="1" customWidth="1"/>
    <col min="6404" max="6404" width="9" style="106"/>
    <col min="6405" max="6406" width="9.33203125" style="106" bestFit="1" customWidth="1"/>
    <col min="6407" max="6407" width="9" style="106"/>
    <col min="6408" max="6409" width="9.33203125" style="106" bestFit="1" customWidth="1"/>
    <col min="6410" max="6410" width="12.5" style="106" customWidth="1"/>
    <col min="6411" max="6411" width="16" style="106" customWidth="1"/>
    <col min="6412" max="6656" width="9" style="106"/>
    <col min="6657" max="6657" width="22.5" style="106" customWidth="1"/>
    <col min="6658" max="6658" width="9" style="106"/>
    <col min="6659" max="6659" width="9.33203125" style="106" bestFit="1" customWidth="1"/>
    <col min="6660" max="6660" width="9" style="106"/>
    <col min="6661" max="6662" width="9.33203125" style="106" bestFit="1" customWidth="1"/>
    <col min="6663" max="6663" width="9" style="106"/>
    <col min="6664" max="6665" width="9.33203125" style="106" bestFit="1" customWidth="1"/>
    <col min="6666" max="6666" width="12.5" style="106" customWidth="1"/>
    <col min="6667" max="6667" width="16" style="106" customWidth="1"/>
    <col min="6668" max="6912" width="9" style="106"/>
    <col min="6913" max="6913" width="22.5" style="106" customWidth="1"/>
    <col min="6914" max="6914" width="9" style="106"/>
    <col min="6915" max="6915" width="9.33203125" style="106" bestFit="1" customWidth="1"/>
    <col min="6916" max="6916" width="9" style="106"/>
    <col min="6917" max="6918" width="9.33203125" style="106" bestFit="1" customWidth="1"/>
    <col min="6919" max="6919" width="9" style="106"/>
    <col min="6920" max="6921" width="9.33203125" style="106" bestFit="1" customWidth="1"/>
    <col min="6922" max="6922" width="12.5" style="106" customWidth="1"/>
    <col min="6923" max="6923" width="16" style="106" customWidth="1"/>
    <col min="6924" max="7168" width="9" style="106"/>
    <col min="7169" max="7169" width="22.5" style="106" customWidth="1"/>
    <col min="7170" max="7170" width="9" style="106"/>
    <col min="7171" max="7171" width="9.33203125" style="106" bestFit="1" customWidth="1"/>
    <col min="7172" max="7172" width="9" style="106"/>
    <col min="7173" max="7174" width="9.33203125" style="106" bestFit="1" customWidth="1"/>
    <col min="7175" max="7175" width="9" style="106"/>
    <col min="7176" max="7177" width="9.33203125" style="106" bestFit="1" customWidth="1"/>
    <col min="7178" max="7178" width="12.5" style="106" customWidth="1"/>
    <col min="7179" max="7179" width="16" style="106" customWidth="1"/>
    <col min="7180" max="7424" width="9" style="106"/>
    <col min="7425" max="7425" width="22.5" style="106" customWidth="1"/>
    <col min="7426" max="7426" width="9" style="106"/>
    <col min="7427" max="7427" width="9.33203125" style="106" bestFit="1" customWidth="1"/>
    <col min="7428" max="7428" width="9" style="106"/>
    <col min="7429" max="7430" width="9.33203125" style="106" bestFit="1" customWidth="1"/>
    <col min="7431" max="7431" width="9" style="106"/>
    <col min="7432" max="7433" width="9.33203125" style="106" bestFit="1" customWidth="1"/>
    <col min="7434" max="7434" width="12.5" style="106" customWidth="1"/>
    <col min="7435" max="7435" width="16" style="106" customWidth="1"/>
    <col min="7436" max="7680" width="9" style="106"/>
    <col min="7681" max="7681" width="22.5" style="106" customWidth="1"/>
    <col min="7682" max="7682" width="9" style="106"/>
    <col min="7683" max="7683" width="9.33203125" style="106" bestFit="1" customWidth="1"/>
    <col min="7684" max="7684" width="9" style="106"/>
    <col min="7685" max="7686" width="9.33203125" style="106" bestFit="1" customWidth="1"/>
    <col min="7687" max="7687" width="9" style="106"/>
    <col min="7688" max="7689" width="9.33203125" style="106" bestFit="1" customWidth="1"/>
    <col min="7690" max="7690" width="12.5" style="106" customWidth="1"/>
    <col min="7691" max="7691" width="16" style="106" customWidth="1"/>
    <col min="7692" max="7936" width="9" style="106"/>
    <col min="7937" max="7937" width="22.5" style="106" customWidth="1"/>
    <col min="7938" max="7938" width="9" style="106"/>
    <col min="7939" max="7939" width="9.33203125" style="106" bestFit="1" customWidth="1"/>
    <col min="7940" max="7940" width="9" style="106"/>
    <col min="7941" max="7942" width="9.33203125" style="106" bestFit="1" customWidth="1"/>
    <col min="7943" max="7943" width="9" style="106"/>
    <col min="7944" max="7945" width="9.33203125" style="106" bestFit="1" customWidth="1"/>
    <col min="7946" max="7946" width="12.5" style="106" customWidth="1"/>
    <col min="7947" max="7947" width="16" style="106" customWidth="1"/>
    <col min="7948" max="8192" width="9" style="106"/>
    <col min="8193" max="8193" width="22.5" style="106" customWidth="1"/>
    <col min="8194" max="8194" width="9" style="106"/>
    <col min="8195" max="8195" width="9.33203125" style="106" bestFit="1" customWidth="1"/>
    <col min="8196" max="8196" width="9" style="106"/>
    <col min="8197" max="8198" width="9.33203125" style="106" bestFit="1" customWidth="1"/>
    <col min="8199" max="8199" width="9" style="106"/>
    <col min="8200" max="8201" width="9.33203125" style="106" bestFit="1" customWidth="1"/>
    <col min="8202" max="8202" width="12.5" style="106" customWidth="1"/>
    <col min="8203" max="8203" width="16" style="106" customWidth="1"/>
    <col min="8204" max="8448" width="9" style="106"/>
    <col min="8449" max="8449" width="22.5" style="106" customWidth="1"/>
    <col min="8450" max="8450" width="9" style="106"/>
    <col min="8451" max="8451" width="9.33203125" style="106" bestFit="1" customWidth="1"/>
    <col min="8452" max="8452" width="9" style="106"/>
    <col min="8453" max="8454" width="9.33203125" style="106" bestFit="1" customWidth="1"/>
    <col min="8455" max="8455" width="9" style="106"/>
    <col min="8456" max="8457" width="9.33203125" style="106" bestFit="1" customWidth="1"/>
    <col min="8458" max="8458" width="12.5" style="106" customWidth="1"/>
    <col min="8459" max="8459" width="16" style="106" customWidth="1"/>
    <col min="8460" max="8704" width="9" style="106"/>
    <col min="8705" max="8705" width="22.5" style="106" customWidth="1"/>
    <col min="8706" max="8706" width="9" style="106"/>
    <col min="8707" max="8707" width="9.33203125" style="106" bestFit="1" customWidth="1"/>
    <col min="8708" max="8708" width="9" style="106"/>
    <col min="8709" max="8710" width="9.33203125" style="106" bestFit="1" customWidth="1"/>
    <col min="8711" max="8711" width="9" style="106"/>
    <col min="8712" max="8713" width="9.33203125" style="106" bestFit="1" customWidth="1"/>
    <col min="8714" max="8714" width="12.5" style="106" customWidth="1"/>
    <col min="8715" max="8715" width="16" style="106" customWidth="1"/>
    <col min="8716" max="8960" width="9" style="106"/>
    <col min="8961" max="8961" width="22.5" style="106" customWidth="1"/>
    <col min="8962" max="8962" width="9" style="106"/>
    <col min="8963" max="8963" width="9.33203125" style="106" bestFit="1" customWidth="1"/>
    <col min="8964" max="8964" width="9" style="106"/>
    <col min="8965" max="8966" width="9.33203125" style="106" bestFit="1" customWidth="1"/>
    <col min="8967" max="8967" width="9" style="106"/>
    <col min="8968" max="8969" width="9.33203125" style="106" bestFit="1" customWidth="1"/>
    <col min="8970" max="8970" width="12.5" style="106" customWidth="1"/>
    <col min="8971" max="8971" width="16" style="106" customWidth="1"/>
    <col min="8972" max="9216" width="9" style="106"/>
    <col min="9217" max="9217" width="22.5" style="106" customWidth="1"/>
    <col min="9218" max="9218" width="9" style="106"/>
    <col min="9219" max="9219" width="9.33203125" style="106" bestFit="1" customWidth="1"/>
    <col min="9220" max="9220" width="9" style="106"/>
    <col min="9221" max="9222" width="9.33203125" style="106" bestFit="1" customWidth="1"/>
    <col min="9223" max="9223" width="9" style="106"/>
    <col min="9224" max="9225" width="9.33203125" style="106" bestFit="1" customWidth="1"/>
    <col min="9226" max="9226" width="12.5" style="106" customWidth="1"/>
    <col min="9227" max="9227" width="16" style="106" customWidth="1"/>
    <col min="9228" max="9472" width="9" style="106"/>
    <col min="9473" max="9473" width="22.5" style="106" customWidth="1"/>
    <col min="9474" max="9474" width="9" style="106"/>
    <col min="9475" max="9475" width="9.33203125" style="106" bestFit="1" customWidth="1"/>
    <col min="9476" max="9476" width="9" style="106"/>
    <col min="9477" max="9478" width="9.33203125" style="106" bestFit="1" customWidth="1"/>
    <col min="9479" max="9479" width="9" style="106"/>
    <col min="9480" max="9481" width="9.33203125" style="106" bestFit="1" customWidth="1"/>
    <col min="9482" max="9482" width="12.5" style="106" customWidth="1"/>
    <col min="9483" max="9483" width="16" style="106" customWidth="1"/>
    <col min="9484" max="9728" width="9" style="106"/>
    <col min="9729" max="9729" width="22.5" style="106" customWidth="1"/>
    <col min="9730" max="9730" width="9" style="106"/>
    <col min="9731" max="9731" width="9.33203125" style="106" bestFit="1" customWidth="1"/>
    <col min="9732" max="9732" width="9" style="106"/>
    <col min="9733" max="9734" width="9.33203125" style="106" bestFit="1" customWidth="1"/>
    <col min="9735" max="9735" width="9" style="106"/>
    <col min="9736" max="9737" width="9.33203125" style="106" bestFit="1" customWidth="1"/>
    <col min="9738" max="9738" width="12.5" style="106" customWidth="1"/>
    <col min="9739" max="9739" width="16" style="106" customWidth="1"/>
    <col min="9740" max="9984" width="9" style="106"/>
    <col min="9985" max="9985" width="22.5" style="106" customWidth="1"/>
    <col min="9986" max="9986" width="9" style="106"/>
    <col min="9987" max="9987" width="9.33203125" style="106" bestFit="1" customWidth="1"/>
    <col min="9988" max="9988" width="9" style="106"/>
    <col min="9989" max="9990" width="9.33203125" style="106" bestFit="1" customWidth="1"/>
    <col min="9991" max="9991" width="9" style="106"/>
    <col min="9992" max="9993" width="9.33203125" style="106" bestFit="1" customWidth="1"/>
    <col min="9994" max="9994" width="12.5" style="106" customWidth="1"/>
    <col min="9995" max="9995" width="16" style="106" customWidth="1"/>
    <col min="9996" max="10240" width="9" style="106"/>
    <col min="10241" max="10241" width="22.5" style="106" customWidth="1"/>
    <col min="10242" max="10242" width="9" style="106"/>
    <col min="10243" max="10243" width="9.33203125" style="106" bestFit="1" customWidth="1"/>
    <col min="10244" max="10244" width="9" style="106"/>
    <col min="10245" max="10246" width="9.33203125" style="106" bestFit="1" customWidth="1"/>
    <col min="10247" max="10247" width="9" style="106"/>
    <col min="10248" max="10249" width="9.33203125" style="106" bestFit="1" customWidth="1"/>
    <col min="10250" max="10250" width="12.5" style="106" customWidth="1"/>
    <col min="10251" max="10251" width="16" style="106" customWidth="1"/>
    <col min="10252" max="10496" width="9" style="106"/>
    <col min="10497" max="10497" width="22.5" style="106" customWidth="1"/>
    <col min="10498" max="10498" width="9" style="106"/>
    <col min="10499" max="10499" width="9.33203125" style="106" bestFit="1" customWidth="1"/>
    <col min="10500" max="10500" width="9" style="106"/>
    <col min="10501" max="10502" width="9.33203125" style="106" bestFit="1" customWidth="1"/>
    <col min="10503" max="10503" width="9" style="106"/>
    <col min="10504" max="10505" width="9.33203125" style="106" bestFit="1" customWidth="1"/>
    <col min="10506" max="10506" width="12.5" style="106" customWidth="1"/>
    <col min="10507" max="10507" width="16" style="106" customWidth="1"/>
    <col min="10508" max="10752" width="9" style="106"/>
    <col min="10753" max="10753" width="22.5" style="106" customWidth="1"/>
    <col min="10754" max="10754" width="9" style="106"/>
    <col min="10755" max="10755" width="9.33203125" style="106" bestFit="1" customWidth="1"/>
    <col min="10756" max="10756" width="9" style="106"/>
    <col min="10757" max="10758" width="9.33203125" style="106" bestFit="1" customWidth="1"/>
    <col min="10759" max="10759" width="9" style="106"/>
    <col min="10760" max="10761" width="9.33203125" style="106" bestFit="1" customWidth="1"/>
    <col min="10762" max="10762" width="12.5" style="106" customWidth="1"/>
    <col min="10763" max="10763" width="16" style="106" customWidth="1"/>
    <col min="10764" max="11008" width="9" style="106"/>
    <col min="11009" max="11009" width="22.5" style="106" customWidth="1"/>
    <col min="11010" max="11010" width="9" style="106"/>
    <col min="11011" max="11011" width="9.33203125" style="106" bestFit="1" customWidth="1"/>
    <col min="11012" max="11012" width="9" style="106"/>
    <col min="11013" max="11014" width="9.33203125" style="106" bestFit="1" customWidth="1"/>
    <col min="11015" max="11015" width="9" style="106"/>
    <col min="11016" max="11017" width="9.33203125" style="106" bestFit="1" customWidth="1"/>
    <col min="11018" max="11018" width="12.5" style="106" customWidth="1"/>
    <col min="11019" max="11019" width="16" style="106" customWidth="1"/>
    <col min="11020" max="11264" width="9" style="106"/>
    <col min="11265" max="11265" width="22.5" style="106" customWidth="1"/>
    <col min="11266" max="11266" width="9" style="106"/>
    <col min="11267" max="11267" width="9.33203125" style="106" bestFit="1" customWidth="1"/>
    <col min="11268" max="11268" width="9" style="106"/>
    <col min="11269" max="11270" width="9.33203125" style="106" bestFit="1" customWidth="1"/>
    <col min="11271" max="11271" width="9" style="106"/>
    <col min="11272" max="11273" width="9.33203125" style="106" bestFit="1" customWidth="1"/>
    <col min="11274" max="11274" width="12.5" style="106" customWidth="1"/>
    <col min="11275" max="11275" width="16" style="106" customWidth="1"/>
    <col min="11276" max="11520" width="9" style="106"/>
    <col min="11521" max="11521" width="22.5" style="106" customWidth="1"/>
    <col min="11522" max="11522" width="9" style="106"/>
    <col min="11523" max="11523" width="9.33203125" style="106" bestFit="1" customWidth="1"/>
    <col min="11524" max="11524" width="9" style="106"/>
    <col min="11525" max="11526" width="9.33203125" style="106" bestFit="1" customWidth="1"/>
    <col min="11527" max="11527" width="9" style="106"/>
    <col min="11528" max="11529" width="9.33203125" style="106" bestFit="1" customWidth="1"/>
    <col min="11530" max="11530" width="12.5" style="106" customWidth="1"/>
    <col min="11531" max="11531" width="16" style="106" customWidth="1"/>
    <col min="11532" max="11776" width="9" style="106"/>
    <col min="11777" max="11777" width="22.5" style="106" customWidth="1"/>
    <col min="11778" max="11778" width="9" style="106"/>
    <col min="11779" max="11779" width="9.33203125" style="106" bestFit="1" customWidth="1"/>
    <col min="11780" max="11780" width="9" style="106"/>
    <col min="11781" max="11782" width="9.33203125" style="106" bestFit="1" customWidth="1"/>
    <col min="11783" max="11783" width="9" style="106"/>
    <col min="11784" max="11785" width="9.33203125" style="106" bestFit="1" customWidth="1"/>
    <col min="11786" max="11786" width="12.5" style="106" customWidth="1"/>
    <col min="11787" max="11787" width="16" style="106" customWidth="1"/>
    <col min="11788" max="12032" width="9" style="106"/>
    <col min="12033" max="12033" width="22.5" style="106" customWidth="1"/>
    <col min="12034" max="12034" width="9" style="106"/>
    <col min="12035" max="12035" width="9.33203125" style="106" bestFit="1" customWidth="1"/>
    <col min="12036" max="12036" width="9" style="106"/>
    <col min="12037" max="12038" width="9.33203125" style="106" bestFit="1" customWidth="1"/>
    <col min="12039" max="12039" width="9" style="106"/>
    <col min="12040" max="12041" width="9.33203125" style="106" bestFit="1" customWidth="1"/>
    <col min="12042" max="12042" width="12.5" style="106" customWidth="1"/>
    <col min="12043" max="12043" width="16" style="106" customWidth="1"/>
    <col min="12044" max="12288" width="9" style="106"/>
    <col min="12289" max="12289" width="22.5" style="106" customWidth="1"/>
    <col min="12290" max="12290" width="9" style="106"/>
    <col min="12291" max="12291" width="9.33203125" style="106" bestFit="1" customWidth="1"/>
    <col min="12292" max="12292" width="9" style="106"/>
    <col min="12293" max="12294" width="9.33203125" style="106" bestFit="1" customWidth="1"/>
    <col min="12295" max="12295" width="9" style="106"/>
    <col min="12296" max="12297" width="9.33203125" style="106" bestFit="1" customWidth="1"/>
    <col min="12298" max="12298" width="12.5" style="106" customWidth="1"/>
    <col min="12299" max="12299" width="16" style="106" customWidth="1"/>
    <col min="12300" max="12544" width="9" style="106"/>
    <col min="12545" max="12545" width="22.5" style="106" customWidth="1"/>
    <col min="12546" max="12546" width="9" style="106"/>
    <col min="12547" max="12547" width="9.33203125" style="106" bestFit="1" customWidth="1"/>
    <col min="12548" max="12548" width="9" style="106"/>
    <col min="12549" max="12550" width="9.33203125" style="106" bestFit="1" customWidth="1"/>
    <col min="12551" max="12551" width="9" style="106"/>
    <col min="12552" max="12553" width="9.33203125" style="106" bestFit="1" customWidth="1"/>
    <col min="12554" max="12554" width="12.5" style="106" customWidth="1"/>
    <col min="12555" max="12555" width="16" style="106" customWidth="1"/>
    <col min="12556" max="12800" width="9" style="106"/>
    <col min="12801" max="12801" width="22.5" style="106" customWidth="1"/>
    <col min="12802" max="12802" width="9" style="106"/>
    <col min="12803" max="12803" width="9.33203125" style="106" bestFit="1" customWidth="1"/>
    <col min="12804" max="12804" width="9" style="106"/>
    <col min="12805" max="12806" width="9.33203125" style="106" bestFit="1" customWidth="1"/>
    <col min="12807" max="12807" width="9" style="106"/>
    <col min="12808" max="12809" width="9.33203125" style="106" bestFit="1" customWidth="1"/>
    <col min="12810" max="12810" width="12.5" style="106" customWidth="1"/>
    <col min="12811" max="12811" width="16" style="106" customWidth="1"/>
    <col min="12812" max="13056" width="9" style="106"/>
    <col min="13057" max="13057" width="22.5" style="106" customWidth="1"/>
    <col min="13058" max="13058" width="9" style="106"/>
    <col min="13059" max="13059" width="9.33203125" style="106" bestFit="1" customWidth="1"/>
    <col min="13060" max="13060" width="9" style="106"/>
    <col min="13061" max="13062" width="9.33203125" style="106" bestFit="1" customWidth="1"/>
    <col min="13063" max="13063" width="9" style="106"/>
    <col min="13064" max="13065" width="9.33203125" style="106" bestFit="1" customWidth="1"/>
    <col min="13066" max="13066" width="12.5" style="106" customWidth="1"/>
    <col min="13067" max="13067" width="16" style="106" customWidth="1"/>
    <col min="13068" max="13312" width="9" style="106"/>
    <col min="13313" max="13313" width="22.5" style="106" customWidth="1"/>
    <col min="13314" max="13314" width="9" style="106"/>
    <col min="13315" max="13315" width="9.33203125" style="106" bestFit="1" customWidth="1"/>
    <col min="13316" max="13316" width="9" style="106"/>
    <col min="13317" max="13318" width="9.33203125" style="106" bestFit="1" customWidth="1"/>
    <col min="13319" max="13319" width="9" style="106"/>
    <col min="13320" max="13321" width="9.33203125" style="106" bestFit="1" customWidth="1"/>
    <col min="13322" max="13322" width="12.5" style="106" customWidth="1"/>
    <col min="13323" max="13323" width="16" style="106" customWidth="1"/>
    <col min="13324" max="13568" width="9" style="106"/>
    <col min="13569" max="13569" width="22.5" style="106" customWidth="1"/>
    <col min="13570" max="13570" width="9" style="106"/>
    <col min="13571" max="13571" width="9.33203125" style="106" bestFit="1" customWidth="1"/>
    <col min="13572" max="13572" width="9" style="106"/>
    <col min="13573" max="13574" width="9.33203125" style="106" bestFit="1" customWidth="1"/>
    <col min="13575" max="13575" width="9" style="106"/>
    <col min="13576" max="13577" width="9.33203125" style="106" bestFit="1" customWidth="1"/>
    <col min="13578" max="13578" width="12.5" style="106" customWidth="1"/>
    <col min="13579" max="13579" width="16" style="106" customWidth="1"/>
    <col min="13580" max="13824" width="9" style="106"/>
    <col min="13825" max="13825" width="22.5" style="106" customWidth="1"/>
    <col min="13826" max="13826" width="9" style="106"/>
    <col min="13827" max="13827" width="9.33203125" style="106" bestFit="1" customWidth="1"/>
    <col min="13828" max="13828" width="9" style="106"/>
    <col min="13829" max="13830" width="9.33203125" style="106" bestFit="1" customWidth="1"/>
    <col min="13831" max="13831" width="9" style="106"/>
    <col min="13832" max="13833" width="9.33203125" style="106" bestFit="1" customWidth="1"/>
    <col min="13834" max="13834" width="12.5" style="106" customWidth="1"/>
    <col min="13835" max="13835" width="16" style="106" customWidth="1"/>
    <col min="13836" max="14080" width="9" style="106"/>
    <col min="14081" max="14081" width="22.5" style="106" customWidth="1"/>
    <col min="14082" max="14082" width="9" style="106"/>
    <col min="14083" max="14083" width="9.33203125" style="106" bestFit="1" customWidth="1"/>
    <col min="14084" max="14084" width="9" style="106"/>
    <col min="14085" max="14086" width="9.33203125" style="106" bestFit="1" customWidth="1"/>
    <col min="14087" max="14087" width="9" style="106"/>
    <col min="14088" max="14089" width="9.33203125" style="106" bestFit="1" customWidth="1"/>
    <col min="14090" max="14090" width="12.5" style="106" customWidth="1"/>
    <col min="14091" max="14091" width="16" style="106" customWidth="1"/>
    <col min="14092" max="14336" width="9" style="106"/>
    <col min="14337" max="14337" width="22.5" style="106" customWidth="1"/>
    <col min="14338" max="14338" width="9" style="106"/>
    <col min="14339" max="14339" width="9.33203125" style="106" bestFit="1" customWidth="1"/>
    <col min="14340" max="14340" width="9" style="106"/>
    <col min="14341" max="14342" width="9.33203125" style="106" bestFit="1" customWidth="1"/>
    <col min="14343" max="14343" width="9" style="106"/>
    <col min="14344" max="14345" width="9.33203125" style="106" bestFit="1" customWidth="1"/>
    <col min="14346" max="14346" width="12.5" style="106" customWidth="1"/>
    <col min="14347" max="14347" width="16" style="106" customWidth="1"/>
    <col min="14348" max="14592" width="9" style="106"/>
    <col min="14593" max="14593" width="22.5" style="106" customWidth="1"/>
    <col min="14594" max="14594" width="9" style="106"/>
    <col min="14595" max="14595" width="9.33203125" style="106" bestFit="1" customWidth="1"/>
    <col min="14596" max="14596" width="9" style="106"/>
    <col min="14597" max="14598" width="9.33203125" style="106" bestFit="1" customWidth="1"/>
    <col min="14599" max="14599" width="9" style="106"/>
    <col min="14600" max="14601" width="9.33203125" style="106" bestFit="1" customWidth="1"/>
    <col min="14602" max="14602" width="12.5" style="106" customWidth="1"/>
    <col min="14603" max="14603" width="16" style="106" customWidth="1"/>
    <col min="14604" max="14848" width="9" style="106"/>
    <col min="14849" max="14849" width="22.5" style="106" customWidth="1"/>
    <col min="14850" max="14850" width="9" style="106"/>
    <col min="14851" max="14851" width="9.33203125" style="106" bestFit="1" customWidth="1"/>
    <col min="14852" max="14852" width="9" style="106"/>
    <col min="14853" max="14854" width="9.33203125" style="106" bestFit="1" customWidth="1"/>
    <col min="14855" max="14855" width="9" style="106"/>
    <col min="14856" max="14857" width="9.33203125" style="106" bestFit="1" customWidth="1"/>
    <col min="14858" max="14858" width="12.5" style="106" customWidth="1"/>
    <col min="14859" max="14859" width="16" style="106" customWidth="1"/>
    <col min="14860" max="15104" width="9" style="106"/>
    <col min="15105" max="15105" width="22.5" style="106" customWidth="1"/>
    <col min="15106" max="15106" width="9" style="106"/>
    <col min="15107" max="15107" width="9.33203125" style="106" bestFit="1" customWidth="1"/>
    <col min="15108" max="15108" width="9" style="106"/>
    <col min="15109" max="15110" width="9.33203125" style="106" bestFit="1" customWidth="1"/>
    <col min="15111" max="15111" width="9" style="106"/>
    <col min="15112" max="15113" width="9.33203125" style="106" bestFit="1" customWidth="1"/>
    <col min="15114" max="15114" width="12.5" style="106" customWidth="1"/>
    <col min="15115" max="15115" width="16" style="106" customWidth="1"/>
    <col min="15116" max="15360" width="9" style="106"/>
    <col min="15361" max="15361" width="22.5" style="106" customWidth="1"/>
    <col min="15362" max="15362" width="9" style="106"/>
    <col min="15363" max="15363" width="9.33203125" style="106" bestFit="1" customWidth="1"/>
    <col min="15364" max="15364" width="9" style="106"/>
    <col min="15365" max="15366" width="9.33203125" style="106" bestFit="1" customWidth="1"/>
    <col min="15367" max="15367" width="9" style="106"/>
    <col min="15368" max="15369" width="9.33203125" style="106" bestFit="1" customWidth="1"/>
    <col min="15370" max="15370" width="12.5" style="106" customWidth="1"/>
    <col min="15371" max="15371" width="16" style="106" customWidth="1"/>
    <col min="15372" max="15616" width="9" style="106"/>
    <col min="15617" max="15617" width="22.5" style="106" customWidth="1"/>
    <col min="15618" max="15618" width="9" style="106"/>
    <col min="15619" max="15619" width="9.33203125" style="106" bestFit="1" customWidth="1"/>
    <col min="15620" max="15620" width="9" style="106"/>
    <col min="15621" max="15622" width="9.33203125" style="106" bestFit="1" customWidth="1"/>
    <col min="15623" max="15623" width="9" style="106"/>
    <col min="15624" max="15625" width="9.33203125" style="106" bestFit="1" customWidth="1"/>
    <col min="15626" max="15626" width="12.5" style="106" customWidth="1"/>
    <col min="15627" max="15627" width="16" style="106" customWidth="1"/>
    <col min="15628" max="15872" width="9" style="106"/>
    <col min="15873" max="15873" width="22.5" style="106" customWidth="1"/>
    <col min="15874" max="15874" width="9" style="106"/>
    <col min="15875" max="15875" width="9.33203125" style="106" bestFit="1" customWidth="1"/>
    <col min="15876" max="15876" width="9" style="106"/>
    <col min="15877" max="15878" width="9.33203125" style="106" bestFit="1" customWidth="1"/>
    <col min="15879" max="15879" width="9" style="106"/>
    <col min="15880" max="15881" width="9.33203125" style="106" bestFit="1" customWidth="1"/>
    <col min="15882" max="15882" width="12.5" style="106" customWidth="1"/>
    <col min="15883" max="15883" width="16" style="106" customWidth="1"/>
    <col min="15884" max="16128" width="9" style="106"/>
    <col min="16129" max="16129" width="22.5" style="106" customWidth="1"/>
    <col min="16130" max="16130" width="9" style="106"/>
    <col min="16131" max="16131" width="9.33203125" style="106" bestFit="1" customWidth="1"/>
    <col min="16132" max="16132" width="9" style="106"/>
    <col min="16133" max="16134" width="9.33203125" style="106" bestFit="1" customWidth="1"/>
    <col min="16135" max="16135" width="9" style="106"/>
    <col min="16136" max="16137" width="9.33203125" style="106" bestFit="1" customWidth="1"/>
    <col min="16138" max="16138" width="12.5" style="106" customWidth="1"/>
    <col min="16139" max="16139" width="16" style="106" customWidth="1"/>
    <col min="16140" max="16384" width="9" style="106"/>
  </cols>
  <sheetData>
    <row r="1" spans="1:11" ht="29" customHeight="1">
      <c r="A1" s="105" t="s">
        <v>204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07" t="s">
        <v>205</v>
      </c>
      <c r="B2" s="108" t="s">
        <v>4</v>
      </c>
      <c r="C2" s="108" t="s">
        <v>206</v>
      </c>
      <c r="D2" s="108" t="s">
        <v>4</v>
      </c>
      <c r="E2" s="108" t="s">
        <v>206</v>
      </c>
      <c r="F2" s="108" t="s">
        <v>4</v>
      </c>
      <c r="G2" s="108" t="s">
        <v>206</v>
      </c>
      <c r="H2" s="108" t="s">
        <v>4</v>
      </c>
      <c r="I2" s="108" t="s">
        <v>206</v>
      </c>
      <c r="J2" s="107" t="s">
        <v>207</v>
      </c>
      <c r="K2" s="107" t="s">
        <v>208</v>
      </c>
    </row>
    <row r="3" spans="1:11">
      <c r="A3" s="109"/>
      <c r="B3" s="110" t="s">
        <v>209</v>
      </c>
      <c r="C3" s="111"/>
      <c r="D3" s="110" t="s">
        <v>210</v>
      </c>
      <c r="E3" s="111"/>
      <c r="F3" s="110" t="s">
        <v>211</v>
      </c>
      <c r="G3" s="110"/>
      <c r="H3" s="110" t="s">
        <v>212</v>
      </c>
      <c r="I3" s="110"/>
      <c r="J3" s="109"/>
      <c r="K3" s="109"/>
    </row>
    <row r="4" spans="1:11">
      <c r="A4" s="108" t="s">
        <v>213</v>
      </c>
      <c r="B4" s="108">
        <v>124</v>
      </c>
      <c r="C4" s="108">
        <v>20743.09</v>
      </c>
      <c r="D4" s="108">
        <v>312</v>
      </c>
      <c r="E4" s="112">
        <v>26864.74</v>
      </c>
      <c r="F4" s="108">
        <v>200</v>
      </c>
      <c r="G4" s="108">
        <v>14109.2</v>
      </c>
      <c r="H4" s="108"/>
      <c r="I4" s="108"/>
      <c r="J4" s="108">
        <f>B4+D4+F4</f>
        <v>636</v>
      </c>
      <c r="K4" s="108">
        <f>C4+E4+G4</f>
        <v>61717.03</v>
      </c>
    </row>
    <row r="5" spans="1:11">
      <c r="A5" s="108" t="s">
        <v>214</v>
      </c>
      <c r="B5" s="108">
        <v>1</v>
      </c>
      <c r="C5" s="108">
        <v>31.21</v>
      </c>
      <c r="D5" s="108">
        <v>1</v>
      </c>
      <c r="E5" s="108">
        <v>90.69</v>
      </c>
      <c r="F5" s="108"/>
      <c r="G5" s="108"/>
      <c r="H5" s="108"/>
      <c r="I5" s="108"/>
      <c r="J5" s="108">
        <v>2</v>
      </c>
      <c r="K5" s="108">
        <f>C5+E5</f>
        <v>121.9</v>
      </c>
    </row>
    <row r="6" spans="1:11">
      <c r="A6" s="108" t="s">
        <v>215</v>
      </c>
      <c r="B6" s="108">
        <v>1</v>
      </c>
      <c r="C6" s="108">
        <v>969.22</v>
      </c>
      <c r="D6" s="108"/>
      <c r="E6" s="108"/>
      <c r="F6" s="108">
        <v>1</v>
      </c>
      <c r="G6" s="108">
        <v>2515.7199999999998</v>
      </c>
      <c r="H6" s="108"/>
      <c r="I6" s="108"/>
      <c r="J6" s="108">
        <v>2</v>
      </c>
      <c r="K6" s="108">
        <f>C6+G6</f>
        <v>3484.9399999999996</v>
      </c>
    </row>
    <row r="7" spans="1:11">
      <c r="A7" s="108" t="s">
        <v>216</v>
      </c>
      <c r="B7" s="108">
        <v>3</v>
      </c>
      <c r="C7" s="108">
        <v>695.41</v>
      </c>
      <c r="D7" s="108">
        <v>4</v>
      </c>
      <c r="E7" s="108">
        <v>650.6</v>
      </c>
      <c r="F7" s="108"/>
      <c r="G7" s="108"/>
      <c r="H7" s="108"/>
      <c r="I7" s="108"/>
      <c r="J7" s="108">
        <v>4</v>
      </c>
      <c r="K7" s="108">
        <f>C7+E7</f>
        <v>1346.01</v>
      </c>
    </row>
    <row r="8" spans="1:11">
      <c r="A8" s="108" t="s">
        <v>217</v>
      </c>
      <c r="B8" s="108">
        <v>1</v>
      </c>
      <c r="C8" s="108">
        <v>46.78</v>
      </c>
      <c r="D8" s="108"/>
      <c r="E8" s="108"/>
      <c r="F8" s="108"/>
      <c r="G8" s="108"/>
      <c r="H8" s="108"/>
      <c r="I8" s="108"/>
      <c r="J8" s="108">
        <v>1</v>
      </c>
      <c r="K8" s="108">
        <f>C8</f>
        <v>46.78</v>
      </c>
    </row>
    <row r="9" spans="1:11">
      <c r="A9" s="108" t="s">
        <v>218</v>
      </c>
      <c r="B9" s="108">
        <v>1</v>
      </c>
      <c r="C9" s="108">
        <v>272.66000000000003</v>
      </c>
      <c r="D9" s="108">
        <v>1</v>
      </c>
      <c r="E9" s="108">
        <v>145.52000000000001</v>
      </c>
      <c r="F9" s="108"/>
      <c r="G9" s="108"/>
      <c r="H9" s="108"/>
      <c r="I9" s="108"/>
      <c r="J9" s="108">
        <v>1</v>
      </c>
      <c r="K9" s="108">
        <f>C9+E9</f>
        <v>418.18000000000006</v>
      </c>
    </row>
    <row r="10" spans="1:11">
      <c r="A10" s="108" t="s">
        <v>219</v>
      </c>
      <c r="B10" s="108">
        <v>1</v>
      </c>
      <c r="C10" s="108">
        <v>77.900000000000006</v>
      </c>
      <c r="D10" s="108">
        <v>3</v>
      </c>
      <c r="E10" s="108">
        <v>573.21</v>
      </c>
      <c r="F10" s="108">
        <v>1</v>
      </c>
      <c r="G10" s="108">
        <v>1201.6600000000001</v>
      </c>
      <c r="H10" s="108"/>
      <c r="I10" s="108"/>
      <c r="J10" s="108">
        <v>5</v>
      </c>
      <c r="K10" s="108">
        <f>C10+E10+G10</f>
        <v>1852.77</v>
      </c>
    </row>
    <row r="11" spans="1:11">
      <c r="A11" s="108" t="s">
        <v>220</v>
      </c>
      <c r="B11" s="108"/>
      <c r="C11" s="108"/>
      <c r="D11" s="108">
        <v>1</v>
      </c>
      <c r="E11" s="108">
        <v>22.67</v>
      </c>
      <c r="F11" s="108"/>
      <c r="G11" s="108"/>
      <c r="H11" s="108"/>
      <c r="I11" s="108"/>
      <c r="J11" s="108">
        <v>1</v>
      </c>
      <c r="K11" s="108">
        <f>E11</f>
        <v>22.67</v>
      </c>
    </row>
    <row r="12" spans="1:11">
      <c r="A12" s="108" t="s">
        <v>221</v>
      </c>
      <c r="B12" s="108"/>
      <c r="C12" s="108"/>
      <c r="D12" s="108"/>
      <c r="E12" s="108"/>
      <c r="F12" s="108"/>
      <c r="G12" s="108"/>
      <c r="H12" s="108">
        <v>1</v>
      </c>
      <c r="I12" s="108">
        <v>235.71</v>
      </c>
      <c r="J12" s="108">
        <v>1</v>
      </c>
      <c r="K12" s="108">
        <f>I12</f>
        <v>235.71</v>
      </c>
    </row>
    <row r="13" spans="1:11">
      <c r="A13" s="108" t="s">
        <v>222</v>
      </c>
      <c r="B13" s="108"/>
      <c r="C13" s="108"/>
      <c r="D13" s="108"/>
      <c r="E13" s="108"/>
      <c r="F13" s="108"/>
      <c r="G13" s="108"/>
      <c r="H13" s="108">
        <v>244</v>
      </c>
      <c r="I13" s="108">
        <v>10901.25</v>
      </c>
      <c r="J13" s="108">
        <v>244</v>
      </c>
      <c r="K13" s="108">
        <f>I13</f>
        <v>10901.25</v>
      </c>
    </row>
    <row r="14" spans="1:11">
      <c r="A14" s="108" t="s">
        <v>223</v>
      </c>
      <c r="B14" s="108"/>
      <c r="C14" s="108"/>
      <c r="D14" s="108"/>
      <c r="E14" s="108"/>
      <c r="F14" s="108"/>
      <c r="G14" s="108"/>
      <c r="H14" s="108">
        <v>1</v>
      </c>
      <c r="I14" s="108">
        <v>19.55</v>
      </c>
      <c r="J14" s="108">
        <v>1</v>
      </c>
      <c r="K14" s="108">
        <f>I14</f>
        <v>19.55</v>
      </c>
    </row>
    <row r="15" spans="1:11">
      <c r="A15" s="108" t="s">
        <v>224</v>
      </c>
      <c r="B15" s="108"/>
      <c r="C15" s="108"/>
      <c r="D15" s="108"/>
      <c r="E15" s="108"/>
      <c r="F15" s="108"/>
      <c r="G15" s="108"/>
      <c r="H15" s="108">
        <v>4</v>
      </c>
      <c r="I15" s="108">
        <v>2299.0100000000002</v>
      </c>
      <c r="J15" s="108">
        <v>4</v>
      </c>
      <c r="K15" s="108">
        <f>I15</f>
        <v>2299.0100000000002</v>
      </c>
    </row>
    <row r="16" spans="1:11">
      <c r="A16" s="108" t="s">
        <v>225</v>
      </c>
      <c r="B16" s="108"/>
      <c r="C16" s="108"/>
      <c r="D16" s="108"/>
      <c r="E16" s="108"/>
      <c r="F16" s="108"/>
      <c r="G16" s="108"/>
      <c r="H16" s="108">
        <v>61</v>
      </c>
      <c r="I16" s="108">
        <v>1692.09</v>
      </c>
      <c r="J16" s="108">
        <v>61</v>
      </c>
      <c r="K16" s="108">
        <f>I16</f>
        <v>1692.09</v>
      </c>
    </row>
    <row r="19" spans="1:11">
      <c r="A19" s="108" t="s">
        <v>226</v>
      </c>
      <c r="B19" s="113">
        <v>21908.1</v>
      </c>
      <c r="C19" s="113"/>
      <c r="D19" s="113">
        <v>28478.69</v>
      </c>
      <c r="E19" s="113"/>
      <c r="F19" s="113">
        <v>17515.2</v>
      </c>
      <c r="G19" s="113"/>
      <c r="H19" s="113">
        <v>17269.98</v>
      </c>
      <c r="I19" s="113"/>
      <c r="J19" s="114">
        <f>SUM(B19:I19)</f>
        <v>85171.969999999987</v>
      </c>
      <c r="K19" s="115">
        <f>J19+J23</f>
        <v>91047.419999999984</v>
      </c>
    </row>
    <row r="20" spans="1:11">
      <c r="A20" s="108" t="s">
        <v>227</v>
      </c>
      <c r="B20" s="110">
        <v>21769.08</v>
      </c>
      <c r="C20" s="111"/>
      <c r="D20" s="110">
        <v>28311.17</v>
      </c>
      <c r="E20" s="111"/>
      <c r="F20" s="110">
        <v>17461.04</v>
      </c>
      <c r="G20" s="110"/>
      <c r="H20" s="110">
        <v>0</v>
      </c>
      <c r="I20" s="110"/>
      <c r="J20" s="108">
        <f>SUM(B20:I20)</f>
        <v>67541.290000000008</v>
      </c>
    </row>
    <row r="21" spans="1:11">
      <c r="A21" s="108" t="s">
        <v>228</v>
      </c>
      <c r="B21" s="110">
        <v>0</v>
      </c>
      <c r="C21" s="111"/>
      <c r="D21" s="110">
        <v>0</v>
      </c>
      <c r="E21" s="111"/>
      <c r="F21" s="110">
        <v>0</v>
      </c>
      <c r="G21" s="110"/>
      <c r="H21" s="110">
        <v>17269.98</v>
      </c>
      <c r="I21" s="110"/>
      <c r="J21" s="108">
        <f>SUM(B21:I21)</f>
        <v>17269.98</v>
      </c>
    </row>
    <row r="22" spans="1:11">
      <c r="A22" s="108" t="s">
        <v>229</v>
      </c>
      <c r="B22" s="110">
        <v>139.02000000000001</v>
      </c>
      <c r="C22" s="111"/>
      <c r="D22" s="110">
        <v>167.52</v>
      </c>
      <c r="E22" s="111"/>
      <c r="F22" s="110">
        <v>54.16</v>
      </c>
      <c r="G22" s="110"/>
      <c r="H22" s="110">
        <v>0</v>
      </c>
      <c r="I22" s="110"/>
      <c r="J22" s="108">
        <f>SUM(B22:I22)</f>
        <v>360.70000000000005</v>
      </c>
    </row>
    <row r="23" spans="1:11">
      <c r="A23" s="108" t="s">
        <v>230</v>
      </c>
      <c r="B23" s="113">
        <v>62.36</v>
      </c>
      <c r="C23" s="113"/>
      <c r="D23" s="113">
        <v>0</v>
      </c>
      <c r="E23" s="113"/>
      <c r="F23" s="113">
        <v>28.4</v>
      </c>
      <c r="G23" s="113"/>
      <c r="H23" s="113">
        <v>5784.69</v>
      </c>
      <c r="I23" s="113"/>
      <c r="J23" s="114">
        <f>SUM(B23:I23)</f>
        <v>5875.45</v>
      </c>
    </row>
    <row r="29" spans="1:11" ht="30">
      <c r="D29" s="116" t="s">
        <v>231</v>
      </c>
      <c r="E29" s="116" t="s">
        <v>232</v>
      </c>
      <c r="F29" s="116" t="s">
        <v>233</v>
      </c>
    </row>
    <row r="30" spans="1:11">
      <c r="D30" s="116">
        <v>1</v>
      </c>
      <c r="E30" s="116">
        <f>C4</f>
        <v>20743.09</v>
      </c>
      <c r="F30" s="116">
        <f>B4</f>
        <v>124</v>
      </c>
    </row>
    <row r="31" spans="1:11">
      <c r="D31" s="116">
        <v>2</v>
      </c>
      <c r="E31" s="116">
        <f>E4</f>
        <v>26864.74</v>
      </c>
      <c r="F31" s="116">
        <f>D4</f>
        <v>312</v>
      </c>
    </row>
    <row r="32" spans="1:11">
      <c r="D32" s="116">
        <v>3</v>
      </c>
      <c r="E32" s="116">
        <f>G4</f>
        <v>14109.2</v>
      </c>
      <c r="F32" s="116">
        <f>F4</f>
        <v>200</v>
      </c>
    </row>
    <row r="33" spans="4:6">
      <c r="D33" s="116" t="s">
        <v>234</v>
      </c>
      <c r="E33" s="116">
        <f>SUM(E30:E32)</f>
        <v>61717.03</v>
      </c>
      <c r="F33" s="116">
        <f>SUM(F30:F32)</f>
        <v>636</v>
      </c>
    </row>
  </sheetData>
  <mergeCells count="28"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A1:K1"/>
    <mergeCell ref="A2:A3"/>
    <mergeCell ref="J2:J3"/>
    <mergeCell ref="K2:K3"/>
    <mergeCell ref="B3:C3"/>
    <mergeCell ref="D3:E3"/>
    <mergeCell ref="F3:G3"/>
    <mergeCell ref="H3:I3"/>
  </mergeCells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50"/>
  <sheetViews>
    <sheetView topLeftCell="A22" workbookViewId="0">
      <selection activeCell="B35" sqref="B35:E50"/>
    </sheetView>
  </sheetViews>
  <sheetFormatPr baseColWidth="10" defaultColWidth="8.83203125" defaultRowHeight="14"/>
  <cols>
    <col min="2" max="5" width="16" style="1" customWidth="1"/>
    <col min="12" max="17" width="13.6640625" customWidth="1"/>
  </cols>
  <sheetData>
    <row r="1" spans="2:17">
      <c r="B1" s="79" t="s">
        <v>167</v>
      </c>
      <c r="C1" s="79"/>
      <c r="D1" s="79"/>
      <c r="E1" s="79"/>
    </row>
    <row r="2" spans="2:17" s="46" customFormat="1" ht="27.75" customHeight="1" thickBot="1">
      <c r="B2" s="47" t="s">
        <v>168</v>
      </c>
      <c r="C2" s="47" t="s">
        <v>169</v>
      </c>
      <c r="D2" s="47" t="s">
        <v>170</v>
      </c>
      <c r="E2" s="47" t="s">
        <v>171</v>
      </c>
    </row>
    <row r="3" spans="2:17" ht="12.75" customHeight="1" thickBot="1">
      <c r="B3" s="48" t="s">
        <v>150</v>
      </c>
      <c r="C3" s="50">
        <v>141.71</v>
      </c>
      <c r="D3" s="49">
        <v>145.46715581594799</v>
      </c>
      <c r="E3" s="48">
        <v>144</v>
      </c>
      <c r="K3" s="81" t="s">
        <v>158</v>
      </c>
      <c r="L3" s="84" t="s">
        <v>165</v>
      </c>
      <c r="M3" s="85"/>
      <c r="N3" s="85"/>
      <c r="O3" s="85"/>
      <c r="P3" s="85"/>
      <c r="Q3" s="86"/>
    </row>
    <row r="4" spans="2:17" ht="12.75" customHeight="1" thickBot="1">
      <c r="B4" s="48" t="s">
        <v>149</v>
      </c>
      <c r="C4" s="50">
        <v>132.66</v>
      </c>
      <c r="D4" s="49">
        <v>145.84235353098001</v>
      </c>
      <c r="E4" s="48" t="s">
        <v>166</v>
      </c>
      <c r="K4" s="82"/>
      <c r="L4" s="84" t="s">
        <v>159</v>
      </c>
      <c r="M4" s="87"/>
      <c r="N4" s="88" t="s">
        <v>160</v>
      </c>
      <c r="O4" s="87"/>
      <c r="P4" s="88" t="s">
        <v>161</v>
      </c>
      <c r="Q4" s="87"/>
    </row>
    <row r="5" spans="2:17" ht="12.75" customHeight="1" thickBot="1">
      <c r="B5" s="48" t="s">
        <v>148</v>
      </c>
      <c r="C5" s="50">
        <v>136.65</v>
      </c>
      <c r="D5" s="49">
        <v>147.783251231527</v>
      </c>
      <c r="E5" s="48" t="s">
        <v>166</v>
      </c>
      <c r="K5" s="83"/>
      <c r="L5" s="42" t="s">
        <v>151</v>
      </c>
      <c r="M5" s="42" t="s">
        <v>162</v>
      </c>
      <c r="N5" s="42" t="s">
        <v>151</v>
      </c>
      <c r="O5" s="42" t="s">
        <v>162</v>
      </c>
      <c r="P5" s="42" t="s">
        <v>151</v>
      </c>
      <c r="Q5" s="42" t="s">
        <v>162</v>
      </c>
    </row>
    <row r="6" spans="2:17" ht="12.75" customHeight="1" thickBot="1">
      <c r="B6" s="48" t="s">
        <v>147</v>
      </c>
      <c r="C6" s="50">
        <v>125.65</v>
      </c>
      <c r="D6" s="49">
        <v>128.97362794012801</v>
      </c>
      <c r="E6" s="48">
        <v>130</v>
      </c>
      <c r="K6" s="43">
        <v>43678</v>
      </c>
      <c r="L6" s="44">
        <v>68.209999999999994</v>
      </c>
      <c r="M6" s="44">
        <v>65.290000000000006</v>
      </c>
      <c r="N6" s="44">
        <v>71.89</v>
      </c>
      <c r="O6" s="44">
        <v>67.03</v>
      </c>
      <c r="P6" s="44">
        <v>74.94</v>
      </c>
      <c r="Q6" s="44">
        <v>59.46</v>
      </c>
    </row>
    <row r="7" spans="2:17" ht="12.75" customHeight="1" thickBot="1">
      <c r="B7" s="48" t="s">
        <v>146</v>
      </c>
      <c r="C7" s="50">
        <v>118.02</v>
      </c>
      <c r="D7" s="49">
        <v>133.78191173560299</v>
      </c>
      <c r="E7" s="48">
        <v>135</v>
      </c>
      <c r="K7" s="43">
        <v>43647</v>
      </c>
      <c r="L7" s="44">
        <v>73.17</v>
      </c>
      <c r="M7" s="44">
        <v>66.239999999999995</v>
      </c>
      <c r="N7" s="44">
        <v>70.64</v>
      </c>
      <c r="O7" s="44">
        <v>69.099999999999994</v>
      </c>
      <c r="P7" s="44">
        <v>74.260000000000005</v>
      </c>
      <c r="Q7" s="44">
        <v>63.11</v>
      </c>
    </row>
    <row r="8" spans="2:17" ht="12.75" customHeight="1" thickBot="1">
      <c r="B8" s="48" t="s">
        <v>145</v>
      </c>
      <c r="C8" s="50">
        <v>124.42</v>
      </c>
      <c r="D8" s="49">
        <v>140.80914239069401</v>
      </c>
      <c r="E8" s="48">
        <v>144</v>
      </c>
      <c r="K8" s="43">
        <v>43678</v>
      </c>
      <c r="L8" s="44">
        <v>72.83</v>
      </c>
      <c r="M8" s="44">
        <v>71.209999999999994</v>
      </c>
      <c r="N8" s="44">
        <v>70.680000000000007</v>
      </c>
      <c r="O8" s="44">
        <v>67.319999999999993</v>
      </c>
      <c r="P8" s="44">
        <v>74.09</v>
      </c>
      <c r="Q8" s="44">
        <v>64.290000000000006</v>
      </c>
    </row>
    <row r="9" spans="2:17" ht="12.75" customHeight="1" thickBot="1">
      <c r="B9" s="48" t="s">
        <v>144</v>
      </c>
      <c r="C9" s="50">
        <v>134.52000000000001</v>
      </c>
      <c r="D9" s="48" t="s">
        <v>166</v>
      </c>
      <c r="E9" s="48" t="s">
        <v>166</v>
      </c>
      <c r="K9" s="43">
        <v>43709</v>
      </c>
      <c r="L9" s="44">
        <v>73.37</v>
      </c>
      <c r="M9" s="44">
        <v>69.02</v>
      </c>
      <c r="N9" s="44">
        <v>70.540000000000006</v>
      </c>
      <c r="O9" s="44">
        <v>67.819999999999993</v>
      </c>
      <c r="P9" s="44">
        <v>75.099999999999994</v>
      </c>
      <c r="Q9" s="44">
        <v>63.35</v>
      </c>
    </row>
    <row r="10" spans="2:17" ht="12.75" customHeight="1" thickBot="1">
      <c r="B10" s="48" t="s">
        <v>143</v>
      </c>
      <c r="C10" s="50">
        <v>137.33000000000001</v>
      </c>
      <c r="D10" s="48" t="s">
        <v>166</v>
      </c>
      <c r="E10" s="48" t="s">
        <v>166</v>
      </c>
      <c r="K10" s="43">
        <v>43739</v>
      </c>
      <c r="L10" s="44">
        <v>71.47</v>
      </c>
      <c r="M10" s="44">
        <v>66.400000000000006</v>
      </c>
      <c r="N10" s="44">
        <v>70.510000000000005</v>
      </c>
      <c r="O10" s="44">
        <v>66.58</v>
      </c>
      <c r="P10" s="44">
        <v>71.11</v>
      </c>
      <c r="Q10" s="44">
        <v>65.010000000000005</v>
      </c>
    </row>
    <row r="11" spans="2:17" ht="12.75" customHeight="1" thickBot="1">
      <c r="B11" s="48" t="s">
        <v>142</v>
      </c>
      <c r="C11" s="50">
        <v>135.49</v>
      </c>
      <c r="D11" s="48" t="s">
        <v>166</v>
      </c>
      <c r="E11" s="48" t="s">
        <v>166</v>
      </c>
      <c r="K11" s="43">
        <v>43770</v>
      </c>
      <c r="L11" s="44">
        <v>68.2</v>
      </c>
      <c r="M11" s="44">
        <v>62.98</v>
      </c>
      <c r="N11" s="44">
        <v>69.760000000000005</v>
      </c>
      <c r="O11" s="44">
        <v>62.76</v>
      </c>
      <c r="P11" s="44">
        <v>74.040000000000006</v>
      </c>
      <c r="Q11" s="44">
        <v>57.59</v>
      </c>
    </row>
    <row r="12" spans="2:17" ht="12.75" customHeight="1" thickBot="1">
      <c r="B12" s="48" t="s">
        <v>141</v>
      </c>
      <c r="C12" s="50">
        <v>121.12</v>
      </c>
      <c r="D12" s="49">
        <v>137.35589894530301</v>
      </c>
      <c r="E12" s="48">
        <v>138</v>
      </c>
      <c r="K12" s="43">
        <v>43800</v>
      </c>
      <c r="L12" s="44">
        <v>65.27</v>
      </c>
      <c r="M12" s="44">
        <v>70.38</v>
      </c>
      <c r="N12" s="44">
        <v>68.11</v>
      </c>
      <c r="O12" s="44">
        <v>62.91</v>
      </c>
      <c r="P12" s="44">
        <v>69.44</v>
      </c>
      <c r="Q12" s="44">
        <v>58.05</v>
      </c>
    </row>
    <row r="13" spans="2:17" ht="12.75" customHeight="1" thickBot="1">
      <c r="B13" s="48" t="s">
        <v>140</v>
      </c>
      <c r="C13" s="50">
        <v>132.04</v>
      </c>
      <c r="D13" s="48" t="s">
        <v>166</v>
      </c>
      <c r="E13" s="48">
        <v>132</v>
      </c>
      <c r="K13" s="43">
        <v>43831</v>
      </c>
      <c r="L13" s="44">
        <v>70.180000000000007</v>
      </c>
      <c r="M13" s="44">
        <v>65</v>
      </c>
      <c r="N13" s="44">
        <v>67.430000000000007</v>
      </c>
      <c r="O13" s="44">
        <v>65.81</v>
      </c>
      <c r="P13" s="44">
        <v>71.67</v>
      </c>
      <c r="Q13" s="44">
        <v>58.72</v>
      </c>
    </row>
    <row r="14" spans="2:17" ht="12.75" customHeight="1" thickBot="1">
      <c r="B14" s="48" t="s">
        <v>139</v>
      </c>
      <c r="C14" s="50">
        <v>118.54</v>
      </c>
      <c r="D14" s="48" t="s">
        <v>166</v>
      </c>
      <c r="E14" s="48">
        <v>140</v>
      </c>
      <c r="K14" s="43">
        <v>43862</v>
      </c>
      <c r="L14" s="44">
        <v>68.11</v>
      </c>
      <c r="M14" s="44">
        <v>62.99</v>
      </c>
      <c r="N14" s="44">
        <v>68.19</v>
      </c>
      <c r="O14" s="44">
        <v>71.62</v>
      </c>
      <c r="P14" s="44">
        <v>71.08</v>
      </c>
      <c r="Q14" s="44" t="s">
        <v>163</v>
      </c>
    </row>
    <row r="15" spans="2:17" ht="15" thickBot="1">
      <c r="B15" s="78" t="s">
        <v>174</v>
      </c>
      <c r="C15" s="53">
        <f>ROUND(AVERAGE(C3:C14),0)</f>
        <v>130</v>
      </c>
      <c r="D15" s="53">
        <f t="shared" ref="D15" si="0">ROUND(AVERAGE(D3:D14),0)</f>
        <v>140</v>
      </c>
      <c r="E15" s="53">
        <v>138</v>
      </c>
      <c r="K15" s="43">
        <v>43891</v>
      </c>
      <c r="L15" s="44">
        <v>69.39</v>
      </c>
      <c r="M15" s="44">
        <v>66.55</v>
      </c>
      <c r="N15" s="44">
        <v>68.53</v>
      </c>
      <c r="O15" s="44">
        <v>64.97</v>
      </c>
      <c r="P15" s="44">
        <v>71.180000000000007</v>
      </c>
      <c r="Q15" s="44">
        <v>66.09</v>
      </c>
    </row>
    <row r="16" spans="2:17" ht="15" thickBot="1">
      <c r="B16" s="78"/>
      <c r="C16" s="78">
        <f>ROUND(AVERAGE(C15:E15),0)</f>
        <v>136</v>
      </c>
      <c r="D16" s="78"/>
      <c r="E16" s="78"/>
      <c r="K16" s="43">
        <v>43922</v>
      </c>
      <c r="L16" s="44">
        <v>68.25</v>
      </c>
      <c r="M16" s="44">
        <v>68.290000000000006</v>
      </c>
      <c r="N16" s="44">
        <v>68.75</v>
      </c>
      <c r="O16" s="44">
        <v>67.540000000000006</v>
      </c>
      <c r="P16" s="44">
        <v>68.58</v>
      </c>
      <c r="Q16" s="44">
        <v>64</v>
      </c>
    </row>
    <row r="17" spans="2:17" ht="15" thickBot="1">
      <c r="K17" s="43">
        <v>44013</v>
      </c>
      <c r="L17" s="44">
        <v>66.11</v>
      </c>
      <c r="M17" s="44">
        <v>63.76</v>
      </c>
      <c r="N17" s="44">
        <v>68.930000000000007</v>
      </c>
      <c r="O17" s="44">
        <v>66.06</v>
      </c>
      <c r="P17" s="44">
        <v>71.900000000000006</v>
      </c>
      <c r="Q17" s="44">
        <v>57.15</v>
      </c>
    </row>
    <row r="18" spans="2:17" ht="15" thickBot="1">
      <c r="B18" s="80" t="s">
        <v>172</v>
      </c>
      <c r="C18" s="79"/>
      <c r="D18" s="79"/>
      <c r="E18" s="79"/>
      <c r="K18" s="89" t="s">
        <v>164</v>
      </c>
      <c r="L18" s="45">
        <v>69.55</v>
      </c>
      <c r="M18" s="45">
        <v>66.510000000000005</v>
      </c>
      <c r="N18" s="45">
        <v>69.5</v>
      </c>
      <c r="O18" s="45">
        <v>66.63</v>
      </c>
      <c r="P18" s="45">
        <v>72.28</v>
      </c>
      <c r="Q18" s="45">
        <v>61.53</v>
      </c>
    </row>
    <row r="19" spans="2:17" ht="15" thickBot="1">
      <c r="B19" s="47" t="s">
        <v>168</v>
      </c>
      <c r="C19" s="47" t="s">
        <v>169</v>
      </c>
      <c r="D19" s="47" t="s">
        <v>170</v>
      </c>
      <c r="E19" s="47" t="s">
        <v>171</v>
      </c>
      <c r="K19" s="90"/>
      <c r="L19" s="91">
        <v>68.03</v>
      </c>
      <c r="M19" s="92"/>
      <c r="N19" s="91">
        <v>68.06</v>
      </c>
      <c r="O19" s="92"/>
      <c r="P19" s="91">
        <v>66.91</v>
      </c>
      <c r="Q19" s="92"/>
    </row>
    <row r="20" spans="2:17">
      <c r="B20" s="48" t="s">
        <v>150</v>
      </c>
      <c r="C20" s="50">
        <v>113.82</v>
      </c>
      <c r="D20" s="51">
        <v>131.09661984874199</v>
      </c>
      <c r="E20" s="48">
        <v>130</v>
      </c>
    </row>
    <row r="21" spans="2:17">
      <c r="B21" s="48" t="s">
        <v>149</v>
      </c>
      <c r="C21" s="50">
        <v>107.45</v>
      </c>
      <c r="D21" s="51">
        <v>121.60391148747399</v>
      </c>
      <c r="E21" s="48">
        <v>126</v>
      </c>
    </row>
    <row r="22" spans="2:17">
      <c r="B22" s="48" t="s">
        <v>148</v>
      </c>
      <c r="C22" s="50">
        <v>109.96</v>
      </c>
      <c r="D22" s="51">
        <v>126.24912033779</v>
      </c>
      <c r="E22" s="48">
        <v>130</v>
      </c>
    </row>
    <row r="23" spans="2:17">
      <c r="B23" s="48" t="s">
        <v>147</v>
      </c>
      <c r="C23" s="50">
        <v>105.3</v>
      </c>
      <c r="D23" s="51">
        <v>127.406568516421</v>
      </c>
      <c r="E23" s="48">
        <v>118</v>
      </c>
    </row>
    <row r="24" spans="2:17">
      <c r="B24" s="48" t="s">
        <v>146</v>
      </c>
      <c r="C24" s="50">
        <v>106.86</v>
      </c>
      <c r="D24" s="51">
        <v>128.24144693833099</v>
      </c>
      <c r="E24" s="48">
        <v>124</v>
      </c>
      <c r="K24" s="1" t="s">
        <v>1</v>
      </c>
      <c r="L24" s="1" t="s">
        <v>2</v>
      </c>
      <c r="M24" s="1" t="s">
        <v>3</v>
      </c>
      <c r="N24" s="1" t="s">
        <v>4</v>
      </c>
      <c r="O24" s="2" t="s">
        <v>5</v>
      </c>
    </row>
    <row r="25" spans="2:17">
      <c r="B25" s="48" t="s">
        <v>145</v>
      </c>
      <c r="C25" s="50">
        <v>110.46</v>
      </c>
      <c r="D25" s="51">
        <v>126.007240453112</v>
      </c>
      <c r="E25" s="48">
        <v>119</v>
      </c>
      <c r="K25" s="1" t="s">
        <v>11</v>
      </c>
      <c r="L25" s="1">
        <v>2019</v>
      </c>
      <c r="M25" s="1">
        <v>6</v>
      </c>
      <c r="N25" s="1">
        <v>1</v>
      </c>
      <c r="O25" s="2">
        <v>140.40829552819201</v>
      </c>
    </row>
    <row r="26" spans="2:17">
      <c r="B26" s="48" t="s">
        <v>144</v>
      </c>
      <c r="C26" s="50">
        <v>111.76</v>
      </c>
      <c r="D26" s="52">
        <v>145.756204579734</v>
      </c>
      <c r="E26" s="48">
        <v>148</v>
      </c>
      <c r="K26" s="1" t="s">
        <v>11</v>
      </c>
      <c r="L26" s="1">
        <v>2019</v>
      </c>
      <c r="M26" s="1">
        <v>7</v>
      </c>
      <c r="N26" s="1">
        <v>4</v>
      </c>
      <c r="O26" s="2">
        <v>137.73223299750799</v>
      </c>
    </row>
    <row r="27" spans="2:17">
      <c r="B27" s="48" t="s">
        <v>143</v>
      </c>
      <c r="C27" s="50">
        <v>108.83</v>
      </c>
      <c r="D27" s="52">
        <v>150.04616805170801</v>
      </c>
      <c r="E27" s="48">
        <v>136</v>
      </c>
      <c r="K27" s="1" t="s">
        <v>153</v>
      </c>
      <c r="L27" s="1">
        <v>2019</v>
      </c>
      <c r="M27" s="1">
        <v>8</v>
      </c>
      <c r="N27" s="1">
        <v>6</v>
      </c>
      <c r="O27" s="2">
        <v>145.46715581594799</v>
      </c>
    </row>
    <row r="28" spans="2:17">
      <c r="B28" s="48" t="s">
        <v>142</v>
      </c>
      <c r="C28" s="50">
        <v>102.02</v>
      </c>
      <c r="D28" s="52">
        <v>134.23179764575701</v>
      </c>
      <c r="E28" s="48">
        <v>122</v>
      </c>
      <c r="K28" s="1" t="s">
        <v>11</v>
      </c>
      <c r="L28" s="1">
        <v>2019</v>
      </c>
      <c r="M28" s="1">
        <v>9</v>
      </c>
      <c r="N28" s="1">
        <v>4</v>
      </c>
      <c r="O28" s="2">
        <v>145.84235353098001</v>
      </c>
    </row>
    <row r="29" spans="2:17">
      <c r="B29" s="48" t="s">
        <v>141</v>
      </c>
      <c r="C29" s="50">
        <v>102.43</v>
      </c>
      <c r="D29" s="51">
        <v>122.98403814261999</v>
      </c>
      <c r="E29" s="48">
        <v>123</v>
      </c>
      <c r="K29" s="1" t="s">
        <v>11</v>
      </c>
      <c r="L29" s="1">
        <v>2019</v>
      </c>
      <c r="M29" s="1">
        <v>10</v>
      </c>
      <c r="N29" s="1">
        <v>1</v>
      </c>
      <c r="O29" s="2">
        <v>147.783251231527</v>
      </c>
    </row>
    <row r="30" spans="2:17">
      <c r="B30" s="48" t="s">
        <v>140</v>
      </c>
      <c r="C30" s="50">
        <v>99.09</v>
      </c>
      <c r="D30" s="52" t="s">
        <v>166</v>
      </c>
      <c r="E30" s="48">
        <v>120</v>
      </c>
      <c r="K30" s="1" t="s">
        <v>11</v>
      </c>
      <c r="L30" s="1">
        <v>2019</v>
      </c>
      <c r="M30" s="1">
        <v>11</v>
      </c>
      <c r="N30" s="1">
        <v>2</v>
      </c>
      <c r="O30" s="2">
        <v>128.97362794012801</v>
      </c>
    </row>
    <row r="31" spans="2:17">
      <c r="B31" s="48" t="s">
        <v>139</v>
      </c>
      <c r="C31" s="48">
        <v>102</v>
      </c>
      <c r="D31" s="52" t="s">
        <v>166</v>
      </c>
      <c r="E31" s="48">
        <v>110</v>
      </c>
      <c r="K31" s="1" t="s">
        <v>11</v>
      </c>
      <c r="L31" s="1">
        <v>2019</v>
      </c>
      <c r="M31" s="1">
        <v>12</v>
      </c>
      <c r="N31" s="1">
        <v>3</v>
      </c>
      <c r="O31" s="2">
        <v>133.78191173560299</v>
      </c>
    </row>
    <row r="32" spans="2:17">
      <c r="B32" s="78" t="s">
        <v>174</v>
      </c>
      <c r="C32" s="53">
        <f>ROUND(AVERAGE(C20:C31),0)</f>
        <v>107</v>
      </c>
      <c r="D32" s="53">
        <f t="shared" ref="D32" si="1">ROUND(AVERAGE(D20:D31),0)</f>
        <v>131</v>
      </c>
      <c r="E32" s="53">
        <f t="shared" ref="E32" si="2">ROUND(AVERAGE(E20:E31),0)</f>
        <v>126</v>
      </c>
      <c r="K32" s="1" t="s">
        <v>11</v>
      </c>
      <c r="L32" s="1">
        <v>2020</v>
      </c>
      <c r="M32" s="1">
        <v>1</v>
      </c>
      <c r="N32" s="1">
        <v>2</v>
      </c>
      <c r="O32" s="2">
        <v>140.80914239069401</v>
      </c>
    </row>
    <row r="33" spans="2:15">
      <c r="B33" s="78"/>
      <c r="C33" s="78">
        <f>ROUND(AVERAGE(C32:E32),0)</f>
        <v>121</v>
      </c>
      <c r="D33" s="78"/>
      <c r="E33" s="78"/>
      <c r="K33" s="1" t="s">
        <v>11</v>
      </c>
      <c r="L33" s="1">
        <v>2020</v>
      </c>
      <c r="M33" s="1">
        <v>5</v>
      </c>
      <c r="N33" s="1">
        <v>2</v>
      </c>
      <c r="O33" s="2">
        <v>137.35589894530301</v>
      </c>
    </row>
    <row r="35" spans="2:15">
      <c r="B35" s="80" t="s">
        <v>173</v>
      </c>
      <c r="C35" s="79"/>
      <c r="D35" s="79"/>
      <c r="E35" s="79"/>
    </row>
    <row r="36" spans="2:15">
      <c r="B36" s="47" t="s">
        <v>168</v>
      </c>
      <c r="C36" s="47" t="s">
        <v>169</v>
      </c>
      <c r="D36" s="47" t="s">
        <v>170</v>
      </c>
      <c r="E36" s="47" t="s">
        <v>171</v>
      </c>
    </row>
    <row r="37" spans="2:15">
      <c r="B37" s="48" t="s">
        <v>150</v>
      </c>
      <c r="C37" s="50">
        <v>111.33</v>
      </c>
      <c r="D37" s="51">
        <v>128.18481087427901</v>
      </c>
      <c r="E37" s="48">
        <v>128</v>
      </c>
    </row>
    <row r="38" spans="2:15">
      <c r="B38" s="48" t="s">
        <v>149</v>
      </c>
      <c r="C38" s="50">
        <v>110.49</v>
      </c>
      <c r="D38" s="51">
        <v>140.92093585361701</v>
      </c>
      <c r="E38" s="48">
        <v>132</v>
      </c>
    </row>
    <row r="39" spans="2:15">
      <c r="B39" s="48" t="s">
        <v>148</v>
      </c>
      <c r="C39" s="50">
        <v>112.95</v>
      </c>
      <c r="D39" s="51">
        <v>131.32499553667901</v>
      </c>
      <c r="E39" s="48">
        <v>120</v>
      </c>
    </row>
    <row r="40" spans="2:15">
      <c r="B40" s="48" t="s">
        <v>147</v>
      </c>
      <c r="C40" s="50">
        <v>110.37</v>
      </c>
      <c r="D40" s="51">
        <v>125.824269519636</v>
      </c>
      <c r="E40" s="48">
        <v>130</v>
      </c>
    </row>
    <row r="41" spans="2:15">
      <c r="B41" s="48" t="s">
        <v>146</v>
      </c>
      <c r="C41" s="50">
        <v>111.01</v>
      </c>
      <c r="D41" s="51">
        <v>128.42871867985801</v>
      </c>
      <c r="E41" s="48">
        <v>131</v>
      </c>
    </row>
    <row r="42" spans="2:15">
      <c r="B42" s="48" t="s">
        <v>145</v>
      </c>
      <c r="C42" s="50">
        <v>111.25</v>
      </c>
      <c r="D42" s="51">
        <v>129.40718036718499</v>
      </c>
      <c r="E42" s="48">
        <v>125</v>
      </c>
    </row>
    <row r="43" spans="2:15">
      <c r="B43" s="48" t="s">
        <v>144</v>
      </c>
      <c r="C43" s="50">
        <v>115.91</v>
      </c>
      <c r="D43" s="52">
        <v>142.713567839196</v>
      </c>
      <c r="E43" s="48">
        <v>118</v>
      </c>
    </row>
    <row r="44" spans="2:15">
      <c r="B44" s="48" t="s">
        <v>143</v>
      </c>
      <c r="C44" s="50">
        <v>110.08</v>
      </c>
      <c r="D44" s="52">
        <v>130.51868137120201</v>
      </c>
      <c r="E44" s="48">
        <v>140</v>
      </c>
    </row>
    <row r="45" spans="2:15">
      <c r="B45" s="48" t="s">
        <v>142</v>
      </c>
      <c r="C45" s="50">
        <v>110.68</v>
      </c>
      <c r="D45" s="52">
        <v>128.864046414547</v>
      </c>
      <c r="E45" s="48">
        <v>117</v>
      </c>
    </row>
    <row r="46" spans="2:15">
      <c r="B46" s="48" t="s">
        <v>141</v>
      </c>
      <c r="C46" s="50">
        <v>109.75</v>
      </c>
      <c r="D46" s="51">
        <v>135.863733110411</v>
      </c>
      <c r="E46" s="48">
        <v>124</v>
      </c>
    </row>
    <row r="47" spans="2:15">
      <c r="B47" s="48" t="s">
        <v>140</v>
      </c>
      <c r="C47" s="50">
        <v>109.77</v>
      </c>
      <c r="D47" s="52" t="s">
        <v>166</v>
      </c>
      <c r="E47" s="48">
        <v>117</v>
      </c>
    </row>
    <row r="48" spans="2:15">
      <c r="B48" s="48" t="s">
        <v>139</v>
      </c>
      <c r="C48" s="50">
        <v>111.74</v>
      </c>
      <c r="D48" s="52" t="s">
        <v>166</v>
      </c>
      <c r="E48" s="48">
        <v>118</v>
      </c>
    </row>
    <row r="49" spans="2:5">
      <c r="B49" s="78" t="s">
        <v>174</v>
      </c>
      <c r="C49" s="53">
        <f>ROUND(AVERAGE(C37:C48),0)</f>
        <v>111</v>
      </c>
      <c r="D49" s="53">
        <f t="shared" ref="D49" si="3">ROUND(AVERAGE(D37:D48),0)</f>
        <v>132</v>
      </c>
      <c r="E49" s="53">
        <f t="shared" ref="E49" si="4">ROUND(AVERAGE(E37:E48),0)</f>
        <v>125</v>
      </c>
    </row>
    <row r="50" spans="2:5">
      <c r="B50" s="78"/>
      <c r="C50" s="78">
        <f>ROUND(AVERAGE(C49:E49),0)</f>
        <v>123</v>
      </c>
      <c r="D50" s="78"/>
      <c r="E50" s="78"/>
    </row>
  </sheetData>
  <sortState xmlns:xlrd2="http://schemas.microsoft.com/office/spreadsheetml/2017/richdata2" ref="B3:C14">
    <sortCondition ref="B3:B14"/>
  </sortState>
  <mergeCells count="18">
    <mergeCell ref="K18:K19"/>
    <mergeCell ref="L19:M19"/>
    <mergeCell ref="N19:O19"/>
    <mergeCell ref="P19:Q19"/>
    <mergeCell ref="K3:K5"/>
    <mergeCell ref="L3:Q3"/>
    <mergeCell ref="L4:M4"/>
    <mergeCell ref="N4:O4"/>
    <mergeCell ref="P4:Q4"/>
    <mergeCell ref="B49:B50"/>
    <mergeCell ref="C50:E50"/>
    <mergeCell ref="B1:E1"/>
    <mergeCell ref="B18:E18"/>
    <mergeCell ref="B35:E35"/>
    <mergeCell ref="B15:B16"/>
    <mergeCell ref="C16:E16"/>
    <mergeCell ref="B32:B33"/>
    <mergeCell ref="C33:E3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1"/>
  <sheetViews>
    <sheetView workbookViewId="0">
      <selection activeCell="J50" sqref="J50"/>
    </sheetView>
  </sheetViews>
  <sheetFormatPr baseColWidth="10" defaultColWidth="8.83203125" defaultRowHeight="14"/>
  <cols>
    <col min="1" max="1" width="11.83203125" customWidth="1"/>
    <col min="3" max="3" width="9" customWidth="1"/>
    <col min="5" max="5" width="9" customWidth="1"/>
    <col min="6" max="6" width="10.1640625" bestFit="1" customWidth="1"/>
    <col min="7" max="7" width="9" customWidth="1"/>
    <col min="8" max="8" width="13.5" customWidth="1"/>
    <col min="9" max="9" width="9.1640625" customWidth="1"/>
    <col min="10" max="10" width="13.83203125" customWidth="1"/>
    <col min="11" max="11" width="31.6640625" customWidth="1"/>
    <col min="12" max="12" width="17.1640625" customWidth="1"/>
  </cols>
  <sheetData>
    <row r="1" spans="1:12">
      <c r="A1" s="74" t="s">
        <v>119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3" t="s">
        <v>1</v>
      </c>
      <c r="B2" s="3" t="s">
        <v>2</v>
      </c>
      <c r="C2" s="3" t="s">
        <v>3</v>
      </c>
      <c r="D2" s="3" t="s">
        <v>25</v>
      </c>
      <c r="E2" s="3" t="s">
        <v>4</v>
      </c>
      <c r="F2" s="3" t="s">
        <v>27</v>
      </c>
      <c r="G2" s="5" t="s">
        <v>5</v>
      </c>
      <c r="H2" s="3" t="s">
        <v>42</v>
      </c>
    </row>
    <row r="3" spans="1:12" ht="30">
      <c r="A3" s="72" t="str">
        <f>A17</f>
        <v>安慧北里</v>
      </c>
      <c r="B3" s="72">
        <v>2019</v>
      </c>
      <c r="C3" s="3">
        <v>8</v>
      </c>
      <c r="D3" s="72" t="s">
        <v>18</v>
      </c>
      <c r="E3" s="3">
        <v>12</v>
      </c>
      <c r="F3" s="75">
        <f>E3+E4</f>
        <v>16</v>
      </c>
      <c r="G3" s="26">
        <v>98.91</v>
      </c>
      <c r="H3" s="73">
        <f>AVERAGE(G3:G4)</f>
        <v>100.87</v>
      </c>
      <c r="J3" s="3" t="s">
        <v>29</v>
      </c>
      <c r="K3" s="3" t="s">
        <v>30</v>
      </c>
      <c r="L3" s="9" t="s">
        <v>31</v>
      </c>
    </row>
    <row r="4" spans="1:12">
      <c r="A4" s="72"/>
      <c r="B4" s="72"/>
      <c r="C4" s="3">
        <v>9</v>
      </c>
      <c r="D4" s="72"/>
      <c r="E4" s="3">
        <v>4</v>
      </c>
      <c r="F4" s="76"/>
      <c r="G4" s="26">
        <v>102.83</v>
      </c>
      <c r="H4" s="73"/>
      <c r="J4" s="3" t="s">
        <v>28</v>
      </c>
      <c r="K4" s="3">
        <f>F3</f>
        <v>16</v>
      </c>
      <c r="L4" s="5">
        <f>H3</f>
        <v>100.87</v>
      </c>
    </row>
    <row r="5" spans="1:12">
      <c r="A5" s="72"/>
      <c r="B5" s="72">
        <v>2019</v>
      </c>
      <c r="C5" s="3">
        <v>10</v>
      </c>
      <c r="D5" s="72" t="s">
        <v>19</v>
      </c>
      <c r="E5" s="3">
        <v>8</v>
      </c>
      <c r="F5" s="75">
        <f>E5+E6+E7</f>
        <v>20</v>
      </c>
      <c r="G5" s="26">
        <v>108.11</v>
      </c>
      <c r="H5" s="73">
        <f>AVERAGE(G5:G7)</f>
        <v>97.693333333333328</v>
      </c>
      <c r="J5" s="3" t="s">
        <v>32</v>
      </c>
      <c r="K5" s="3">
        <f>F5</f>
        <v>20</v>
      </c>
      <c r="L5" s="5">
        <f>H5</f>
        <v>97.693333333333328</v>
      </c>
    </row>
    <row r="6" spans="1:12">
      <c r="A6" s="72"/>
      <c r="B6" s="72"/>
      <c r="C6" s="3">
        <v>11</v>
      </c>
      <c r="D6" s="72"/>
      <c r="E6" s="3">
        <v>7</v>
      </c>
      <c r="F6" s="77"/>
      <c r="G6" s="26">
        <v>93.66</v>
      </c>
      <c r="H6" s="73"/>
      <c r="J6" s="3" t="s">
        <v>33</v>
      </c>
      <c r="K6" s="3">
        <f>F8</f>
        <v>4</v>
      </c>
      <c r="L6" s="5">
        <f>H8</f>
        <v>98</v>
      </c>
    </row>
    <row r="7" spans="1:12">
      <c r="A7" s="72"/>
      <c r="B7" s="72"/>
      <c r="C7" s="3">
        <v>12</v>
      </c>
      <c r="D7" s="72"/>
      <c r="E7" s="3">
        <v>5</v>
      </c>
      <c r="F7" s="76"/>
      <c r="G7" s="26">
        <v>91.31</v>
      </c>
      <c r="H7" s="73"/>
      <c r="J7" s="3" t="s">
        <v>34</v>
      </c>
      <c r="K7" s="3">
        <f>F11</f>
        <v>31</v>
      </c>
      <c r="L7" s="5">
        <f>H11</f>
        <v>94</v>
      </c>
    </row>
    <row r="8" spans="1:12">
      <c r="A8" s="72"/>
      <c r="B8" s="72">
        <v>2020</v>
      </c>
      <c r="C8" s="3">
        <v>1</v>
      </c>
      <c r="D8" s="72" t="s">
        <v>20</v>
      </c>
      <c r="E8" s="3">
        <v>1</v>
      </c>
      <c r="F8" s="75">
        <f>E8+E9+E10</f>
        <v>4</v>
      </c>
      <c r="G8" s="26">
        <v>98.28</v>
      </c>
      <c r="H8" s="73">
        <f>ROUND((G8+G10)/2,0)</f>
        <v>98</v>
      </c>
      <c r="J8" s="3" t="s">
        <v>132</v>
      </c>
      <c r="K8" s="3">
        <f>F14</f>
        <v>2</v>
      </c>
      <c r="L8" s="5">
        <f>H14</f>
        <v>97</v>
      </c>
    </row>
    <row r="9" spans="1:12">
      <c r="A9" s="72"/>
      <c r="B9" s="72"/>
      <c r="C9" s="3">
        <v>2</v>
      </c>
      <c r="D9" s="72"/>
      <c r="E9" s="3">
        <v>1</v>
      </c>
      <c r="F9" s="77"/>
      <c r="G9" s="26">
        <v>100.29</v>
      </c>
      <c r="H9" s="73"/>
      <c r="J9" s="72" t="s">
        <v>131</v>
      </c>
      <c r="K9" s="72"/>
      <c r="L9" s="5">
        <f>ROUND(AVERAGE(L4:L8),0)</f>
        <v>98</v>
      </c>
    </row>
    <row r="10" spans="1:12">
      <c r="A10" s="72"/>
      <c r="B10" s="72"/>
      <c r="C10" s="3">
        <v>3</v>
      </c>
      <c r="D10" s="72"/>
      <c r="E10" s="3">
        <v>2</v>
      </c>
      <c r="F10" s="76"/>
      <c r="G10" s="26">
        <v>98.18</v>
      </c>
      <c r="H10" s="73"/>
    </row>
    <row r="11" spans="1:12">
      <c r="A11" s="72"/>
      <c r="B11" s="72">
        <v>2020</v>
      </c>
      <c r="C11" s="3">
        <v>4</v>
      </c>
      <c r="D11" s="72" t="s">
        <v>21</v>
      </c>
      <c r="E11" s="3">
        <v>10</v>
      </c>
      <c r="F11" s="75">
        <f>E11+E12+E13</f>
        <v>31</v>
      </c>
      <c r="G11" s="26">
        <v>95.19</v>
      </c>
      <c r="H11" s="73">
        <f>ROUND((G11+G13)/2,0)</f>
        <v>94</v>
      </c>
    </row>
    <row r="12" spans="1:12">
      <c r="A12" s="72"/>
      <c r="B12" s="72"/>
      <c r="C12" s="3">
        <v>5</v>
      </c>
      <c r="D12" s="72"/>
      <c r="E12" s="3">
        <v>12</v>
      </c>
      <c r="F12" s="77"/>
      <c r="G12" s="26">
        <v>96.19</v>
      </c>
      <c r="H12" s="73"/>
    </row>
    <row r="13" spans="1:12">
      <c r="A13" s="72"/>
      <c r="B13" s="72"/>
      <c r="C13" s="3">
        <v>6</v>
      </c>
      <c r="D13" s="72"/>
      <c r="E13" s="3">
        <v>9</v>
      </c>
      <c r="F13" s="76"/>
      <c r="G13" s="26">
        <v>93.63</v>
      </c>
      <c r="H13" s="73"/>
    </row>
    <row r="14" spans="1:12">
      <c r="A14" s="3"/>
      <c r="B14" s="3">
        <v>2020</v>
      </c>
      <c r="C14" s="3">
        <v>7</v>
      </c>
      <c r="D14" s="3" t="s">
        <v>18</v>
      </c>
      <c r="E14" s="3">
        <v>2</v>
      </c>
      <c r="F14" s="3">
        <v>2</v>
      </c>
      <c r="G14" s="26">
        <v>97</v>
      </c>
      <c r="H14" s="5">
        <f>G14</f>
        <v>97</v>
      </c>
    </row>
    <row r="15" spans="1:12">
      <c r="A15" s="74" t="s">
        <v>120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3" t="s">
        <v>1</v>
      </c>
      <c r="B16" s="3" t="s">
        <v>2</v>
      </c>
      <c r="C16" s="3" t="s">
        <v>3</v>
      </c>
      <c r="D16" s="3" t="s">
        <v>25</v>
      </c>
      <c r="E16" s="3" t="s">
        <v>4</v>
      </c>
      <c r="F16" s="3" t="s">
        <v>27</v>
      </c>
      <c r="G16" s="5" t="s">
        <v>5</v>
      </c>
      <c r="H16" s="3" t="str">
        <f>H2</f>
        <v>季度平均</v>
      </c>
    </row>
    <row r="17" spans="1:12" ht="13.5" hidden="1" customHeight="1">
      <c r="A17" s="72" t="s">
        <v>6</v>
      </c>
      <c r="B17" s="3">
        <v>2019</v>
      </c>
      <c r="C17" s="3">
        <v>6</v>
      </c>
      <c r="D17" s="3"/>
      <c r="E17" s="3">
        <v>7</v>
      </c>
      <c r="F17" s="3"/>
      <c r="G17" s="5">
        <v>128.451380552221</v>
      </c>
      <c r="H17" s="6"/>
    </row>
    <row r="18" spans="1:12" ht="13.5" hidden="1" customHeight="1">
      <c r="A18" s="72"/>
      <c r="B18" s="3">
        <v>2019</v>
      </c>
      <c r="C18" s="3">
        <v>7</v>
      </c>
      <c r="D18" s="3"/>
      <c r="E18" s="3">
        <v>2</v>
      </c>
      <c r="F18" s="3"/>
      <c r="G18" s="5">
        <v>125.156445556946</v>
      </c>
      <c r="H18" s="6"/>
    </row>
    <row r="19" spans="1:12" ht="28.5" customHeight="1">
      <c r="A19" s="72"/>
      <c r="B19" s="72">
        <v>2019</v>
      </c>
      <c r="C19" s="3">
        <v>8</v>
      </c>
      <c r="D19" s="72" t="s">
        <v>18</v>
      </c>
      <c r="E19" s="3">
        <v>5</v>
      </c>
      <c r="F19" s="75">
        <f>E19+E20</f>
        <v>12</v>
      </c>
      <c r="G19" s="5">
        <v>116.841257050766</v>
      </c>
      <c r="H19" s="73">
        <f>AVERAGE(G19:G20)</f>
        <v>121.3553510305485</v>
      </c>
      <c r="J19" s="3" t="s">
        <v>29</v>
      </c>
      <c r="K19" s="3" t="s">
        <v>30</v>
      </c>
      <c r="L19" s="9" t="s">
        <v>31</v>
      </c>
    </row>
    <row r="20" spans="1:12">
      <c r="A20" s="72"/>
      <c r="B20" s="72"/>
      <c r="C20" s="3">
        <v>9</v>
      </c>
      <c r="D20" s="72"/>
      <c r="E20" s="3">
        <v>7</v>
      </c>
      <c r="F20" s="76"/>
      <c r="G20" s="5">
        <v>125.86944501033101</v>
      </c>
      <c r="H20" s="73"/>
      <c r="J20" s="3" t="s">
        <v>28</v>
      </c>
      <c r="K20" s="3">
        <f>F19</f>
        <v>12</v>
      </c>
      <c r="L20" s="5">
        <f>H19</f>
        <v>121.3553510305485</v>
      </c>
    </row>
    <row r="21" spans="1:12">
      <c r="A21" s="72"/>
      <c r="B21" s="72">
        <v>2019</v>
      </c>
      <c r="C21" s="3">
        <v>10</v>
      </c>
      <c r="D21" s="72" t="s">
        <v>19</v>
      </c>
      <c r="E21" s="3">
        <v>5</v>
      </c>
      <c r="F21" s="75">
        <f>E21+E22+E23</f>
        <v>10</v>
      </c>
      <c r="G21" s="5">
        <v>122.956014704018</v>
      </c>
      <c r="H21" s="73">
        <f>AVERAGE(G21:G23)</f>
        <v>120.94418117177868</v>
      </c>
      <c r="J21" s="3" t="s">
        <v>32</v>
      </c>
      <c r="K21" s="3">
        <f>F21</f>
        <v>10</v>
      </c>
      <c r="L21" s="5">
        <f>H21</f>
        <v>120.94418117177868</v>
      </c>
    </row>
    <row r="22" spans="1:12">
      <c r="A22" s="72"/>
      <c r="B22" s="72"/>
      <c r="C22" s="3">
        <v>11</v>
      </c>
      <c r="D22" s="72"/>
      <c r="E22" s="3">
        <v>4</v>
      </c>
      <c r="F22" s="77"/>
      <c r="G22" s="5">
        <v>115.30530656903601</v>
      </c>
      <c r="H22" s="73"/>
      <c r="J22" s="3" t="s">
        <v>33</v>
      </c>
      <c r="K22" s="3">
        <f>F24</f>
        <v>5</v>
      </c>
      <c r="L22" s="5">
        <f>H24</f>
        <v>122</v>
      </c>
    </row>
    <row r="23" spans="1:12">
      <c r="A23" s="72"/>
      <c r="B23" s="72"/>
      <c r="C23" s="3">
        <v>12</v>
      </c>
      <c r="D23" s="72"/>
      <c r="E23" s="3">
        <v>1</v>
      </c>
      <c r="F23" s="76"/>
      <c r="G23" s="5">
        <v>124.571222242282</v>
      </c>
      <c r="H23" s="73"/>
      <c r="J23" s="3" t="s">
        <v>34</v>
      </c>
      <c r="K23" s="3">
        <f>F27</f>
        <v>13</v>
      </c>
      <c r="L23" s="5">
        <f>H27</f>
        <v>114</v>
      </c>
    </row>
    <row r="24" spans="1:12">
      <c r="A24" s="72"/>
      <c r="B24" s="72">
        <v>2020</v>
      </c>
      <c r="C24" s="3">
        <v>1</v>
      </c>
      <c r="D24" s="72" t="s">
        <v>20</v>
      </c>
      <c r="E24" s="3">
        <v>4</v>
      </c>
      <c r="F24" s="75">
        <f>E24+E25+E26</f>
        <v>5</v>
      </c>
      <c r="G24" s="5">
        <v>107.829922803578</v>
      </c>
      <c r="H24" s="73">
        <f>ROUND((G24+G26)/2,0)</f>
        <v>122</v>
      </c>
      <c r="J24" s="3" t="s">
        <v>132</v>
      </c>
      <c r="K24" s="3">
        <v>0</v>
      </c>
      <c r="L24" s="5">
        <f>H30</f>
        <v>0</v>
      </c>
    </row>
    <row r="25" spans="1:12">
      <c r="A25" s="72"/>
      <c r="B25" s="72"/>
      <c r="C25" s="3">
        <v>2</v>
      </c>
      <c r="D25" s="72"/>
      <c r="E25" s="3">
        <v>0</v>
      </c>
      <c r="F25" s="77"/>
      <c r="G25" s="5">
        <v>0</v>
      </c>
      <c r="H25" s="73"/>
      <c r="J25" s="72" t="s">
        <v>131</v>
      </c>
      <c r="K25" s="72"/>
      <c r="L25" s="5">
        <f>ROUND(AVERAGE(L20:L23),0)</f>
        <v>120</v>
      </c>
    </row>
    <row r="26" spans="1:12">
      <c r="A26" s="72"/>
      <c r="B26" s="72"/>
      <c r="C26" s="3">
        <v>3</v>
      </c>
      <c r="D26" s="72"/>
      <c r="E26" s="3">
        <v>1</v>
      </c>
      <c r="F26" s="76"/>
      <c r="G26" s="5">
        <v>135.520684736091</v>
      </c>
      <c r="H26" s="73"/>
    </row>
    <row r="27" spans="1:12">
      <c r="A27" s="72"/>
      <c r="B27" s="72">
        <v>2020</v>
      </c>
      <c r="C27" s="3">
        <v>4</v>
      </c>
      <c r="D27" s="72" t="s">
        <v>21</v>
      </c>
      <c r="E27" s="3">
        <v>8</v>
      </c>
      <c r="F27" s="75">
        <f>E27+E28+E29</f>
        <v>13</v>
      </c>
      <c r="G27" s="5">
        <v>112.112038199316</v>
      </c>
      <c r="H27" s="73">
        <f>ROUND((G27+G28)/2,0)</f>
        <v>114</v>
      </c>
    </row>
    <row r="28" spans="1:12">
      <c r="A28" s="72"/>
      <c r="B28" s="72"/>
      <c r="C28" s="3">
        <v>5</v>
      </c>
      <c r="D28" s="72"/>
      <c r="E28" s="3">
        <v>5</v>
      </c>
      <c r="F28" s="77"/>
      <c r="G28" s="5">
        <v>115.672700545989</v>
      </c>
      <c r="H28" s="73"/>
    </row>
    <row r="29" spans="1:12">
      <c r="A29" s="72"/>
      <c r="B29" s="72"/>
      <c r="C29" s="3">
        <v>6</v>
      </c>
      <c r="D29" s="72"/>
      <c r="E29" s="3">
        <v>0</v>
      </c>
      <c r="F29" s="76"/>
      <c r="G29" s="5">
        <v>0</v>
      </c>
      <c r="H29" s="73"/>
    </row>
    <row r="30" spans="1:12">
      <c r="A30" s="3"/>
      <c r="B30" s="3">
        <v>2020</v>
      </c>
      <c r="C30" s="3">
        <v>7</v>
      </c>
      <c r="D30" s="3" t="s">
        <v>18</v>
      </c>
      <c r="E30" s="3">
        <v>0</v>
      </c>
      <c r="F30" s="3">
        <v>0</v>
      </c>
      <c r="G30" s="26">
        <v>0</v>
      </c>
      <c r="H30" s="5">
        <v>0</v>
      </c>
    </row>
    <row r="31" spans="1:12">
      <c r="A31" s="74" t="s">
        <v>118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>
      <c r="A32" s="3" t="s">
        <v>1</v>
      </c>
      <c r="B32" s="3" t="s">
        <v>2</v>
      </c>
      <c r="C32" s="3" t="s">
        <v>3</v>
      </c>
      <c r="D32" s="3" t="s">
        <v>25</v>
      </c>
      <c r="E32" s="3" t="s">
        <v>4</v>
      </c>
      <c r="F32" s="3" t="s">
        <v>27</v>
      </c>
      <c r="G32" s="5" t="s">
        <v>5</v>
      </c>
      <c r="H32" s="3" t="str">
        <f>H16</f>
        <v>季度平均</v>
      </c>
    </row>
    <row r="33" spans="1:12" hidden="1">
      <c r="A33" s="72" t="s">
        <v>6</v>
      </c>
      <c r="B33" s="3">
        <v>2019</v>
      </c>
      <c r="C33" s="3">
        <v>6</v>
      </c>
      <c r="D33" s="3"/>
      <c r="E33" s="3">
        <v>7</v>
      </c>
      <c r="F33" s="3"/>
      <c r="G33" s="5">
        <v>128.451380552221</v>
      </c>
      <c r="H33" s="6"/>
    </row>
    <row r="34" spans="1:12" hidden="1">
      <c r="A34" s="72"/>
      <c r="B34" s="3">
        <v>2019</v>
      </c>
      <c r="C34" s="3">
        <v>7</v>
      </c>
      <c r="D34" s="3"/>
      <c r="E34" s="3">
        <v>2</v>
      </c>
      <c r="F34" s="3"/>
      <c r="G34" s="5">
        <v>125.156445556946</v>
      </c>
      <c r="H34" s="6"/>
    </row>
    <row r="35" spans="1:12" ht="30">
      <c r="A35" s="72"/>
      <c r="B35" s="72">
        <v>2019</v>
      </c>
      <c r="C35" s="3">
        <v>8</v>
      </c>
      <c r="D35" s="72" t="s">
        <v>18</v>
      </c>
      <c r="E35" s="3">
        <v>21</v>
      </c>
      <c r="F35" s="75">
        <f>E35+E36</f>
        <v>35</v>
      </c>
      <c r="G35" s="5">
        <f>E171</f>
        <v>109</v>
      </c>
      <c r="H35" s="73">
        <f>AVERAGE(G35:G36)</f>
        <v>113.5</v>
      </c>
      <c r="J35" s="3" t="s">
        <v>29</v>
      </c>
      <c r="K35" s="3" t="s">
        <v>30</v>
      </c>
      <c r="L35" s="9" t="s">
        <v>31</v>
      </c>
    </row>
    <row r="36" spans="1:12">
      <c r="A36" s="72"/>
      <c r="B36" s="72"/>
      <c r="C36" s="3">
        <v>9</v>
      </c>
      <c r="D36" s="72"/>
      <c r="E36" s="3">
        <v>14</v>
      </c>
      <c r="F36" s="76"/>
      <c r="G36" s="5">
        <f>E157</f>
        <v>118</v>
      </c>
      <c r="H36" s="73"/>
      <c r="J36" s="3" t="s">
        <v>28</v>
      </c>
      <c r="K36" s="3">
        <f>F35</f>
        <v>35</v>
      </c>
      <c r="L36" s="5">
        <f>H35</f>
        <v>113.5</v>
      </c>
    </row>
    <row r="37" spans="1:12">
      <c r="A37" s="72"/>
      <c r="B37" s="72">
        <v>2019</v>
      </c>
      <c r="C37" s="3">
        <v>10</v>
      </c>
      <c r="D37" s="72" t="s">
        <v>19</v>
      </c>
      <c r="E37" s="3">
        <v>16</v>
      </c>
      <c r="F37" s="75">
        <f>E37+E38+E39</f>
        <v>31</v>
      </c>
      <c r="G37" s="5">
        <f>E141</f>
        <v>117</v>
      </c>
      <c r="H37" s="73">
        <f>AVERAGE(G37:G39)</f>
        <v>112.66666666666667</v>
      </c>
      <c r="J37" s="3" t="s">
        <v>32</v>
      </c>
      <c r="K37" s="3">
        <f>F37</f>
        <v>31</v>
      </c>
      <c r="L37" s="5">
        <f>H37</f>
        <v>112.66666666666667</v>
      </c>
    </row>
    <row r="38" spans="1:12">
      <c r="A38" s="72"/>
      <c r="B38" s="72"/>
      <c r="C38" s="3">
        <v>11</v>
      </c>
      <c r="D38" s="72"/>
      <c r="E38" s="3">
        <v>6</v>
      </c>
      <c r="F38" s="77"/>
      <c r="G38" s="5">
        <f>E135</f>
        <v>112</v>
      </c>
      <c r="H38" s="73"/>
      <c r="J38" s="3" t="s">
        <v>33</v>
      </c>
      <c r="K38" s="3">
        <f>F40</f>
        <v>18</v>
      </c>
      <c r="L38" s="5">
        <f>H40</f>
        <v>114</v>
      </c>
    </row>
    <row r="39" spans="1:12">
      <c r="A39" s="72"/>
      <c r="B39" s="72"/>
      <c r="C39" s="3">
        <v>12</v>
      </c>
      <c r="D39" s="72"/>
      <c r="E39" s="3">
        <v>9</v>
      </c>
      <c r="F39" s="76"/>
      <c r="G39" s="5">
        <f>E126</f>
        <v>109</v>
      </c>
      <c r="H39" s="73"/>
      <c r="J39" s="3" t="s">
        <v>34</v>
      </c>
      <c r="K39" s="3">
        <f>F43</f>
        <v>58</v>
      </c>
      <c r="L39" s="5">
        <f>H43</f>
        <v>106</v>
      </c>
    </row>
    <row r="40" spans="1:12">
      <c r="A40" s="72"/>
      <c r="B40" s="72">
        <v>2020</v>
      </c>
      <c r="C40" s="3">
        <v>1</v>
      </c>
      <c r="D40" s="72" t="s">
        <v>20</v>
      </c>
      <c r="E40" s="3">
        <v>6</v>
      </c>
      <c r="F40" s="75">
        <f>E40+E41+E42</f>
        <v>18</v>
      </c>
      <c r="G40" s="5">
        <f>E120</f>
        <v>109</v>
      </c>
      <c r="H40" s="73">
        <f>ROUND((G40+G42)/2,0)</f>
        <v>114</v>
      </c>
      <c r="J40" s="3" t="s">
        <v>132</v>
      </c>
      <c r="K40" s="3">
        <f>F46</f>
        <v>19</v>
      </c>
      <c r="L40" s="5">
        <f>H46</f>
        <v>108</v>
      </c>
    </row>
    <row r="41" spans="1:12">
      <c r="A41" s="72"/>
      <c r="B41" s="72"/>
      <c r="C41" s="3">
        <v>2</v>
      </c>
      <c r="D41" s="72"/>
      <c r="E41" s="3">
        <v>5</v>
      </c>
      <c r="F41" s="77"/>
      <c r="G41" s="5">
        <f>E115</f>
        <v>103</v>
      </c>
      <c r="H41" s="73"/>
      <c r="J41" s="72" t="s">
        <v>131</v>
      </c>
      <c r="K41" s="72"/>
      <c r="L41" s="5">
        <f>ROUND(AVERAGE(L36:L40),0)</f>
        <v>111</v>
      </c>
    </row>
    <row r="42" spans="1:12">
      <c r="A42" s="72"/>
      <c r="B42" s="72"/>
      <c r="C42" s="3">
        <v>3</v>
      </c>
      <c r="D42" s="72"/>
      <c r="E42" s="3">
        <v>7</v>
      </c>
      <c r="F42" s="76"/>
      <c r="G42" s="5">
        <f>E108</f>
        <v>118</v>
      </c>
      <c r="H42" s="73"/>
    </row>
    <row r="43" spans="1:12">
      <c r="A43" s="72"/>
      <c r="B43" s="72">
        <v>2020</v>
      </c>
      <c r="C43" s="3">
        <v>4</v>
      </c>
      <c r="D43" s="72" t="s">
        <v>21</v>
      </c>
      <c r="E43" s="3">
        <v>14</v>
      </c>
      <c r="F43" s="75">
        <f>E43+E44+E45</f>
        <v>58</v>
      </c>
      <c r="G43" s="5">
        <f>E94</f>
        <v>107</v>
      </c>
      <c r="H43" s="73">
        <f>ROUND((G43+G44)/2,0)</f>
        <v>106</v>
      </c>
    </row>
    <row r="44" spans="1:12">
      <c r="A44" s="72"/>
      <c r="B44" s="72"/>
      <c r="C44" s="3">
        <v>5</v>
      </c>
      <c r="D44" s="72"/>
      <c r="E44" s="3">
        <v>25</v>
      </c>
      <c r="F44" s="77"/>
      <c r="G44" s="5">
        <f>E69</f>
        <v>104</v>
      </c>
      <c r="H44" s="73"/>
    </row>
    <row r="45" spans="1:12">
      <c r="A45" s="72"/>
      <c r="B45" s="72"/>
      <c r="C45" s="3">
        <v>6</v>
      </c>
      <c r="D45" s="72"/>
      <c r="E45" s="30">
        <v>19</v>
      </c>
      <c r="F45" s="76"/>
      <c r="G45" s="5">
        <f>E50</f>
        <v>108</v>
      </c>
      <c r="H45" s="73"/>
    </row>
    <row r="46" spans="1:12">
      <c r="A46" s="3"/>
      <c r="B46" s="3">
        <v>2020</v>
      </c>
      <c r="C46" s="3">
        <v>7</v>
      </c>
      <c r="D46" s="3" t="s">
        <v>18</v>
      </c>
      <c r="E46" s="3">
        <v>19</v>
      </c>
      <c r="F46" s="3">
        <f>E46</f>
        <v>19</v>
      </c>
      <c r="G46" s="26">
        <f>G70</f>
        <v>108</v>
      </c>
      <c r="H46" s="5">
        <f>G46</f>
        <v>108</v>
      </c>
    </row>
    <row r="49" spans="1:12">
      <c r="B49" t="s">
        <v>122</v>
      </c>
      <c r="C49" t="s">
        <v>123</v>
      </c>
      <c r="D49" t="s">
        <v>124</v>
      </c>
      <c r="E49" t="s">
        <v>125</v>
      </c>
      <c r="J49" t="s">
        <v>135</v>
      </c>
    </row>
    <row r="50" spans="1:12">
      <c r="A50" s="28" t="s">
        <v>121</v>
      </c>
      <c r="B50">
        <v>6400</v>
      </c>
      <c r="C50">
        <v>70</v>
      </c>
      <c r="D50">
        <f>ROUND(B50/C50,0)</f>
        <v>91</v>
      </c>
      <c r="E50">
        <f>ROUND(AVERAGE(D50:D68),0)</f>
        <v>108</v>
      </c>
      <c r="F50" s="29">
        <v>44013</v>
      </c>
      <c r="G50" s="35">
        <v>7000</v>
      </c>
      <c r="H50" s="35">
        <v>63</v>
      </c>
      <c r="I50" s="35">
        <f>ROUND(G50/H50,0)</f>
        <v>111</v>
      </c>
      <c r="J50" s="32"/>
      <c r="K50" s="32" t="s">
        <v>126</v>
      </c>
      <c r="L50" s="33" t="s">
        <v>127</v>
      </c>
    </row>
    <row r="51" spans="1:12">
      <c r="B51">
        <v>7500</v>
      </c>
      <c r="C51">
        <v>83</v>
      </c>
      <c r="D51">
        <f t="shared" ref="D51:D106" si="0">ROUND(B51/C51,0)</f>
        <v>90</v>
      </c>
      <c r="G51" s="35">
        <v>6100</v>
      </c>
      <c r="H51" s="35">
        <v>58</v>
      </c>
      <c r="I51" s="35">
        <f t="shared" ref="I51:I68" si="1">ROUND(G51/H51,0)</f>
        <v>105</v>
      </c>
      <c r="J51" s="32" t="s">
        <v>128</v>
      </c>
      <c r="K51" s="31">
        <f>L9</f>
        <v>98</v>
      </c>
      <c r="L51" s="71">
        <f>ROUND(AVERAGE(K51:K53),0)</f>
        <v>110</v>
      </c>
    </row>
    <row r="52" spans="1:12">
      <c r="B52">
        <v>7000</v>
      </c>
      <c r="C52">
        <v>63</v>
      </c>
      <c r="D52">
        <f t="shared" si="0"/>
        <v>111</v>
      </c>
      <c r="G52" s="35">
        <v>7500</v>
      </c>
      <c r="H52" s="35">
        <v>76</v>
      </c>
      <c r="I52" s="35">
        <f t="shared" si="1"/>
        <v>99</v>
      </c>
      <c r="J52" s="32" t="s">
        <v>129</v>
      </c>
      <c r="K52" s="31">
        <f>L25</f>
        <v>120</v>
      </c>
      <c r="L52" s="71"/>
    </row>
    <row r="53" spans="1:12">
      <c r="B53">
        <v>6500</v>
      </c>
      <c r="C53">
        <v>63</v>
      </c>
      <c r="D53">
        <f t="shared" si="0"/>
        <v>103</v>
      </c>
      <c r="G53" s="35">
        <v>9500</v>
      </c>
      <c r="H53" s="35">
        <v>97</v>
      </c>
      <c r="I53" s="35">
        <f t="shared" si="1"/>
        <v>98</v>
      </c>
      <c r="J53" s="32" t="s">
        <v>130</v>
      </c>
      <c r="K53" s="31">
        <f>L41</f>
        <v>111</v>
      </c>
      <c r="L53" s="71"/>
    </row>
    <row r="54" spans="1:12">
      <c r="B54">
        <v>5600</v>
      </c>
      <c r="C54">
        <v>51</v>
      </c>
      <c r="D54">
        <f t="shared" si="0"/>
        <v>110</v>
      </c>
      <c r="G54" s="35">
        <v>5100</v>
      </c>
      <c r="H54" s="35">
        <v>46</v>
      </c>
      <c r="I54" s="35">
        <f t="shared" si="1"/>
        <v>111</v>
      </c>
    </row>
    <row r="55" spans="1:12">
      <c r="B55">
        <v>7500</v>
      </c>
      <c r="C55">
        <v>63</v>
      </c>
      <c r="D55">
        <f t="shared" si="0"/>
        <v>119</v>
      </c>
      <c r="G55" s="35">
        <v>11000</v>
      </c>
      <c r="H55" s="35">
        <v>113</v>
      </c>
      <c r="I55" s="35">
        <f t="shared" si="1"/>
        <v>97</v>
      </c>
    </row>
    <row r="56" spans="1:12">
      <c r="B56">
        <v>7000</v>
      </c>
      <c r="C56">
        <v>67</v>
      </c>
      <c r="D56">
        <f t="shared" si="0"/>
        <v>104</v>
      </c>
      <c r="G56" s="35">
        <v>6000</v>
      </c>
      <c r="H56" s="35">
        <v>50</v>
      </c>
      <c r="I56" s="35">
        <f t="shared" si="1"/>
        <v>120</v>
      </c>
    </row>
    <row r="57" spans="1:12">
      <c r="B57">
        <v>6500</v>
      </c>
      <c r="C57">
        <v>63</v>
      </c>
      <c r="D57">
        <f t="shared" si="0"/>
        <v>103</v>
      </c>
      <c r="G57" s="35">
        <v>5200</v>
      </c>
      <c r="H57" s="35">
        <v>50</v>
      </c>
      <c r="I57" s="35">
        <f t="shared" si="1"/>
        <v>104</v>
      </c>
    </row>
    <row r="58" spans="1:12">
      <c r="B58">
        <v>5700</v>
      </c>
      <c r="C58">
        <v>47</v>
      </c>
      <c r="D58">
        <f t="shared" si="0"/>
        <v>121</v>
      </c>
      <c r="G58" s="35">
        <v>5000</v>
      </c>
      <c r="H58" s="35">
        <v>49</v>
      </c>
      <c r="I58" s="35">
        <f t="shared" si="1"/>
        <v>102</v>
      </c>
    </row>
    <row r="59" spans="1:12">
      <c r="B59">
        <v>6400</v>
      </c>
      <c r="C59">
        <v>65</v>
      </c>
      <c r="D59">
        <f t="shared" si="0"/>
        <v>98</v>
      </c>
      <c r="G59" s="35">
        <v>9500</v>
      </c>
      <c r="H59" s="35">
        <v>101</v>
      </c>
      <c r="I59" s="35">
        <f t="shared" si="1"/>
        <v>94</v>
      </c>
    </row>
    <row r="60" spans="1:12">
      <c r="B60">
        <v>5800</v>
      </c>
      <c r="C60">
        <v>50</v>
      </c>
      <c r="D60">
        <f t="shared" si="0"/>
        <v>116</v>
      </c>
      <c r="G60" s="35">
        <v>7400</v>
      </c>
      <c r="H60" s="35">
        <v>63</v>
      </c>
      <c r="I60" s="35">
        <f t="shared" si="1"/>
        <v>117</v>
      </c>
    </row>
    <row r="61" spans="1:12">
      <c r="B61">
        <v>5800</v>
      </c>
      <c r="C61">
        <v>48</v>
      </c>
      <c r="D61">
        <f t="shared" si="0"/>
        <v>121</v>
      </c>
      <c r="G61" s="35">
        <v>5200</v>
      </c>
      <c r="H61" s="35">
        <v>48</v>
      </c>
      <c r="I61" s="35">
        <f t="shared" si="1"/>
        <v>108</v>
      </c>
    </row>
    <row r="62" spans="1:12">
      <c r="B62">
        <v>5000</v>
      </c>
      <c r="C62">
        <v>55</v>
      </c>
      <c r="D62">
        <f t="shared" si="0"/>
        <v>91</v>
      </c>
      <c r="G62" s="35">
        <v>5600</v>
      </c>
      <c r="H62" s="35">
        <v>49</v>
      </c>
      <c r="I62" s="35">
        <f t="shared" si="1"/>
        <v>114</v>
      </c>
    </row>
    <row r="63" spans="1:12">
      <c r="B63">
        <v>5800</v>
      </c>
      <c r="C63">
        <v>48</v>
      </c>
      <c r="D63">
        <f t="shared" si="0"/>
        <v>121</v>
      </c>
      <c r="G63" s="35">
        <v>8500</v>
      </c>
      <c r="H63" s="35">
        <v>79</v>
      </c>
      <c r="I63" s="35">
        <f t="shared" si="1"/>
        <v>108</v>
      </c>
    </row>
    <row r="64" spans="1:12">
      <c r="B64">
        <v>6200</v>
      </c>
      <c r="C64">
        <v>50</v>
      </c>
      <c r="D64">
        <f t="shared" si="0"/>
        <v>124</v>
      </c>
      <c r="G64" s="35">
        <v>5400</v>
      </c>
      <c r="H64" s="35">
        <v>50</v>
      </c>
      <c r="I64" s="35">
        <f t="shared" si="1"/>
        <v>108</v>
      </c>
    </row>
    <row r="65" spans="1:9">
      <c r="B65">
        <v>5600</v>
      </c>
      <c r="C65">
        <v>48</v>
      </c>
      <c r="D65">
        <f t="shared" si="0"/>
        <v>117</v>
      </c>
      <c r="G65" s="35">
        <v>5000</v>
      </c>
      <c r="H65" s="35">
        <v>44</v>
      </c>
      <c r="I65" s="35">
        <f t="shared" si="1"/>
        <v>114</v>
      </c>
    </row>
    <row r="66" spans="1:9">
      <c r="B66">
        <v>7100</v>
      </c>
      <c r="C66">
        <v>75</v>
      </c>
      <c r="D66">
        <f t="shared" si="0"/>
        <v>95</v>
      </c>
      <c r="G66" s="35">
        <v>6750</v>
      </c>
      <c r="H66" s="35">
        <v>64</v>
      </c>
      <c r="I66" s="35">
        <f t="shared" si="1"/>
        <v>105</v>
      </c>
    </row>
    <row r="67" spans="1:9">
      <c r="B67">
        <v>7300</v>
      </c>
      <c r="C67">
        <v>62</v>
      </c>
      <c r="D67">
        <f t="shared" si="0"/>
        <v>118</v>
      </c>
      <c r="G67" s="35">
        <v>5900</v>
      </c>
      <c r="H67" s="35">
        <v>48</v>
      </c>
      <c r="I67" s="35">
        <f t="shared" si="1"/>
        <v>123</v>
      </c>
    </row>
    <row r="68" spans="1:9">
      <c r="B68">
        <v>4500</v>
      </c>
      <c r="C68">
        <v>50</v>
      </c>
      <c r="D68">
        <f t="shared" si="0"/>
        <v>90</v>
      </c>
      <c r="G68" s="35">
        <v>4700</v>
      </c>
      <c r="H68" s="35">
        <v>42</v>
      </c>
      <c r="I68" s="35">
        <f t="shared" si="1"/>
        <v>112</v>
      </c>
    </row>
    <row r="69" spans="1:9">
      <c r="A69" s="29">
        <v>43952</v>
      </c>
      <c r="B69">
        <v>8600</v>
      </c>
      <c r="C69">
        <v>86</v>
      </c>
      <c r="D69">
        <f t="shared" si="0"/>
        <v>100</v>
      </c>
      <c r="E69">
        <f>ROUND(AVERAGE(D69:D93),0)</f>
        <v>104</v>
      </c>
    </row>
    <row r="70" spans="1:9">
      <c r="B70">
        <v>7450</v>
      </c>
      <c r="C70">
        <v>84</v>
      </c>
      <c r="D70">
        <f t="shared" si="0"/>
        <v>89</v>
      </c>
      <c r="G70">
        <f>ROUND(AVERAGE(I50:I68),0)</f>
        <v>108</v>
      </c>
    </row>
    <row r="71" spans="1:9">
      <c r="B71">
        <v>7700</v>
      </c>
      <c r="C71">
        <v>86</v>
      </c>
      <c r="D71">
        <f t="shared" si="0"/>
        <v>90</v>
      </c>
    </row>
    <row r="72" spans="1:9">
      <c r="B72">
        <v>4600</v>
      </c>
      <c r="C72">
        <v>46</v>
      </c>
      <c r="D72">
        <f t="shared" si="0"/>
        <v>100</v>
      </c>
    </row>
    <row r="73" spans="1:9">
      <c r="B73">
        <v>7600</v>
      </c>
      <c r="C73">
        <v>77</v>
      </c>
      <c r="D73">
        <f t="shared" si="0"/>
        <v>99</v>
      </c>
    </row>
    <row r="74" spans="1:9">
      <c r="B74">
        <v>5600</v>
      </c>
      <c r="C74">
        <v>42</v>
      </c>
      <c r="D74">
        <f t="shared" si="0"/>
        <v>133</v>
      </c>
    </row>
    <row r="75" spans="1:9">
      <c r="B75">
        <v>4992</v>
      </c>
      <c r="C75">
        <v>42</v>
      </c>
      <c r="D75">
        <f t="shared" si="0"/>
        <v>119</v>
      </c>
    </row>
    <row r="76" spans="1:9">
      <c r="B76">
        <v>9000</v>
      </c>
      <c r="C76">
        <v>101</v>
      </c>
      <c r="D76">
        <f t="shared" si="0"/>
        <v>89</v>
      </c>
    </row>
    <row r="77" spans="1:9">
      <c r="B77">
        <v>6600</v>
      </c>
      <c r="C77">
        <v>64</v>
      </c>
      <c r="D77">
        <f t="shared" si="0"/>
        <v>103</v>
      </c>
    </row>
    <row r="78" spans="1:9">
      <c r="B78">
        <v>5550</v>
      </c>
      <c r="C78">
        <v>54</v>
      </c>
      <c r="D78">
        <f t="shared" si="0"/>
        <v>103</v>
      </c>
    </row>
    <row r="79" spans="1:9">
      <c r="B79">
        <v>4900</v>
      </c>
      <c r="C79">
        <v>41</v>
      </c>
      <c r="D79">
        <f t="shared" si="0"/>
        <v>120</v>
      </c>
    </row>
    <row r="80" spans="1:9">
      <c r="B80">
        <v>9000</v>
      </c>
      <c r="C80">
        <v>85</v>
      </c>
      <c r="D80">
        <f t="shared" si="0"/>
        <v>106</v>
      </c>
    </row>
    <row r="81" spans="1:5">
      <c r="B81">
        <v>5000</v>
      </c>
      <c r="C81">
        <v>50</v>
      </c>
      <c r="D81">
        <f t="shared" si="0"/>
        <v>100</v>
      </c>
    </row>
    <row r="82" spans="1:5">
      <c r="B82">
        <v>4700</v>
      </c>
      <c r="C82">
        <v>48</v>
      </c>
      <c r="D82">
        <f t="shared" si="0"/>
        <v>98</v>
      </c>
    </row>
    <row r="83" spans="1:5">
      <c r="B83">
        <v>6500</v>
      </c>
      <c r="C83">
        <v>62</v>
      </c>
      <c r="D83">
        <f t="shared" si="0"/>
        <v>105</v>
      </c>
    </row>
    <row r="84" spans="1:5">
      <c r="B84">
        <v>6600</v>
      </c>
      <c r="C84">
        <v>76</v>
      </c>
      <c r="D84">
        <f t="shared" si="0"/>
        <v>87</v>
      </c>
    </row>
    <row r="85" spans="1:5">
      <c r="B85">
        <v>5200</v>
      </c>
      <c r="C85">
        <v>47</v>
      </c>
      <c r="D85">
        <f t="shared" si="0"/>
        <v>111</v>
      </c>
    </row>
    <row r="86" spans="1:5">
      <c r="B86">
        <v>8500</v>
      </c>
      <c r="C86">
        <v>95</v>
      </c>
      <c r="D86">
        <f t="shared" si="0"/>
        <v>89</v>
      </c>
    </row>
    <row r="87" spans="1:5">
      <c r="B87">
        <v>7500</v>
      </c>
      <c r="C87">
        <v>76</v>
      </c>
      <c r="D87">
        <f t="shared" si="0"/>
        <v>99</v>
      </c>
    </row>
    <row r="88" spans="1:5">
      <c r="B88">
        <v>5700</v>
      </c>
      <c r="C88">
        <v>50</v>
      </c>
      <c r="D88">
        <f t="shared" si="0"/>
        <v>114</v>
      </c>
    </row>
    <row r="89" spans="1:5">
      <c r="B89">
        <v>5300</v>
      </c>
      <c r="C89">
        <v>47</v>
      </c>
      <c r="D89">
        <f t="shared" si="0"/>
        <v>113</v>
      </c>
    </row>
    <row r="90" spans="1:5">
      <c r="B90">
        <v>8300</v>
      </c>
      <c r="C90">
        <v>85</v>
      </c>
      <c r="D90">
        <f t="shared" si="0"/>
        <v>98</v>
      </c>
    </row>
    <row r="91" spans="1:5">
      <c r="B91">
        <v>7000</v>
      </c>
      <c r="C91">
        <v>70</v>
      </c>
      <c r="D91">
        <f t="shared" si="0"/>
        <v>100</v>
      </c>
    </row>
    <row r="92" spans="1:5">
      <c r="B92">
        <v>5300</v>
      </c>
      <c r="C92">
        <v>48</v>
      </c>
      <c r="D92">
        <f t="shared" si="0"/>
        <v>110</v>
      </c>
    </row>
    <row r="93" spans="1:5">
      <c r="B93">
        <v>6000</v>
      </c>
      <c r="C93">
        <v>50</v>
      </c>
      <c r="D93">
        <f t="shared" si="0"/>
        <v>120</v>
      </c>
    </row>
    <row r="94" spans="1:5">
      <c r="A94" s="29">
        <v>43922</v>
      </c>
      <c r="B94">
        <v>5100</v>
      </c>
      <c r="C94">
        <v>48</v>
      </c>
      <c r="D94">
        <f t="shared" si="0"/>
        <v>106</v>
      </c>
      <c r="E94">
        <f>ROUND(AVERAGE(D94:D107),0)</f>
        <v>107</v>
      </c>
    </row>
    <row r="95" spans="1:5">
      <c r="B95">
        <v>7100</v>
      </c>
      <c r="C95">
        <v>64</v>
      </c>
      <c r="D95">
        <f t="shared" si="0"/>
        <v>111</v>
      </c>
    </row>
    <row r="96" spans="1:5">
      <c r="B96">
        <v>5600</v>
      </c>
      <c r="C96">
        <v>54</v>
      </c>
      <c r="D96">
        <f t="shared" si="0"/>
        <v>104</v>
      </c>
    </row>
    <row r="97" spans="1:5">
      <c r="B97">
        <v>5700</v>
      </c>
      <c r="C97">
        <v>55</v>
      </c>
      <c r="D97">
        <f t="shared" si="0"/>
        <v>104</v>
      </c>
    </row>
    <row r="98" spans="1:5">
      <c r="B98">
        <v>9000</v>
      </c>
      <c r="C98">
        <v>85</v>
      </c>
      <c r="D98">
        <f t="shared" si="0"/>
        <v>106</v>
      </c>
    </row>
    <row r="99" spans="1:5">
      <c r="B99">
        <v>5000</v>
      </c>
      <c r="C99">
        <v>47</v>
      </c>
      <c r="D99">
        <f t="shared" si="0"/>
        <v>106</v>
      </c>
    </row>
    <row r="100" spans="1:5">
      <c r="B100">
        <v>7000</v>
      </c>
      <c r="C100">
        <v>58</v>
      </c>
      <c r="D100">
        <f t="shared" si="0"/>
        <v>121</v>
      </c>
    </row>
    <row r="101" spans="1:5">
      <c r="B101">
        <v>7300</v>
      </c>
      <c r="C101">
        <v>75</v>
      </c>
      <c r="D101">
        <f t="shared" si="0"/>
        <v>97</v>
      </c>
    </row>
    <row r="102" spans="1:5">
      <c r="B102">
        <v>5700</v>
      </c>
      <c r="C102">
        <v>50</v>
      </c>
      <c r="D102">
        <f t="shared" si="0"/>
        <v>114</v>
      </c>
    </row>
    <row r="103" spans="1:5">
      <c r="B103">
        <v>6900</v>
      </c>
      <c r="C103">
        <v>63</v>
      </c>
      <c r="D103">
        <f t="shared" si="0"/>
        <v>110</v>
      </c>
    </row>
    <row r="104" spans="1:5">
      <c r="B104">
        <v>6700</v>
      </c>
      <c r="C104">
        <v>63</v>
      </c>
      <c r="D104">
        <f t="shared" si="0"/>
        <v>106</v>
      </c>
    </row>
    <row r="105" spans="1:5">
      <c r="B105">
        <v>8800</v>
      </c>
      <c r="C105">
        <v>96</v>
      </c>
      <c r="D105">
        <f t="shared" si="0"/>
        <v>92</v>
      </c>
    </row>
    <row r="106" spans="1:5">
      <c r="B106">
        <v>6600</v>
      </c>
      <c r="C106">
        <v>64</v>
      </c>
      <c r="D106">
        <f t="shared" si="0"/>
        <v>103</v>
      </c>
    </row>
    <row r="107" spans="1:5">
      <c r="B107">
        <v>5600</v>
      </c>
      <c r="C107">
        <v>46</v>
      </c>
      <c r="D107">
        <f t="shared" ref="D107:D162" si="2">ROUND(B107/C107,0)</f>
        <v>122</v>
      </c>
    </row>
    <row r="108" spans="1:5">
      <c r="A108" s="29">
        <v>43891</v>
      </c>
      <c r="B108">
        <v>7200</v>
      </c>
      <c r="C108">
        <v>60</v>
      </c>
      <c r="D108">
        <f t="shared" si="2"/>
        <v>120</v>
      </c>
      <c r="E108">
        <f>ROUND(AVERAGE(D108:D114),0)</f>
        <v>118</v>
      </c>
    </row>
    <row r="109" spans="1:5">
      <c r="B109">
        <v>5700</v>
      </c>
      <c r="C109">
        <v>48</v>
      </c>
      <c r="D109">
        <f t="shared" si="2"/>
        <v>119</v>
      </c>
    </row>
    <row r="110" spans="1:5">
      <c r="B110">
        <v>5600</v>
      </c>
      <c r="C110">
        <v>48</v>
      </c>
      <c r="D110">
        <f t="shared" si="2"/>
        <v>117</v>
      </c>
    </row>
    <row r="111" spans="1:5">
      <c r="B111">
        <v>6000</v>
      </c>
      <c r="C111">
        <v>50</v>
      </c>
      <c r="D111">
        <f t="shared" si="2"/>
        <v>120</v>
      </c>
    </row>
    <row r="112" spans="1:5">
      <c r="B112">
        <v>6200</v>
      </c>
      <c r="C112">
        <v>49</v>
      </c>
      <c r="D112">
        <f t="shared" si="2"/>
        <v>127</v>
      </c>
    </row>
    <row r="113" spans="1:5">
      <c r="B113">
        <v>7500</v>
      </c>
      <c r="C113">
        <v>85</v>
      </c>
      <c r="D113">
        <f t="shared" si="2"/>
        <v>88</v>
      </c>
    </row>
    <row r="114" spans="1:5">
      <c r="B114">
        <v>5700</v>
      </c>
      <c r="C114">
        <v>42</v>
      </c>
      <c r="D114">
        <f t="shared" si="2"/>
        <v>136</v>
      </c>
    </row>
    <row r="115" spans="1:5">
      <c r="A115" s="29">
        <v>43862</v>
      </c>
      <c r="B115">
        <v>7500</v>
      </c>
      <c r="C115">
        <v>85</v>
      </c>
      <c r="D115">
        <f t="shared" si="2"/>
        <v>88</v>
      </c>
      <c r="E115">
        <f>ROUND(AVERAGE(D115:D119),0)</f>
        <v>103</v>
      </c>
    </row>
    <row r="116" spans="1:5">
      <c r="B116">
        <v>7200</v>
      </c>
      <c r="C116">
        <v>65</v>
      </c>
      <c r="D116">
        <f t="shared" si="2"/>
        <v>111</v>
      </c>
    </row>
    <row r="117" spans="1:5">
      <c r="B117">
        <v>8000</v>
      </c>
      <c r="C117">
        <v>92</v>
      </c>
      <c r="D117">
        <f t="shared" si="2"/>
        <v>87</v>
      </c>
    </row>
    <row r="118" spans="1:5">
      <c r="B118">
        <v>6550</v>
      </c>
      <c r="C118">
        <v>63</v>
      </c>
      <c r="D118">
        <f t="shared" si="2"/>
        <v>104</v>
      </c>
    </row>
    <row r="119" spans="1:5">
      <c r="B119">
        <v>5700</v>
      </c>
      <c r="C119">
        <v>45</v>
      </c>
      <c r="D119">
        <f t="shared" si="2"/>
        <v>127</v>
      </c>
    </row>
    <row r="120" spans="1:5">
      <c r="A120" s="29">
        <v>43831</v>
      </c>
      <c r="B120">
        <v>6500</v>
      </c>
      <c r="C120">
        <v>47</v>
      </c>
      <c r="D120">
        <f t="shared" si="2"/>
        <v>138</v>
      </c>
      <c r="E120">
        <f>ROUND(AVERAGE(D120:D125),0)</f>
        <v>109</v>
      </c>
    </row>
    <row r="121" spans="1:5">
      <c r="B121">
        <v>7800</v>
      </c>
      <c r="C121">
        <v>83</v>
      </c>
      <c r="D121">
        <f t="shared" si="2"/>
        <v>94</v>
      </c>
    </row>
    <row r="122" spans="1:5">
      <c r="B122">
        <v>8600</v>
      </c>
      <c r="C122">
        <v>90</v>
      </c>
      <c r="D122">
        <f t="shared" si="2"/>
        <v>96</v>
      </c>
    </row>
    <row r="123" spans="1:5">
      <c r="B123">
        <v>4800</v>
      </c>
      <c r="C123">
        <v>55</v>
      </c>
      <c r="D123">
        <f t="shared" si="2"/>
        <v>87</v>
      </c>
    </row>
    <row r="124" spans="1:5">
      <c r="B124">
        <v>5600</v>
      </c>
      <c r="C124">
        <v>42</v>
      </c>
      <c r="D124">
        <f t="shared" si="2"/>
        <v>133</v>
      </c>
    </row>
    <row r="125" spans="1:5">
      <c r="B125">
        <v>6700</v>
      </c>
      <c r="C125">
        <v>63</v>
      </c>
      <c r="D125">
        <f t="shared" si="2"/>
        <v>106</v>
      </c>
    </row>
    <row r="126" spans="1:5">
      <c r="A126" s="29">
        <v>43800</v>
      </c>
      <c r="B126">
        <v>9300</v>
      </c>
      <c r="C126">
        <v>90</v>
      </c>
      <c r="D126">
        <f t="shared" si="2"/>
        <v>103</v>
      </c>
      <c r="E126">
        <f>ROUND(AVERAGE(D126:D134),0)</f>
        <v>109</v>
      </c>
    </row>
    <row r="127" spans="1:5">
      <c r="B127">
        <v>6200</v>
      </c>
      <c r="C127">
        <v>56</v>
      </c>
      <c r="D127">
        <f t="shared" si="2"/>
        <v>111</v>
      </c>
    </row>
    <row r="128" spans="1:5">
      <c r="B128">
        <v>6500</v>
      </c>
      <c r="C128">
        <v>58</v>
      </c>
      <c r="D128">
        <f t="shared" si="2"/>
        <v>112</v>
      </c>
    </row>
    <row r="129" spans="1:5">
      <c r="B129">
        <v>4400</v>
      </c>
      <c r="C129">
        <v>43</v>
      </c>
      <c r="D129">
        <f t="shared" si="2"/>
        <v>102</v>
      </c>
    </row>
    <row r="130" spans="1:5">
      <c r="B130">
        <v>6900</v>
      </c>
      <c r="C130">
        <v>55</v>
      </c>
      <c r="D130">
        <f t="shared" si="2"/>
        <v>125</v>
      </c>
    </row>
    <row r="131" spans="1:5">
      <c r="B131">
        <v>5700</v>
      </c>
      <c r="C131">
        <v>46</v>
      </c>
      <c r="D131">
        <f t="shared" si="2"/>
        <v>124</v>
      </c>
    </row>
    <row r="132" spans="1:5">
      <c r="B132">
        <v>5600</v>
      </c>
      <c r="C132">
        <v>48</v>
      </c>
      <c r="D132">
        <f t="shared" si="2"/>
        <v>117</v>
      </c>
    </row>
    <row r="133" spans="1:5">
      <c r="B133">
        <v>8000</v>
      </c>
      <c r="C133">
        <v>85</v>
      </c>
      <c r="D133">
        <f t="shared" si="2"/>
        <v>94</v>
      </c>
    </row>
    <row r="134" spans="1:5">
      <c r="B134">
        <v>7500</v>
      </c>
      <c r="C134">
        <v>84</v>
      </c>
      <c r="D134">
        <f t="shared" si="2"/>
        <v>89</v>
      </c>
    </row>
    <row r="135" spans="1:5">
      <c r="A135" s="29">
        <v>43770</v>
      </c>
      <c r="B135">
        <v>8800</v>
      </c>
      <c r="C135">
        <v>83</v>
      </c>
      <c r="D135">
        <f t="shared" si="2"/>
        <v>106</v>
      </c>
      <c r="E135">
        <f>ROUND(AVERAGE(D135:D140),0)</f>
        <v>112</v>
      </c>
    </row>
    <row r="136" spans="1:5">
      <c r="B136">
        <v>6700</v>
      </c>
      <c r="C136">
        <v>63</v>
      </c>
      <c r="D136">
        <f t="shared" si="2"/>
        <v>106</v>
      </c>
    </row>
    <row r="137" spans="1:5">
      <c r="B137">
        <v>5800</v>
      </c>
      <c r="C137">
        <v>51</v>
      </c>
      <c r="D137">
        <f t="shared" si="2"/>
        <v>114</v>
      </c>
    </row>
    <row r="138" spans="1:5">
      <c r="B138">
        <v>7500</v>
      </c>
      <c r="C138">
        <v>72</v>
      </c>
      <c r="D138">
        <f t="shared" si="2"/>
        <v>104</v>
      </c>
    </row>
    <row r="139" spans="1:5">
      <c r="B139">
        <v>5600</v>
      </c>
      <c r="C139">
        <v>48</v>
      </c>
      <c r="D139">
        <f t="shared" si="2"/>
        <v>117</v>
      </c>
    </row>
    <row r="140" spans="1:5">
      <c r="B140">
        <v>5600</v>
      </c>
      <c r="C140">
        <v>45</v>
      </c>
      <c r="D140">
        <f t="shared" si="2"/>
        <v>124</v>
      </c>
    </row>
    <row r="141" spans="1:5">
      <c r="A141" s="29">
        <v>43739</v>
      </c>
      <c r="B141">
        <v>7000</v>
      </c>
      <c r="C141">
        <v>65</v>
      </c>
      <c r="D141">
        <f t="shared" si="2"/>
        <v>108</v>
      </c>
      <c r="E141">
        <f>ROUND(AVERAGE(D141:D156),0)</f>
        <v>117</v>
      </c>
    </row>
    <row r="142" spans="1:5">
      <c r="B142">
        <v>6800</v>
      </c>
      <c r="C142">
        <v>59</v>
      </c>
      <c r="D142">
        <f t="shared" si="2"/>
        <v>115</v>
      </c>
    </row>
    <row r="143" spans="1:5">
      <c r="B143">
        <v>6900</v>
      </c>
      <c r="C143">
        <v>63</v>
      </c>
      <c r="D143">
        <f t="shared" si="2"/>
        <v>110</v>
      </c>
    </row>
    <row r="144" spans="1:5">
      <c r="B144">
        <v>5500</v>
      </c>
      <c r="C144">
        <v>49</v>
      </c>
      <c r="D144">
        <f t="shared" si="2"/>
        <v>112</v>
      </c>
    </row>
    <row r="145" spans="1:5">
      <c r="B145">
        <v>5500</v>
      </c>
      <c r="C145">
        <v>42</v>
      </c>
      <c r="D145">
        <f t="shared" si="2"/>
        <v>131</v>
      </c>
    </row>
    <row r="146" spans="1:5">
      <c r="B146">
        <v>6400</v>
      </c>
      <c r="C146">
        <v>51</v>
      </c>
      <c r="D146">
        <f t="shared" si="2"/>
        <v>125</v>
      </c>
    </row>
    <row r="147" spans="1:5">
      <c r="B147">
        <v>7100</v>
      </c>
      <c r="C147">
        <v>64</v>
      </c>
      <c r="D147">
        <f t="shared" si="2"/>
        <v>111</v>
      </c>
    </row>
    <row r="148" spans="1:5">
      <c r="B148">
        <v>6500</v>
      </c>
      <c r="C148">
        <v>50</v>
      </c>
      <c r="D148">
        <f t="shared" si="2"/>
        <v>130</v>
      </c>
    </row>
    <row r="149" spans="1:5">
      <c r="B149">
        <v>5600</v>
      </c>
      <c r="C149">
        <v>51</v>
      </c>
      <c r="D149">
        <f t="shared" si="2"/>
        <v>110</v>
      </c>
    </row>
    <row r="150" spans="1:5">
      <c r="B150">
        <v>11500</v>
      </c>
      <c r="C150">
        <v>120</v>
      </c>
      <c r="D150">
        <f t="shared" si="2"/>
        <v>96</v>
      </c>
    </row>
    <row r="151" spans="1:5">
      <c r="B151">
        <v>5900</v>
      </c>
      <c r="C151">
        <v>47</v>
      </c>
      <c r="D151">
        <f t="shared" si="2"/>
        <v>126</v>
      </c>
    </row>
    <row r="152" spans="1:5">
      <c r="B152">
        <v>4800</v>
      </c>
      <c r="C152">
        <v>48</v>
      </c>
      <c r="D152">
        <f t="shared" si="2"/>
        <v>100</v>
      </c>
    </row>
    <row r="153" spans="1:5">
      <c r="B153">
        <v>6200</v>
      </c>
      <c r="C153">
        <v>50</v>
      </c>
      <c r="D153">
        <f t="shared" si="2"/>
        <v>124</v>
      </c>
    </row>
    <row r="154" spans="1:5">
      <c r="B154">
        <v>6200</v>
      </c>
      <c r="C154">
        <v>44</v>
      </c>
      <c r="D154">
        <f t="shared" si="2"/>
        <v>141</v>
      </c>
    </row>
    <row r="155" spans="1:5">
      <c r="B155">
        <v>6500</v>
      </c>
      <c r="C155">
        <v>52</v>
      </c>
      <c r="D155">
        <f t="shared" si="2"/>
        <v>125</v>
      </c>
    </row>
    <row r="156" spans="1:5">
      <c r="B156">
        <v>7000</v>
      </c>
      <c r="C156">
        <v>63</v>
      </c>
      <c r="D156">
        <f t="shared" si="2"/>
        <v>111</v>
      </c>
    </row>
    <row r="157" spans="1:5">
      <c r="A157" s="29">
        <v>43709</v>
      </c>
      <c r="B157">
        <v>6200</v>
      </c>
      <c r="C157">
        <v>50</v>
      </c>
      <c r="D157">
        <f t="shared" si="2"/>
        <v>124</v>
      </c>
      <c r="E157">
        <f>ROUND(AVERAGE(D157:D170),0)</f>
        <v>118</v>
      </c>
    </row>
    <row r="158" spans="1:5">
      <c r="B158">
        <v>6000</v>
      </c>
      <c r="C158">
        <v>50</v>
      </c>
      <c r="D158">
        <f t="shared" si="2"/>
        <v>120</v>
      </c>
    </row>
    <row r="159" spans="1:5">
      <c r="B159">
        <v>6900</v>
      </c>
      <c r="C159">
        <v>62</v>
      </c>
      <c r="D159">
        <f t="shared" si="2"/>
        <v>111</v>
      </c>
    </row>
    <row r="160" spans="1:5">
      <c r="B160">
        <v>6700</v>
      </c>
      <c r="C160">
        <v>62</v>
      </c>
      <c r="D160">
        <f t="shared" si="2"/>
        <v>108</v>
      </c>
    </row>
    <row r="161" spans="1:5">
      <c r="B161">
        <v>6000</v>
      </c>
      <c r="C161">
        <v>45</v>
      </c>
      <c r="D161">
        <f t="shared" si="2"/>
        <v>133</v>
      </c>
    </row>
    <row r="162" spans="1:5">
      <c r="B162">
        <v>5500</v>
      </c>
      <c r="C162">
        <v>44</v>
      </c>
      <c r="D162">
        <f t="shared" si="2"/>
        <v>125</v>
      </c>
    </row>
    <row r="163" spans="1:5">
      <c r="B163">
        <v>5580</v>
      </c>
      <c r="C163">
        <v>47</v>
      </c>
      <c r="D163">
        <f t="shared" ref="D163:D191" si="3">ROUND(B163/C163,0)</f>
        <v>119</v>
      </c>
    </row>
    <row r="164" spans="1:5">
      <c r="B164">
        <v>6000</v>
      </c>
      <c r="C164">
        <v>41</v>
      </c>
      <c r="D164">
        <f t="shared" si="3"/>
        <v>146</v>
      </c>
    </row>
    <row r="165" spans="1:5">
      <c r="B165">
        <v>6500</v>
      </c>
      <c r="C165">
        <v>70</v>
      </c>
      <c r="D165">
        <f t="shared" si="3"/>
        <v>93</v>
      </c>
    </row>
    <row r="166" spans="1:5">
      <c r="B166">
        <v>7200</v>
      </c>
      <c r="C166">
        <v>60</v>
      </c>
      <c r="D166">
        <f t="shared" si="3"/>
        <v>120</v>
      </c>
    </row>
    <row r="167" spans="1:5">
      <c r="B167">
        <v>6400</v>
      </c>
      <c r="C167">
        <v>63</v>
      </c>
      <c r="D167">
        <f t="shared" si="3"/>
        <v>102</v>
      </c>
    </row>
    <row r="168" spans="1:5">
      <c r="B168">
        <v>7000</v>
      </c>
      <c r="C168">
        <v>62</v>
      </c>
      <c r="D168">
        <f t="shared" si="3"/>
        <v>113</v>
      </c>
    </row>
    <row r="169" spans="1:5">
      <c r="B169">
        <v>7300</v>
      </c>
      <c r="C169">
        <v>64</v>
      </c>
      <c r="D169">
        <f t="shared" si="3"/>
        <v>114</v>
      </c>
    </row>
    <row r="170" spans="1:5">
      <c r="B170">
        <v>5900</v>
      </c>
      <c r="C170">
        <v>47</v>
      </c>
      <c r="D170">
        <f t="shared" si="3"/>
        <v>126</v>
      </c>
    </row>
    <row r="171" spans="1:5">
      <c r="A171" s="29">
        <v>43678</v>
      </c>
      <c r="B171">
        <v>9600</v>
      </c>
      <c r="C171">
        <v>98</v>
      </c>
      <c r="D171">
        <f t="shared" si="3"/>
        <v>98</v>
      </c>
      <c r="E171">
        <f>ROUND(AVERAGE(D171:D191),0)</f>
        <v>109</v>
      </c>
    </row>
    <row r="172" spans="1:5">
      <c r="B172">
        <v>8000</v>
      </c>
      <c r="C172">
        <v>63</v>
      </c>
      <c r="D172">
        <f t="shared" si="3"/>
        <v>127</v>
      </c>
    </row>
    <row r="173" spans="1:5">
      <c r="B173">
        <v>8500</v>
      </c>
      <c r="C173">
        <v>73</v>
      </c>
      <c r="D173">
        <f t="shared" si="3"/>
        <v>116</v>
      </c>
    </row>
    <row r="174" spans="1:5">
      <c r="B174">
        <v>5000</v>
      </c>
      <c r="C174">
        <v>45</v>
      </c>
      <c r="D174">
        <f t="shared" si="3"/>
        <v>111</v>
      </c>
    </row>
    <row r="175" spans="1:5">
      <c r="B175">
        <v>1000</v>
      </c>
      <c r="C175">
        <v>105</v>
      </c>
      <c r="D175">
        <f t="shared" si="3"/>
        <v>10</v>
      </c>
    </row>
    <row r="176" spans="1:5">
      <c r="B176">
        <v>6000</v>
      </c>
      <c r="C176">
        <v>47</v>
      </c>
      <c r="D176">
        <f t="shared" si="3"/>
        <v>128</v>
      </c>
    </row>
    <row r="177" spans="2:4">
      <c r="B177">
        <v>6500</v>
      </c>
      <c r="C177">
        <v>63</v>
      </c>
      <c r="D177">
        <f t="shared" si="3"/>
        <v>103</v>
      </c>
    </row>
    <row r="178" spans="2:4">
      <c r="B178">
        <v>5900</v>
      </c>
      <c r="C178">
        <v>46</v>
      </c>
      <c r="D178">
        <f t="shared" si="3"/>
        <v>128</v>
      </c>
    </row>
    <row r="179" spans="2:4">
      <c r="B179">
        <v>8700</v>
      </c>
      <c r="C179">
        <v>85</v>
      </c>
      <c r="D179">
        <f t="shared" si="3"/>
        <v>102</v>
      </c>
    </row>
    <row r="180" spans="2:4">
      <c r="B180">
        <v>7000</v>
      </c>
      <c r="C180">
        <v>62</v>
      </c>
      <c r="D180">
        <f t="shared" si="3"/>
        <v>113</v>
      </c>
    </row>
    <row r="181" spans="2:4">
      <c r="B181">
        <v>8450</v>
      </c>
      <c r="C181">
        <v>83</v>
      </c>
      <c r="D181">
        <f t="shared" si="3"/>
        <v>102</v>
      </c>
    </row>
    <row r="182" spans="2:4">
      <c r="B182">
        <v>6100</v>
      </c>
      <c r="C182">
        <v>55</v>
      </c>
      <c r="D182">
        <f t="shared" si="3"/>
        <v>111</v>
      </c>
    </row>
    <row r="183" spans="2:4">
      <c r="B183">
        <v>8500</v>
      </c>
      <c r="C183">
        <v>90</v>
      </c>
      <c r="D183">
        <f t="shared" si="3"/>
        <v>94</v>
      </c>
    </row>
    <row r="184" spans="2:4">
      <c r="B184">
        <v>6200</v>
      </c>
      <c r="C184">
        <v>55</v>
      </c>
      <c r="D184">
        <f t="shared" si="3"/>
        <v>113</v>
      </c>
    </row>
    <row r="185" spans="2:4">
      <c r="B185">
        <v>6100</v>
      </c>
      <c r="C185">
        <v>47</v>
      </c>
      <c r="D185">
        <f t="shared" si="3"/>
        <v>130</v>
      </c>
    </row>
    <row r="186" spans="2:4">
      <c r="B186">
        <v>6500</v>
      </c>
      <c r="C186">
        <v>55</v>
      </c>
      <c r="D186">
        <f t="shared" si="3"/>
        <v>118</v>
      </c>
    </row>
    <row r="187" spans="2:4">
      <c r="B187">
        <v>5500</v>
      </c>
      <c r="C187">
        <v>47</v>
      </c>
      <c r="D187">
        <f t="shared" si="3"/>
        <v>117</v>
      </c>
    </row>
    <row r="188" spans="2:4">
      <c r="B188">
        <v>6600</v>
      </c>
      <c r="C188">
        <v>56</v>
      </c>
      <c r="D188">
        <f t="shared" si="3"/>
        <v>118</v>
      </c>
    </row>
    <row r="189" spans="2:4">
      <c r="B189">
        <v>8600</v>
      </c>
      <c r="C189">
        <v>70</v>
      </c>
      <c r="D189">
        <f t="shared" si="3"/>
        <v>123</v>
      </c>
    </row>
    <row r="190" spans="2:4">
      <c r="B190">
        <v>6300</v>
      </c>
      <c r="C190">
        <v>64</v>
      </c>
      <c r="D190">
        <f t="shared" si="3"/>
        <v>98</v>
      </c>
    </row>
    <row r="191" spans="2:4">
      <c r="B191">
        <v>6800</v>
      </c>
      <c r="C191">
        <v>50</v>
      </c>
      <c r="D191">
        <f t="shared" si="3"/>
        <v>136</v>
      </c>
    </row>
  </sheetData>
  <mergeCells count="58">
    <mergeCell ref="F21:F23"/>
    <mergeCell ref="F24:F26"/>
    <mergeCell ref="J41:K41"/>
    <mergeCell ref="L51:L53"/>
    <mergeCell ref="H37:H39"/>
    <mergeCell ref="F40:F42"/>
    <mergeCell ref="H40:H42"/>
    <mergeCell ref="F43:F45"/>
    <mergeCell ref="H43:H45"/>
    <mergeCell ref="A31:L31"/>
    <mergeCell ref="B21:B23"/>
    <mergeCell ref="B27:B29"/>
    <mergeCell ref="H21:H23"/>
    <mergeCell ref="D24:D26"/>
    <mergeCell ref="B11:B13"/>
    <mergeCell ref="D11:D13"/>
    <mergeCell ref="F11:F13"/>
    <mergeCell ref="H11:H13"/>
    <mergeCell ref="F19:F20"/>
    <mergeCell ref="A15:L15"/>
    <mergeCell ref="B19:B20"/>
    <mergeCell ref="A17:A29"/>
    <mergeCell ref="B24:B26"/>
    <mergeCell ref="F27:F29"/>
    <mergeCell ref="J25:K25"/>
    <mergeCell ref="H24:H26"/>
    <mergeCell ref="H27:H29"/>
    <mergeCell ref="D19:D20"/>
    <mergeCell ref="D21:D23"/>
    <mergeCell ref="H19:H20"/>
    <mergeCell ref="A33:A45"/>
    <mergeCell ref="B35:B36"/>
    <mergeCell ref="D35:D36"/>
    <mergeCell ref="F35:F36"/>
    <mergeCell ref="H35:H36"/>
    <mergeCell ref="B37:B39"/>
    <mergeCell ref="D37:D39"/>
    <mergeCell ref="F37:F39"/>
    <mergeCell ref="B40:B42"/>
    <mergeCell ref="D40:D42"/>
    <mergeCell ref="B43:B45"/>
    <mergeCell ref="D43:D45"/>
    <mergeCell ref="D27:D29"/>
    <mergeCell ref="A1:L1"/>
    <mergeCell ref="A3:A13"/>
    <mergeCell ref="B3:B4"/>
    <mergeCell ref="D3:D4"/>
    <mergeCell ref="F3:F4"/>
    <mergeCell ref="H3:H4"/>
    <mergeCell ref="B5:B7"/>
    <mergeCell ref="D5:D7"/>
    <mergeCell ref="F5:F7"/>
    <mergeCell ref="H5:H7"/>
    <mergeCell ref="B8:B10"/>
    <mergeCell ref="D8:D10"/>
    <mergeCell ref="F8:F10"/>
    <mergeCell ref="H8:H10"/>
    <mergeCell ref="J9:K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workbookViewId="0">
      <selection activeCell="F7" sqref="F7"/>
    </sheetView>
  </sheetViews>
  <sheetFormatPr baseColWidth="10" defaultColWidth="8.83203125" defaultRowHeight="14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1" t="s">
        <v>8</v>
      </c>
      <c r="B2" s="1" t="s">
        <v>9</v>
      </c>
      <c r="C2" s="1">
        <v>2019</v>
      </c>
      <c r="D2" s="1">
        <v>6</v>
      </c>
      <c r="E2" s="1">
        <v>9</v>
      </c>
      <c r="F2" s="2">
        <v>125.975227217888</v>
      </c>
    </row>
    <row r="3" spans="1:6">
      <c r="A3" s="1" t="s">
        <v>8</v>
      </c>
      <c r="B3" s="1" t="s">
        <v>9</v>
      </c>
      <c r="C3" s="1">
        <v>2019</v>
      </c>
      <c r="D3" s="1">
        <v>7</v>
      </c>
      <c r="E3" s="1">
        <v>10</v>
      </c>
      <c r="F3" s="2">
        <v>140.91858037578299</v>
      </c>
    </row>
    <row r="4" spans="1:6">
      <c r="A4" s="1" t="s">
        <v>8</v>
      </c>
      <c r="B4" s="1" t="s">
        <v>9</v>
      </c>
      <c r="C4" s="1">
        <v>2019</v>
      </c>
      <c r="D4" s="1">
        <v>8</v>
      </c>
      <c r="E4" s="1">
        <v>6</v>
      </c>
      <c r="F4" s="2">
        <v>146.31144286508399</v>
      </c>
    </row>
    <row r="5" spans="1:6">
      <c r="A5" s="1" t="s">
        <v>8</v>
      </c>
      <c r="B5" s="1" t="s">
        <v>9</v>
      </c>
      <c r="C5" s="1">
        <v>2019</v>
      </c>
      <c r="D5" s="1">
        <v>9</v>
      </c>
      <c r="E5" s="1">
        <v>5</v>
      </c>
      <c r="F5" s="2">
        <v>121.185890499892</v>
      </c>
    </row>
    <row r="6" spans="1:6">
      <c r="A6" s="1" t="s">
        <v>8</v>
      </c>
      <c r="B6" s="1" t="s">
        <v>9</v>
      </c>
      <c r="C6" s="1">
        <v>2019</v>
      </c>
      <c r="D6" s="1">
        <v>10</v>
      </c>
      <c r="E6" s="1">
        <v>2</v>
      </c>
      <c r="F6" s="2">
        <v>142.102615694165</v>
      </c>
    </row>
    <row r="7" spans="1:6">
      <c r="A7" s="1" t="s">
        <v>8</v>
      </c>
      <c r="B7" s="1" t="s">
        <v>9</v>
      </c>
      <c r="C7" s="1">
        <v>2019</v>
      </c>
      <c r="D7" s="1">
        <v>11</v>
      </c>
      <c r="E7" s="1">
        <v>11</v>
      </c>
      <c r="F7" s="2">
        <v>162.1958827199</v>
      </c>
    </row>
    <row r="8" spans="1:6">
      <c r="A8" s="1" t="s">
        <v>8</v>
      </c>
      <c r="B8" s="1" t="s">
        <v>9</v>
      </c>
      <c r="C8" s="1">
        <v>2019</v>
      </c>
      <c r="D8" s="1">
        <v>12</v>
      </c>
      <c r="E8" s="1">
        <v>6</v>
      </c>
      <c r="F8" s="2">
        <v>133.32025777528699</v>
      </c>
    </row>
    <row r="9" spans="1:6">
      <c r="A9" s="1" t="s">
        <v>8</v>
      </c>
      <c r="B9" s="1" t="s">
        <v>9</v>
      </c>
      <c r="C9" s="1">
        <v>2020</v>
      </c>
      <c r="D9" s="1">
        <v>1</v>
      </c>
      <c r="E9" s="1">
        <v>3</v>
      </c>
      <c r="F9" s="2">
        <v>121.87851891104199</v>
      </c>
    </row>
    <row r="10" spans="1:6">
      <c r="A10" s="1" t="s">
        <v>8</v>
      </c>
      <c r="B10" s="1" t="s">
        <v>9</v>
      </c>
      <c r="C10" s="1">
        <v>2020</v>
      </c>
      <c r="D10" s="1">
        <v>3</v>
      </c>
      <c r="E10" s="1">
        <v>6</v>
      </c>
      <c r="F10" s="2">
        <v>141.30595725778599</v>
      </c>
    </row>
    <row r="11" spans="1:6">
      <c r="A11" s="1" t="s">
        <v>8</v>
      </c>
      <c r="B11" s="1" t="s">
        <v>9</v>
      </c>
      <c r="C11" s="1">
        <v>2020</v>
      </c>
      <c r="D11" s="1">
        <v>4</v>
      </c>
      <c r="E11" s="1">
        <v>9</v>
      </c>
      <c r="F11" s="2">
        <v>146.697417671746</v>
      </c>
    </row>
    <row r="12" spans="1:6">
      <c r="A12" s="1" t="s">
        <v>8</v>
      </c>
      <c r="B12" s="1" t="s">
        <v>9</v>
      </c>
      <c r="C12" s="1">
        <v>2020</v>
      </c>
      <c r="D12" s="1">
        <v>5</v>
      </c>
      <c r="E12" s="1">
        <v>5</v>
      </c>
      <c r="F12" s="2">
        <v>138.154796169344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比较法</vt:lpstr>
      <vt:lpstr>A胜古誉园</vt:lpstr>
      <vt:lpstr>B安苑北里</vt:lpstr>
      <vt:lpstr>C安贞里</vt:lpstr>
      <vt:lpstr>系统读取表</vt:lpstr>
      <vt:lpstr>测绘汇总</vt:lpstr>
      <vt:lpstr>贴表</vt:lpstr>
      <vt:lpstr>安慧北里</vt:lpstr>
      <vt:lpstr>安苑里</vt:lpstr>
      <vt:lpstr>华严北里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</dc:creator>
  <cp:lastModifiedBy>Chang</cp:lastModifiedBy>
  <dcterms:created xsi:type="dcterms:W3CDTF">2020-08-03T07:37:56Z</dcterms:created>
  <dcterms:modified xsi:type="dcterms:W3CDTF">2020-08-06T14:19:21Z</dcterms:modified>
</cp:coreProperties>
</file>