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45" windowWidth="19425" windowHeight="1027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M7" i="1"/>
  <c r="Z7" i="1" s="1"/>
  <c r="G4" i="1" l="1"/>
  <c r="G2" i="2" l="1"/>
  <c r="E7" i="2"/>
  <c r="C10" i="2" l="1"/>
  <c r="D2" i="2" l="1"/>
  <c r="B3" i="4" l="1"/>
  <c r="F23" i="4"/>
  <c r="E23" i="4"/>
  <c r="F22" i="4"/>
  <c r="E22" i="4"/>
  <c r="F21" i="4"/>
  <c r="E21" i="4"/>
  <c r="F20" i="4"/>
  <c r="E20" i="4"/>
  <c r="F19" i="4"/>
  <c r="E19" i="4"/>
  <c r="F18" i="4"/>
  <c r="E18" i="4"/>
  <c r="F17" i="4"/>
  <c r="E17" i="4"/>
  <c r="F16" i="4"/>
  <c r="E16" i="4"/>
  <c r="F15" i="4"/>
  <c r="E15" i="4"/>
  <c r="B8" i="4"/>
  <c r="B7" i="4"/>
  <c r="C7" i="4"/>
  <c r="C8" i="4" l="1"/>
  <c r="G5" i="1"/>
  <c r="G6" i="2" l="1"/>
  <c r="G7" i="2" l="1"/>
  <c r="I7" i="2" l="1"/>
  <c r="C7" i="2"/>
  <c r="H7" i="2" s="1"/>
  <c r="C14" i="4" l="1"/>
  <c r="B2" i="4"/>
  <c r="J7" i="2"/>
  <c r="H4" i="1"/>
  <c r="H5" i="1" s="1"/>
  <c r="C6" i="2"/>
  <c r="H6" i="2" s="1"/>
  <c r="D14" i="4" l="1"/>
  <c r="I4" i="1"/>
  <c r="D7" i="4"/>
  <c r="D8" i="4"/>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<sst xmlns="http://schemas.openxmlformats.org/spreadsheetml/2006/main" count="130" uniqueCount="123">
  <si>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</si>
  <si>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</si>
  <si>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</si>
  <si>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</si>
  <si>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</si>
  <si>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</si>
  <si>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</si>
  <si>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</si>
  <si>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</si>
  <si>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</si>
  <si>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</si>
  <si>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</si>
  <si>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</si>
  <si>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</si>
  <si>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</si>
  <si>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</si>
  <si>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</si>
  <si>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</si>
  <si>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</si>
  <si>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</si>
  <si>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</si>
  <si>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</si>
  <si>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</si>
  <si>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</si>
  <si>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</si>
  <si>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</si>
  <si>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</si>
  <si>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</si>
  <si>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</si>
  <si>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</si>
  <si>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</si>
  <si>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</si>
  <si>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</si>
  <si>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</si>
  <si>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</si>
  <si>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</si>
  <si>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</si>
  <si>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</si>
  <si>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</si>
  <si>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</si>
  <si>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</si>
  <si>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</si>
  <si>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</si>
  <si>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</si>
  <si>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</si>
  <si>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</si>
  <si>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</si>
  <si>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</si>
  <si>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</si>
  <si>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</si>
  <si>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</si>
  <si>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</si>
  <si>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</si>
  <si>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</si>
  <si>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</si>
  <si>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</si>
  <si>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</si>
  <si>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</si>
  <si>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</si>
  <si>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</si>
  <si>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</si>
  <si>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</si>
  <si>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</si>
  <si>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</si>
  <si>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</si>
  <si>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</si>
  <si>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</si>
  <si>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</si>
  <si>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</si>
  <si>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</si>
  <si>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</si>
  <si>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</si>
  <si>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</si>
  <si>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</si>
  <si>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</si>
  <si>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</si>
  <si>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</si>
  <si>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</si>
  <si>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</si>
  <si>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</si>
  <si>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</si>
  <si>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</si>
  <si>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</si>
  <si>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</si>
  <si>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</si>
  <si>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</si>
  <si>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</si>
  <si>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</si>
  <si>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</si>
  <si>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</si>
  <si>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</si>
  <si>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</si>
  <si>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</si>
  <si>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</si>
  <si>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</si>
  <si>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</si>
  <si>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</si>
  <si>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</si>
  <si>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</si>
  <si>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</si>
  <si>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</si>
  <si>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</si>
  <si>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</si>
  <si>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</si>
  <si>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</si>
  <si>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</si>
  <si>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</si>
  <si>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</si>
  <si>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七通一平</t>
    <phoneticPr fontId="1" type="noConversion"/>
  </si>
  <si>
    <t>2021年第三季度</t>
    <phoneticPr fontId="1" type="noConversion"/>
  </si>
  <si>
    <t>雄县征迁安置办公室委托的涉及河北省保定市雄县朱各庄镇胡家台村征迁项目的一宗集体建设用地使用权市场价格评估</t>
    <phoneticPr fontId="1" type="noConversion"/>
  </si>
  <si>
    <t>2021-1-0643-F01ZSZY3</t>
    <phoneticPr fontId="1" type="noConversion"/>
  </si>
  <si>
    <t>010512-80-0003</t>
    <phoneticPr fontId="1" type="noConversion"/>
  </si>
  <si>
    <t>雄县星海塑料包装有限公司</t>
    <phoneticPr fontId="1" type="noConversion"/>
  </si>
  <si>
    <t>胡秋良</t>
    <phoneticPr fontId="1" type="noConversion"/>
  </si>
  <si>
    <t>911306387314354000</t>
    <phoneticPr fontId="1" type="noConversion"/>
  </si>
  <si>
    <t>工业</t>
    <phoneticPr fontId="1" type="noConversion"/>
  </si>
  <si>
    <t>集体</t>
    <phoneticPr fontId="1" type="noConversion"/>
  </si>
  <si>
    <t>旭日公司</t>
    <phoneticPr fontId="1" type="noConversion"/>
  </si>
  <si>
    <t>民宅</t>
    <phoneticPr fontId="1" type="noConversion"/>
  </si>
  <si>
    <t>立新路</t>
    <phoneticPr fontId="1" type="noConversion"/>
  </si>
  <si>
    <t>五通一平</t>
    <phoneticPr fontId="1" type="noConversion"/>
  </si>
  <si>
    <t>七通一平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</si>
</sst>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5">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14" fontId="3" fillId="5" borderId="0" xfId="0" applyNumberFormat="1" applyFont="1" applyFill="1" applyAlignment="1">
      <alignment horizontal="left" vertical="center"/>
    </xf>
    <xf numFmtId="0" fontId="0" fillId="0" borderId="0" xfId="0"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0" fillId="0" borderId="0" xfId="0" applyAlignment="1">
      <alignment horizontal="left" vertical="center" wrapText="1"/>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33</xdr:row>
      <xdr:rowOff>76200</xdr:rowOff>
    </xdr:from>
    <xdr:to>
      <xdr:col>3</xdr:col>
      <xdr:colOff>158338</xdr:colOff>
      <xdr:row>43</xdr:row>
      <xdr:rowOff>11597</xdr:rowOff>
    </xdr:to>
    <xdr:pic>
      <xdr:nvPicPr>
        <xdr:cNvPr id="4" name="图片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33</xdr:row>
      <xdr:rowOff>57150</xdr:rowOff>
    </xdr:from>
    <xdr:to>
      <xdr:col>5</xdr:col>
      <xdr:colOff>729842</xdr:colOff>
      <xdr:row>42</xdr:row>
      <xdr:rowOff>205906</xdr:rowOff>
    </xdr:to>
    <xdr:pic>
      <xdr:nvPicPr>
        <xdr:cNvPr id="5" name="图片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33</xdr:row>
      <xdr:rowOff>49530</xdr:rowOff>
    </xdr:from>
    <xdr:to>
      <xdr:col>7</xdr:col>
      <xdr:colOff>1187046</xdr:colOff>
      <xdr:row>43</xdr:row>
      <xdr:rowOff>42081</xdr:rowOff>
    </xdr:to>
    <xdr:pic>
      <xdr:nvPicPr>
        <xdr:cNvPr id="6" name="图片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23</xdr:row>
      <xdr:rowOff>123825</xdr:rowOff>
    </xdr:from>
    <xdr:to>
      <xdr:col>6</xdr:col>
      <xdr:colOff>75874</xdr:colOff>
      <xdr:row>32</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23</xdr:row>
      <xdr:rowOff>200025</xdr:rowOff>
    </xdr:from>
    <xdr:to>
      <xdr:col>3</xdr:col>
      <xdr:colOff>752148</xdr:colOff>
      <xdr:row>32</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23</xdr:row>
      <xdr:rowOff>152400</xdr:rowOff>
    </xdr:from>
    <xdr:to>
      <xdr:col>8</xdr:col>
      <xdr:colOff>123492</xdr:colOff>
      <xdr:row>33</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twoCellAnchor editAs="oneCell">
    <xdr:from>
      <xdr:col>7</xdr:col>
      <xdr:colOff>1295400</xdr:colOff>
      <xdr:row>23</xdr:row>
      <xdr:rowOff>104775</xdr:rowOff>
    </xdr:from>
    <xdr:to>
      <xdr:col>10</xdr:col>
      <xdr:colOff>275893</xdr:colOff>
      <xdr:row>32</xdr:row>
      <xdr:rowOff>190254</xdr:rowOff>
    </xdr:to>
    <xdr:pic>
      <xdr:nvPicPr>
        <xdr:cNvPr id="3" name="图片 2"/>
        <xdr:cNvPicPr>
          <a:picLocks noChangeAspect="1"/>
        </xdr:cNvPicPr>
      </xdr:nvPicPr>
      <xdr:blipFill>
        <a:blip xmlns:r="http://schemas.openxmlformats.org/officeDocument/2006/relationships" r:embed="rId7"/>
        <a:stretch>
          <a:fillRect/>
        </a:stretch>
      </xdr:blipFill>
      <xdr:spPr>
        <a:xfrm>
          <a:off x="9810750" y="4505325"/>
          <a:ext cx="2657143" cy="19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
  <sheetViews>
    <sheetView tabSelected="1" topLeftCell="B1" zoomScale="115" zoomScaleNormal="115" workbookViewId="0">
      <selection activeCell="F13" sqref="F13"/>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8.5" style="2" bestFit="1" customWidth="1"/>
    <col min="10" max="16384" width="9" style="1"/>
  </cols>
  <sheetData>
    <row r="2" spans="1:26" x14ac:dyDescent="0.15">
      <c r="I2" s="2">
        <v>666.67</v>
      </c>
    </row>
    <row r="3" spans="1:26" x14ac:dyDescent="0.15">
      <c r="E3" s="5" t="s">
        <v>0</v>
      </c>
      <c r="F3" s="5" t="s">
        <v>1</v>
      </c>
      <c r="G3" s="6" t="s">
        <v>2</v>
      </c>
      <c r="H3" s="9" t="s">
        <v>38</v>
      </c>
      <c r="I3" s="10" t="s">
        <v>39</v>
      </c>
    </row>
    <row r="4" spans="1:26" x14ac:dyDescent="0.15">
      <c r="E4" s="3"/>
      <c r="F4" s="3" t="s">
        <v>106</v>
      </c>
      <c r="G4" s="4">
        <f>M7</f>
        <v>6342.26</v>
      </c>
      <c r="H4" s="8">
        <f>估价对象!H7</f>
        <v>693</v>
      </c>
      <c r="I4" s="4">
        <f>估价对象!J7</f>
        <v>439.51859999999999</v>
      </c>
    </row>
    <row r="5" spans="1:26" x14ac:dyDescent="0.15">
      <c r="G5" s="2">
        <f>G4/I2</f>
        <v>9.5133424332878338</v>
      </c>
      <c r="H5" s="11">
        <f>ROUND(H4*I2/10000,2)</f>
        <v>46.2</v>
      </c>
    </row>
    <row r="7" spans="1:26" s="64" customFormat="1" ht="175.5" x14ac:dyDescent="0.15">
      <c r="A7" s="62">
        <v>5</v>
      </c>
      <c r="B7" s="62" t="s">
        <v>110</v>
      </c>
      <c r="C7" s="62" t="s">
        <v>111</v>
      </c>
      <c r="D7" s="62" t="s">
        <v>112</v>
      </c>
      <c r="E7" s="62" t="s">
        <v>113</v>
      </c>
      <c r="F7" s="62" t="s">
        <v>114</v>
      </c>
      <c r="G7" s="63" t="s">
        <v>115</v>
      </c>
      <c r="H7" s="62">
        <v>13472243888</v>
      </c>
      <c r="I7" s="62">
        <v>6342.26</v>
      </c>
      <c r="J7" s="62"/>
      <c r="K7" s="62"/>
      <c r="L7" s="62"/>
      <c r="M7" s="62">
        <f>I7</f>
        <v>6342.26</v>
      </c>
      <c r="N7" s="60">
        <f>ROUND(693*I7,0)</f>
        <v>4395186</v>
      </c>
      <c r="O7" s="62"/>
      <c r="P7" s="60" t="s">
        <v>116</v>
      </c>
      <c r="Q7" s="60" t="s">
        <v>116</v>
      </c>
      <c r="R7" s="60" t="s">
        <v>117</v>
      </c>
      <c r="S7" s="62" t="s">
        <v>118</v>
      </c>
      <c r="T7" s="62" t="s">
        <v>119</v>
      </c>
      <c r="U7" s="62" t="s">
        <v>120</v>
      </c>
      <c r="V7" s="62" t="s">
        <v>119</v>
      </c>
      <c r="W7" s="60" t="s">
        <v>121</v>
      </c>
      <c r="X7" s="60" t="s">
        <v>122</v>
      </c>
      <c r="Z7" s="61">
        <f t="shared" ref="Z7" si="0">ROUND(M7/666.67,2)</f>
        <v>9.51</v>
      </c>
    </row>
    <row r="13" spans="1:26" x14ac:dyDescent="0.15">
      <c r="A13" s="59"/>
      <c r="B13" s="59"/>
      <c r="C13" s="59"/>
      <c r="D13" s="59"/>
      <c r="E13" s="59"/>
      <c r="F13" s="59"/>
    </row>
    <row r="14" spans="1:26" x14ac:dyDescent="0.15">
      <c r="A14" s="59"/>
      <c r="B14" s="59"/>
      <c r="C14" s="59"/>
      <c r="D14" s="59"/>
      <c r="E14" s="59"/>
      <c r="F14" s="59"/>
    </row>
    <row r="15" spans="1:26" x14ac:dyDescent="0.15">
      <c r="A15" s="59"/>
      <c r="B15" s="59"/>
      <c r="C15" s="59"/>
      <c r="D15" s="59"/>
      <c r="E15" s="59"/>
      <c r="F15" s="59"/>
    </row>
    <row r="16" spans="1:26" x14ac:dyDescent="0.15">
      <c r="A16" s="59"/>
      <c r="B16" s="59"/>
      <c r="C16" s="59"/>
      <c r="D16" s="59"/>
      <c r="E16" s="59"/>
      <c r="F16" s="59"/>
    </row>
    <row r="17" spans="1:6" x14ac:dyDescent="0.15">
      <c r="A17" s="59"/>
      <c r="B17" s="59"/>
      <c r="C17" s="59"/>
      <c r="D17" s="59"/>
      <c r="E17" s="59"/>
      <c r="F17" s="59"/>
    </row>
    <row r="18" spans="1:6" x14ac:dyDescent="0.15">
      <c r="A18" s="59"/>
      <c r="B18" s="59"/>
      <c r="C18" s="59"/>
      <c r="D18" s="59"/>
      <c r="E18" s="59"/>
      <c r="F18" s="5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workbookViewId="0">
      <selection activeCell="C22" sqref="C17:C22"/>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58">
        <v>44467</v>
      </c>
      <c r="E1" s="12" t="s">
        <v>65</v>
      </c>
      <c r="F1" s="21">
        <v>42370</v>
      </c>
      <c r="K1" s="23"/>
    </row>
    <row r="2" spans="2:11" x14ac:dyDescent="0.15">
      <c r="B2" s="12" t="s">
        <v>64</v>
      </c>
      <c r="C2" s="12" t="s">
        <v>108</v>
      </c>
      <c r="D2" s="12">
        <f>SUM(C19:I19)+J19</f>
        <v>125</v>
      </c>
      <c r="E2" s="12" t="s">
        <v>66</v>
      </c>
      <c r="F2" s="12" t="s">
        <v>67</v>
      </c>
      <c r="G2" s="12">
        <f>C19+E19+G19+D19+F19+J19</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1.1114999999999999</v>
      </c>
      <c r="D6" s="27">
        <v>1</v>
      </c>
      <c r="E6" s="27">
        <v>1</v>
      </c>
      <c r="F6" s="27">
        <v>1</v>
      </c>
      <c r="G6" s="27">
        <f>D2-G2</f>
        <v>40</v>
      </c>
      <c r="H6" s="28">
        <f>B6*C6*D6*E6*F6+G6</f>
        <v>726.90699999999993</v>
      </c>
      <c r="I6" s="29"/>
      <c r="J6" s="30"/>
      <c r="K6" s="31" t="s">
        <v>40</v>
      </c>
    </row>
    <row r="7" spans="2:11" x14ac:dyDescent="0.15">
      <c r="B7" s="27">
        <v>618</v>
      </c>
      <c r="C7" s="32">
        <f>C10</f>
        <v>1.1114999999999999</v>
      </c>
      <c r="D7" s="27">
        <v>1</v>
      </c>
      <c r="E7" s="27">
        <f>0.95</f>
        <v>0.95</v>
      </c>
      <c r="F7" s="27">
        <v>1</v>
      </c>
      <c r="G7" s="27">
        <f>D2-G2</f>
        <v>40</v>
      </c>
      <c r="H7" s="33">
        <f>ROUND(B7*C7*D7*E7*F7+G7,0)</f>
        <v>693</v>
      </c>
      <c r="I7" s="27">
        <f>基础信息!G4</f>
        <v>6342.26</v>
      </c>
      <c r="J7" s="43">
        <f>ROUND(H7*I7/10000,4)</f>
        <v>439.51859999999999</v>
      </c>
      <c r="K7" s="12" t="s">
        <v>41</v>
      </c>
    </row>
    <row r="8" spans="2:11" x14ac:dyDescent="0.15">
      <c r="I8" s="35"/>
    </row>
    <row r="10" spans="2:11" x14ac:dyDescent="0.15">
      <c r="B10" s="36" t="s">
        <v>11</v>
      </c>
      <c r="C10" s="37">
        <f>ROUND((1+C12)*(1+D12)*(1+E12)*(1+F12)*(1+G12)*(1+H12)*(1+I12)*(1+C14)*(1+D14)*(1+E14)*(1+F14)*(1+G14)*(1+H14)*(1+I14)*(1+J14)*(1+C16)*(1+D16)*(1+E16)*(1+F16)*(1+G16)*(1+H16)*(1+I16)*(1+J16),4)</f>
        <v>1.1114999999999999</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5" spans="2:11" x14ac:dyDescent="0.15">
      <c r="B15" s="23"/>
      <c r="C15" s="27" t="s">
        <v>100</v>
      </c>
      <c r="D15" s="27" t="s">
        <v>101</v>
      </c>
      <c r="E15" s="27" t="s">
        <v>102</v>
      </c>
      <c r="F15" s="27" t="s">
        <v>103</v>
      </c>
      <c r="G15" s="27" t="s">
        <v>104</v>
      </c>
      <c r="H15" s="27" t="s">
        <v>105</v>
      </c>
      <c r="I15" s="27" t="s">
        <v>107</v>
      </c>
      <c r="J15" s="27" t="s">
        <v>109</v>
      </c>
    </row>
    <row r="16" spans="2:11" x14ac:dyDescent="0.15">
      <c r="C16" s="38">
        <v>6.1000000000000004E-3</v>
      </c>
      <c r="D16" s="38">
        <v>2.3999999999999998E-3</v>
      </c>
      <c r="E16" s="38">
        <v>3.5999999999999999E-3</v>
      </c>
      <c r="F16" s="38">
        <v>2.3999999999999998E-3</v>
      </c>
      <c r="G16" s="38">
        <v>0</v>
      </c>
      <c r="H16" s="38">
        <v>-4.7999999999999996E-3</v>
      </c>
      <c r="I16" s="38">
        <v>-8.5000000000000006E-3</v>
      </c>
      <c r="J16" s="38">
        <v>-2.3999999999999998E-3</v>
      </c>
    </row>
    <row r="17" spans="2:10" x14ac:dyDescent="0.15">
      <c r="C17" s="38"/>
      <c r="D17" s="38"/>
      <c r="E17" s="38"/>
      <c r="F17" s="38"/>
      <c r="G17" s="38"/>
      <c r="H17" s="38"/>
      <c r="I17" s="38"/>
      <c r="J17" s="38"/>
    </row>
    <row r="18" spans="2:10" x14ac:dyDescent="0.15">
      <c r="B18" s="25" t="s">
        <v>28</v>
      </c>
      <c r="C18" s="27" t="s">
        <v>29</v>
      </c>
      <c r="D18" s="27" t="s">
        <v>30</v>
      </c>
      <c r="E18" s="27" t="s">
        <v>31</v>
      </c>
      <c r="F18" s="27" t="s">
        <v>32</v>
      </c>
      <c r="G18" s="27" t="s">
        <v>33</v>
      </c>
      <c r="H18" s="27" t="s">
        <v>34</v>
      </c>
      <c r="I18" s="34" t="s">
        <v>35</v>
      </c>
      <c r="J18" s="27" t="s">
        <v>36</v>
      </c>
    </row>
    <row r="19" spans="2:10" x14ac:dyDescent="0.15">
      <c r="B19" s="25" t="s">
        <v>37</v>
      </c>
      <c r="C19" s="27">
        <v>25</v>
      </c>
      <c r="D19" s="27">
        <v>14</v>
      </c>
      <c r="E19" s="27">
        <v>18</v>
      </c>
      <c r="F19" s="27">
        <v>14</v>
      </c>
      <c r="G19" s="27">
        <v>10</v>
      </c>
      <c r="H19" s="27">
        <v>25</v>
      </c>
      <c r="I19" s="39">
        <v>15</v>
      </c>
      <c r="J19" s="27">
        <v>4</v>
      </c>
    </row>
    <row r="20" spans="2:10" x14ac:dyDescent="0.15">
      <c r="B20" s="40"/>
      <c r="C20" s="41"/>
    </row>
    <row r="21" spans="2:10" x14ac:dyDescent="0.15">
      <c r="B21" s="40"/>
      <c r="I21" s="12"/>
    </row>
    <row r="22" spans="2:10" x14ac:dyDescent="0.15">
      <c r="B22" s="40"/>
      <c r="I22" s="12"/>
    </row>
    <row r="24" spans="2:10" x14ac:dyDescent="0.15">
      <c r="D24"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6342.26</v>
      </c>
      <c r="C2" s="45"/>
      <c r="D2" s="45"/>
      <c r="E2" s="45"/>
      <c r="F2" s="45"/>
      <c r="G2" s="46"/>
    </row>
    <row r="3" spans="1:10" ht="16.5" x14ac:dyDescent="0.15">
      <c r="A3" s="44" t="s">
        <v>86</v>
      </c>
      <c r="B3" s="48">
        <f>估价对象!C1</f>
        <v>44467</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439.51859999999999</v>
      </c>
      <c r="C5" s="44" t="e">
        <f>ROUND(B5*10000/$B$1,0)</f>
        <v>#DIV/0!</v>
      </c>
      <c r="D5" s="44">
        <f>ROUND(B5*10000/$B$2,0)</f>
        <v>693</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6342.26</v>
      </c>
      <c r="D14" s="52">
        <f>估价对象!J7</f>
        <v>439.51859999999999</v>
      </c>
      <c r="E14" s="52" t="e">
        <f>ROUND(D14*10000/B14,0)</f>
        <v>#DIV/0!</v>
      </c>
      <c r="F14" s="52">
        <f>ROUND(D14*10000/C14,0)</f>
        <v>693</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2021-12-10T08:09:07Z</dcterms:modified>
</cp:coreProperties>
</file>