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08大兴碧桂园项目\F03DYGJ1工行报告\"/>
    </mc:Choice>
  </mc:AlternateContent>
  <bookViews>
    <workbookView xWindow="480" yWindow="216" windowWidth="12120" windowHeight="7620" tabRatio="875" firstSheet="9"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O43" i="3" l="1"/>
  <c r="AO41" i="3"/>
  <c r="AO40" i="3"/>
  <c r="AI35" i="3"/>
  <c r="AK35" i="3"/>
  <c r="AE35" i="3"/>
  <c r="AO36" i="3" l="1"/>
  <c r="AO37" i="3"/>
  <c r="AO38" i="3"/>
  <c r="AO39" i="3"/>
  <c r="AN41" i="3"/>
  <c r="M40" i="3"/>
  <c r="AM37" i="3" l="1"/>
  <c r="AM38" i="3"/>
  <c r="AM39" i="3"/>
  <c r="AM36" i="3"/>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BD40" i="3"/>
  <c r="M41" i="3"/>
  <c r="BD41" i="3" s="1"/>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s="1"/>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N5" i="3" s="1"/>
  <c r="BP35" i="3"/>
  <c r="BR35" i="3"/>
  <c r="BT35" i="3"/>
  <c r="BA36" i="3"/>
  <c r="BN36" i="3"/>
  <c r="BP36" i="3"/>
  <c r="BR36" i="3"/>
  <c r="BT36" i="3"/>
  <c r="BL36" i="3"/>
  <c r="AZ36" i="3" s="1"/>
  <c r="BA37" i="3"/>
  <c r="BN37" i="3"/>
  <c r="BP37" i="3"/>
  <c r="BR37" i="3"/>
  <c r="BT37" i="3"/>
  <c r="BL37" i="3"/>
  <c r="AZ37" i="3" s="1"/>
  <c r="BA38" i="3"/>
  <c r="BN38" i="3"/>
  <c r="BP38" i="3"/>
  <c r="BR38" i="3"/>
  <c r="BT38" i="3"/>
  <c r="BL38" i="3"/>
  <c r="AZ38" i="3" s="1"/>
  <c r="BA39" i="3"/>
  <c r="BN39" i="3"/>
  <c r="BP39" i="3"/>
  <c r="BR39" i="3"/>
  <c r="BT39" i="3"/>
  <c r="BL39" i="3"/>
  <c r="AZ39" i="3" s="1"/>
  <c r="BA40" i="3"/>
  <c r="BN40" i="3"/>
  <c r="BP40" i="3"/>
  <c r="BR40" i="3"/>
  <c r="BT40" i="3"/>
  <c r="BL40" i="3"/>
  <c r="AZ40" i="3" s="1"/>
  <c r="BN41" i="3"/>
  <c r="BP41" i="3"/>
  <c r="BR41" i="3"/>
  <c r="BT41" i="3"/>
  <c r="BL41" i="3"/>
  <c r="BA42" i="3"/>
  <c r="BN42" i="3"/>
  <c r="BP42" i="3"/>
  <c r="BR42" i="3"/>
  <c r="BT42" i="3"/>
  <c r="BL42" i="3"/>
  <c r="AZ42" i="3"/>
  <c r="BA43" i="3"/>
  <c r="BN43" i="3"/>
  <c r="BP43" i="3"/>
  <c r="BR43" i="3"/>
  <c r="BT43" i="3"/>
  <c r="BL43" i="3"/>
  <c r="AZ43" i="3" s="1"/>
  <c r="BA44" i="3"/>
  <c r="BN44" i="3"/>
  <c r="BP44" i="3"/>
  <c r="BR44" i="3"/>
  <c r="BT44" i="3"/>
  <c r="BL44" i="3"/>
  <c r="AZ44" i="3" s="1"/>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s="1"/>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s="1"/>
  <c r="H36" i="3"/>
  <c r="AC36" i="3"/>
  <c r="G36" i="3" s="1"/>
  <c r="H37" i="3"/>
  <c r="AC37" i="3"/>
  <c r="G37" i="3" s="1"/>
  <c r="H38" i="3"/>
  <c r="AC38" i="3"/>
  <c r="G38" i="3" s="1"/>
  <c r="H39" i="3"/>
  <c r="AC39" i="3"/>
  <c r="G39" i="3" s="1"/>
  <c r="H40" i="3"/>
  <c r="AC40" i="3"/>
  <c r="G40" i="3" s="1"/>
  <c r="H41" i="3"/>
  <c r="AC41" i="3"/>
  <c r="AT41" i="3"/>
  <c r="H42" i="3"/>
  <c r="AC42" i="3"/>
  <c r="G42" i="3"/>
  <c r="H43" i="3"/>
  <c r="AC43" i="3"/>
  <c r="G43" i="3" s="1"/>
  <c r="H44" i="3"/>
  <c r="AC44" i="3"/>
  <c r="G44" i="3" s="1"/>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E22" i="6"/>
  <c r="E23" i="6"/>
  <c r="E24" i="6"/>
  <c r="E25" i="6"/>
  <c r="E26" i="6"/>
  <c r="BT5" i="3"/>
  <c r="BP5" i="3"/>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L8" i="1"/>
  <c r="L14" i="1"/>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5" i="6"/>
  <c r="D21" i="12" s="1"/>
  <c r="C21" i="12" s="1"/>
  <c r="E21" i="12"/>
  <c r="E22" i="12"/>
  <c r="F23" i="12"/>
  <c r="F24" i="12"/>
  <c r="B24" i="1"/>
  <c r="F29" i="12"/>
  <c r="F25" i="12"/>
  <c r="C25" i="12"/>
  <c r="I40" i="39"/>
  <c r="G40" i="39"/>
  <c r="I13" i="39"/>
  <c r="G13" i="39"/>
  <c r="I7" i="39"/>
  <c r="I8" i="39" s="1"/>
  <c r="G7" i="39"/>
  <c r="I48" i="39"/>
  <c r="G48" i="39"/>
  <c r="I9" i="39"/>
  <c r="G9"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B2" i="21" s="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s="1"/>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52" i="46"/>
  <c r="G28" i="12"/>
  <c r="G22" i="43"/>
  <c r="G26" i="12"/>
  <c r="D24" i="44"/>
  <c r="D26" i="44"/>
  <c r="G27" i="12"/>
  <c r="G23" i="43"/>
  <c r="G21" i="43"/>
  <c r="H54" i="46"/>
  <c r="H55"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C36" i="46"/>
  <c r="E36" i="46" s="1"/>
  <c r="C34" i="46"/>
  <c r="E34" i="46" s="1"/>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H70" i="46"/>
  <c r="H72" i="46"/>
  <c r="A9" i="64"/>
  <c r="A9" i="51"/>
  <c r="B9" i="63"/>
  <c r="T8" i="46"/>
  <c r="V8" i="46"/>
  <c r="T10" i="46"/>
  <c r="V10" i="46"/>
  <c r="T12" i="46"/>
  <c r="V12" i="46"/>
  <c r="T14" i="46"/>
  <c r="V14" i="46"/>
  <c r="T16" i="46"/>
  <c r="V16" i="46"/>
  <c r="T9" i="46"/>
  <c r="V9" i="46"/>
  <c r="T11" i="46"/>
  <c r="V11" i="46"/>
  <c r="T13" i="46"/>
  <c r="V13" i="46"/>
  <c r="T15" i="46"/>
  <c r="V15" i="46"/>
  <c r="C38" i="46"/>
  <c r="G38" i="46" s="1"/>
  <c r="I38" i="46" s="1"/>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s="1"/>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E37" i="46"/>
  <c r="G35" i="46"/>
  <c r="I35" i="46" s="1"/>
  <c r="E38" i="46"/>
  <c r="E33" i="46"/>
  <c r="G34" i="46"/>
  <c r="I34" i="46" s="1"/>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U7" i="37"/>
  <c r="AB7" i="37"/>
  <c r="T42" i="37"/>
  <c r="G42" i="37"/>
  <c r="E41" i="36"/>
  <c r="F41" i="36"/>
  <c r="I47" i="37"/>
  <c r="J47" i="37"/>
  <c r="G47" i="37"/>
  <c r="H47" i="37"/>
  <c r="E53" i="33"/>
  <c r="F53" i="33"/>
  <c r="I53" i="33"/>
  <c r="J53" i="33"/>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s="1"/>
  <c r="F48" i="40" s="1"/>
  <c r="C45" i="9"/>
  <c r="K31" i="9"/>
  <c r="K32" i="9" s="1"/>
  <c r="N76" i="9"/>
  <c r="C46" i="9"/>
  <c r="K33" i="9"/>
  <c r="O41" i="9"/>
  <c r="I14" i="66"/>
  <c r="B8" i="66"/>
  <c r="K34" i="9"/>
  <c r="R8" i="54"/>
  <c r="B54" i="63"/>
  <c r="G41" i="3" l="1"/>
  <c r="F29" i="6"/>
  <c r="G29" i="6"/>
  <c r="BQ5" i="3"/>
  <c r="F28" i="6" s="1"/>
  <c r="F30" i="6" s="1"/>
  <c r="D12" i="11"/>
  <c r="C12" i="11" s="1"/>
  <c r="BD5" i="3"/>
  <c r="BA41" i="3"/>
  <c r="BA5" i="3" s="1"/>
  <c r="AZ41" i="3"/>
  <c r="H5" i="3"/>
  <c r="M5" i="3"/>
  <c r="G21" i="6" s="1"/>
  <c r="BL35" i="3"/>
  <c r="AZ35" i="3" s="1"/>
  <c r="S7" i="46"/>
  <c r="T7" i="46" s="1"/>
  <c r="V7" i="46" s="1"/>
  <c r="BR5" i="3"/>
  <c r="G28" i="6" s="1"/>
  <c r="E29" i="6"/>
  <c r="K15" i="1" s="1"/>
  <c r="S2" i="46"/>
  <c r="T2" i="46" s="1"/>
  <c r="V2" i="46" s="1"/>
  <c r="S6" i="46"/>
  <c r="T6" i="46" s="1"/>
  <c r="V6" i="46" s="1"/>
  <c r="F101" i="46"/>
  <c r="AC5" i="3"/>
  <c r="G5" i="3"/>
  <c r="B3" i="3" s="1"/>
  <c r="E470" i="3" s="1"/>
  <c r="AZ5" i="3"/>
  <c r="E3" i="6" s="1"/>
  <c r="L38" i="9" s="1"/>
  <c r="B14" i="66" s="1"/>
  <c r="B1" i="66" s="1"/>
  <c r="C8" i="66" s="1"/>
  <c r="G36" i="46"/>
  <c r="I36" i="46" s="1"/>
  <c r="H51" i="46"/>
  <c r="H50" i="46"/>
  <c r="H53" i="46"/>
  <c r="H48" i="46"/>
  <c r="W14" i="35"/>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49" i="3"/>
  <c r="E155" i="3"/>
  <c r="E207" i="3"/>
  <c r="E328" i="3"/>
  <c r="O6" i="1"/>
  <c r="P6" i="1" s="1"/>
  <c r="C15" i="12" s="1"/>
  <c r="C15" i="43"/>
  <c r="S3" i="46"/>
  <c r="T3" i="46" s="1"/>
  <c r="V3" i="46" s="1"/>
  <c r="S4" i="46"/>
  <c r="T4" i="46" s="1"/>
  <c r="V4" i="46" s="1"/>
  <c r="S5" i="46"/>
  <c r="T5" i="46" s="1"/>
  <c r="V5" i="46" s="1"/>
  <c r="J22" i="46"/>
  <c r="B113" i="46"/>
  <c r="B118" i="46" s="1"/>
  <c r="C118" i="46" s="1"/>
  <c r="C45" i="40"/>
  <c r="B55" i="40" s="1"/>
  <c r="F55" i="40" s="1"/>
  <c r="C44" i="40"/>
  <c r="E104" i="46"/>
  <c r="E103" i="46"/>
  <c r="E102" i="46"/>
  <c r="E107" i="46"/>
  <c r="C101" i="46"/>
  <c r="C109" i="46" s="1"/>
  <c r="E147" i="3"/>
  <c r="X6" i="3"/>
  <c r="E200" i="3"/>
  <c r="E143" i="3"/>
  <c r="E80" i="3"/>
  <c r="E34" i="3"/>
  <c r="E85" i="3"/>
  <c r="E258" i="3"/>
  <c r="E370" i="3"/>
  <c r="E134" i="3"/>
  <c r="E128" i="3"/>
  <c r="K6" i="3"/>
  <c r="E474" i="3"/>
  <c r="E495" i="3"/>
  <c r="E330" i="3"/>
  <c r="E138" i="3"/>
  <c r="E523" i="3"/>
  <c r="AB11" i="46"/>
  <c r="AB13" i="46" s="1"/>
  <c r="K101" i="46"/>
  <c r="K109" i="46" s="1"/>
  <c r="L101" i="46"/>
  <c r="L102" i="46" s="1"/>
  <c r="J101" i="46"/>
  <c r="J104" i="46" s="1"/>
  <c r="H14" i="66"/>
  <c r="B7" i="66" s="1"/>
  <c r="O40" i="9"/>
  <c r="R7" i="54" s="1"/>
  <c r="B52" i="63" s="1"/>
  <c r="I48" i="40"/>
  <c r="J48" i="40" s="1"/>
  <c r="I49" i="40"/>
  <c r="J49" i="40" s="1"/>
  <c r="G48" i="40"/>
  <c r="H48" i="40" s="1"/>
  <c r="G49" i="40"/>
  <c r="H49" i="40" s="1"/>
  <c r="E49" i="40"/>
  <c r="F49" i="40" s="1"/>
  <c r="F105" i="46"/>
  <c r="E413" i="3"/>
  <c r="E561" i="3"/>
  <c r="E283" i="3"/>
  <c r="E23" i="3"/>
  <c r="E535" i="3"/>
  <c r="E443" i="3"/>
  <c r="E156" i="3"/>
  <c r="E265" i="3"/>
  <c r="E381" i="3"/>
  <c r="E194" i="3"/>
  <c r="E49" i="3"/>
  <c r="AM6" i="3"/>
  <c r="E427" i="3"/>
  <c r="E78"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E53" i="40"/>
  <c r="E58" i="39"/>
  <c r="E109" i="46"/>
  <c r="E105" i="46"/>
  <c r="E106"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L105"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G27" i="6"/>
  <c r="E20" i="6"/>
  <c r="B7" i="52"/>
  <c r="B8" i="52"/>
  <c r="B16" i="52"/>
  <c r="P13" i="1"/>
  <c r="P12" i="1"/>
  <c r="P11" i="1"/>
  <c r="P10" i="1"/>
  <c r="P9" i="1"/>
  <c r="E22" i="52"/>
  <c r="E7" i="52"/>
  <c r="E6" i="52"/>
  <c r="B14" i="52"/>
  <c r="E21" i="52"/>
  <c r="B22" i="52"/>
  <c r="B13" i="52"/>
  <c r="B5" i="52"/>
  <c r="E8" i="52"/>
  <c r="C4" i="4" s="1"/>
  <c r="B20" i="55" s="1"/>
  <c r="B70" i="63" s="1"/>
  <c r="B11" i="52"/>
  <c r="E16" i="52"/>
  <c r="E4" i="52"/>
  <c r="B6" i="52"/>
  <c r="B23" i="52"/>
  <c r="E9" i="52"/>
  <c r="B4" i="52"/>
  <c r="B10" i="52"/>
  <c r="E11" i="52"/>
  <c r="F31" i="6" l="1"/>
  <c r="BL5" i="3"/>
  <c r="E456" i="3"/>
  <c r="E223" i="3"/>
  <c r="E569" i="3"/>
  <c r="E478" i="3"/>
  <c r="K104" i="46"/>
  <c r="J109" i="46"/>
  <c r="G118" i="46"/>
  <c r="H118" i="46" s="1"/>
  <c r="L19" i="6"/>
  <c r="L27" i="6" s="1"/>
  <c r="E21" i="6"/>
  <c r="E36" i="6"/>
  <c r="F35" i="6" s="1"/>
  <c r="G35" i="9"/>
  <c r="C43" i="9" s="1"/>
  <c r="K47" i="9" s="1"/>
  <c r="A14" i="55" s="1"/>
  <c r="B65" i="63" s="1"/>
  <c r="E14" i="6"/>
  <c r="E15" i="6"/>
  <c r="E11" i="6"/>
  <c r="E12" i="6"/>
  <c r="E10" i="6"/>
  <c r="E13" i="6"/>
  <c r="E252" i="3"/>
  <c r="E496" i="3"/>
  <c r="E335" i="3"/>
  <c r="E354" i="3"/>
  <c r="E50" i="3"/>
  <c r="E554" i="3"/>
  <c r="E239" i="3"/>
  <c r="E477" i="3"/>
  <c r="E43" i="3"/>
  <c r="E102" i="3"/>
  <c r="E550" i="3"/>
  <c r="E141" i="3"/>
  <c r="E367" i="3"/>
  <c r="E389" i="3"/>
  <c r="E327" i="3"/>
  <c r="E117" i="3"/>
  <c r="E86" i="3"/>
  <c r="E208" i="3"/>
  <c r="E242" i="3"/>
  <c r="E444" i="3"/>
  <c r="AA6" i="3"/>
  <c r="E485" i="3"/>
  <c r="E133" i="3"/>
  <c r="E568" i="3"/>
  <c r="E548" i="3"/>
  <c r="I116" i="46"/>
  <c r="J116" i="46" s="1"/>
  <c r="K116" i="46" s="1"/>
  <c r="L116" i="46" s="1"/>
  <c r="M116" i="46" s="1"/>
  <c r="E557" i="3"/>
  <c r="E340" i="3"/>
  <c r="E15" i="3"/>
  <c r="E29" i="3"/>
  <c r="E308" i="3"/>
  <c r="E539" i="3"/>
  <c r="E317" i="3"/>
  <c r="Z6" i="3"/>
  <c r="E22" i="3"/>
  <c r="E521" i="3"/>
  <c r="E251" i="3"/>
  <c r="E256" i="3"/>
  <c r="E416" i="3"/>
  <c r="E166" i="3"/>
  <c r="AS6" i="3"/>
  <c r="AK6" i="3"/>
  <c r="C104" i="46"/>
  <c r="B56" i="40"/>
  <c r="F56" i="40" s="1"/>
  <c r="K107" i="46"/>
  <c r="J103" i="46"/>
  <c r="C103" i="46"/>
  <c r="B54" i="40"/>
  <c r="F54" i="40" s="1"/>
  <c r="C106" i="46"/>
  <c r="B58" i="40"/>
  <c r="B53" i="40"/>
  <c r="F53" i="40" s="1"/>
  <c r="B61" i="40"/>
  <c r="D16" i="12"/>
  <c r="C16" i="12" s="1"/>
  <c r="F103" i="46"/>
  <c r="F109" i="46"/>
  <c r="F106" i="46"/>
  <c r="F102" i="46"/>
  <c r="G30" i="6"/>
  <c r="E28" i="6"/>
  <c r="E30" i="6" s="1"/>
  <c r="L104" i="46"/>
  <c r="F104" i="46"/>
  <c r="B117" i="46"/>
  <c r="C117" i="46" s="1"/>
  <c r="B116" i="46"/>
  <c r="C116" i="46" s="1"/>
  <c r="D117" i="46"/>
  <c r="E117" i="46" s="1"/>
  <c r="F117" i="46" s="1"/>
  <c r="G117" i="46" s="1"/>
  <c r="H117" i="46" s="1"/>
  <c r="F107" i="46"/>
  <c r="AT6" i="3"/>
  <c r="E459" i="3"/>
  <c r="E299" i="3"/>
  <c r="E454" i="3"/>
  <c r="E205" i="3"/>
  <c r="E357" i="3"/>
  <c r="E383" i="3"/>
  <c r="E245" i="3"/>
  <c r="E204" i="3"/>
  <c r="E259" i="3"/>
  <c r="E160" i="3"/>
  <c r="E458" i="3"/>
  <c r="E319" i="3"/>
  <c r="E546" i="3"/>
  <c r="E122" i="3"/>
  <c r="E532" i="3"/>
  <c r="E461" i="3"/>
  <c r="E541" i="3"/>
  <c r="E231" i="3"/>
  <c r="I6" i="3"/>
  <c r="E520" i="3"/>
  <c r="E399" i="3"/>
  <c r="E179" i="3"/>
  <c r="E247" i="3"/>
  <c r="O6" i="3"/>
  <c r="E196" i="3"/>
  <c r="E96" i="3"/>
  <c r="E87" i="3"/>
  <c r="E491" i="3"/>
  <c r="AJ6" i="3"/>
  <c r="E56" i="3"/>
  <c r="E483" i="3"/>
  <c r="E130" i="3"/>
  <c r="E346" i="3"/>
  <c r="E68" i="3"/>
  <c r="E439" i="3"/>
  <c r="E528" i="3"/>
  <c r="AD6" i="3"/>
  <c r="E103" i="3"/>
  <c r="E62" i="3"/>
  <c r="E230" i="3"/>
  <c r="E441" i="3"/>
  <c r="E415" i="3"/>
  <c r="E28" i="3"/>
  <c r="E168" i="3"/>
  <c r="E407" i="3"/>
  <c r="E136" i="3"/>
  <c r="E332" i="3"/>
  <c r="E25" i="3"/>
  <c r="E479" i="3"/>
  <c r="E276" i="3"/>
  <c r="E526" i="3"/>
  <c r="E540" i="3"/>
  <c r="AI6" i="3"/>
  <c r="E234" i="3"/>
  <c r="E176" i="3"/>
  <c r="E525" i="3"/>
  <c r="E353" i="3"/>
  <c r="E236" i="3"/>
  <c r="E171" i="3"/>
  <c r="E531" i="3"/>
  <c r="E344" i="3"/>
  <c r="E366" i="3"/>
  <c r="E350" i="3"/>
  <c r="E352" i="3"/>
  <c r="E519" i="3"/>
  <c r="E544" i="3"/>
  <c r="E13" i="3"/>
  <c r="E297" i="3"/>
  <c r="E411" i="3"/>
  <c r="E395" i="3"/>
  <c r="E250" i="3"/>
  <c r="AN6" i="3"/>
  <c r="E41" i="3"/>
  <c r="E280" i="3"/>
  <c r="E471" i="3"/>
  <c r="E59" i="3"/>
  <c r="E418" i="3"/>
  <c r="E270" i="3"/>
  <c r="E408" i="3"/>
  <c r="E464" i="3"/>
  <c r="E92" i="3"/>
  <c r="G31" i="6"/>
  <c r="E6" i="6"/>
  <c r="D22" i="12" s="1"/>
  <c r="C22" i="12" s="1"/>
  <c r="C20" i="12" s="1"/>
  <c r="AY6" i="3"/>
  <c r="AY37" i="3" s="1"/>
  <c r="B115" i="46"/>
  <c r="C115" i="46" s="1"/>
  <c r="D46" i="9"/>
  <c r="D16" i="43"/>
  <c r="C16" i="43" s="1"/>
  <c r="K103" i="46"/>
  <c r="K105" i="46"/>
  <c r="J102" i="46"/>
  <c r="J105" i="46"/>
  <c r="C102" i="46"/>
  <c r="C105" i="46"/>
  <c r="B62" i="40"/>
  <c r="B59" i="40"/>
  <c r="B60" i="40"/>
  <c r="B57" i="40"/>
  <c r="F57" i="40" s="1"/>
  <c r="D45" i="9"/>
  <c r="C21" i="4"/>
  <c r="O5" i="54" s="1"/>
  <c r="B45" i="63" s="1"/>
  <c r="D10" i="11"/>
  <c r="I118" i="46"/>
  <c r="J118" i="46" s="1"/>
  <c r="K118" i="46" s="1"/>
  <c r="L118" i="46" s="1"/>
  <c r="M118" i="46" s="1"/>
  <c r="E4" i="4"/>
  <c r="B21" i="55" s="1"/>
  <c r="B72" i="63" s="1"/>
  <c r="I117" i="46"/>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46"/>
  <c r="L106" i="46"/>
  <c r="L109" i="46"/>
  <c r="L107" i="46"/>
  <c r="L103" i="46"/>
  <c r="J106" i="46"/>
  <c r="J107" i="46"/>
  <c r="K106" i="46"/>
  <c r="K102" i="46"/>
  <c r="D9" i="12"/>
  <c r="K7" i="1"/>
  <c r="I102" i="46"/>
  <c r="I109" i="46"/>
  <c r="I107" i="46"/>
  <c r="I105" i="46"/>
  <c r="I104" i="46"/>
  <c r="I103" i="46"/>
  <c r="I106" i="46"/>
  <c r="M104" i="46"/>
  <c r="M103" i="46"/>
  <c r="M105" i="46"/>
  <c r="M107" i="46"/>
  <c r="M102" i="46"/>
  <c r="M109" i="46"/>
  <c r="M106" i="46"/>
  <c r="E27" i="6"/>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Y485" i="3"/>
  <c r="AY71" i="3"/>
  <c r="AY21" i="3"/>
  <c r="AY194" i="3"/>
  <c r="AY33" i="3"/>
  <c r="AY384" i="3"/>
  <c r="AY241" i="3"/>
  <c r="BD6" i="3"/>
  <c r="AY512" i="3"/>
  <c r="C7" i="66"/>
  <c r="AY167" i="3" l="1"/>
  <c r="AY192" i="3"/>
  <c r="AY555" i="3"/>
  <c r="AY398" i="3"/>
  <c r="BE6" i="3"/>
  <c r="AY513" i="3"/>
  <c r="AY146" i="3"/>
  <c r="AY252" i="3"/>
  <c r="AY174" i="3"/>
  <c r="AY394" i="3"/>
  <c r="AY292" i="3"/>
  <c r="AY125" i="3"/>
  <c r="AY410" i="3"/>
  <c r="AY436" i="3"/>
  <c r="AY308" i="3"/>
  <c r="AY542" i="3"/>
  <c r="AY348" i="3"/>
  <c r="AY202" i="3"/>
  <c r="AY75" i="3"/>
  <c r="AY570" i="3"/>
  <c r="AY119" i="3"/>
  <c r="AY35" i="3"/>
  <c r="AY315" i="3"/>
  <c r="AY106" i="3"/>
  <c r="AY228" i="3"/>
  <c r="AY195" i="3"/>
  <c r="AY328" i="3"/>
  <c r="AY399" i="3"/>
  <c r="AY544" i="3"/>
  <c r="AY432" i="3"/>
  <c r="AY172" i="3"/>
  <c r="AY203" i="3"/>
  <c r="D13" i="11"/>
  <c r="C13" i="11" s="1"/>
  <c r="E65" i="39"/>
  <c r="E60" i="40"/>
  <c r="F60" i="40" s="1"/>
  <c r="E64" i="39"/>
  <c r="E59" i="40"/>
  <c r="F59" i="40" s="1"/>
  <c r="E62" i="40"/>
  <c r="F62" i="40" s="1"/>
  <c r="E67" i="39"/>
  <c r="E16" i="6"/>
  <c r="E63" i="39"/>
  <c r="E58" i="40"/>
  <c r="F58" i="40" s="1"/>
  <c r="E66" i="39"/>
  <c r="E61" i="40"/>
  <c r="F61" i="40" s="1"/>
  <c r="D3" i="35"/>
  <c r="K8" i="1"/>
  <c r="Q16" i="1" s="1"/>
  <c r="E9" i="12"/>
  <c r="AY180" i="3"/>
  <c r="AY551" i="3"/>
  <c r="AY313" i="3"/>
  <c r="AY56" i="3"/>
  <c r="AY387" i="3"/>
  <c r="AY113" i="3"/>
  <c r="AY276" i="3"/>
  <c r="AY236" i="3"/>
  <c r="AY143" i="3"/>
  <c r="AY382" i="3"/>
  <c r="AY30" i="3"/>
  <c r="AY72" i="3"/>
  <c r="AY169" i="3"/>
  <c r="AY286" i="3"/>
  <c r="AY425" i="3"/>
  <c r="AY277" i="3"/>
  <c r="AY508" i="3"/>
  <c r="AY521" i="3"/>
  <c r="AY196" i="3"/>
  <c r="AY89" i="3"/>
  <c r="AY345" i="3"/>
  <c r="AY526" i="3"/>
  <c r="AY278" i="3"/>
  <c r="AY464" i="3"/>
  <c r="AY39" i="3"/>
  <c r="AY361" i="3"/>
  <c r="AY191" i="3"/>
  <c r="AY13" i="3"/>
  <c r="AY260" i="3"/>
  <c r="AY362" i="3"/>
  <c r="AY440" i="3"/>
  <c r="AY63" i="3"/>
  <c r="AY351" i="3"/>
  <c r="AY199" i="3"/>
  <c r="AY244" i="3"/>
  <c r="AY24" i="3"/>
  <c r="AY282" i="3"/>
  <c r="BS6" i="3"/>
  <c r="AY280" i="3"/>
  <c r="AY150" i="3"/>
  <c r="D3" i="6"/>
  <c r="D19" i="6" s="1"/>
  <c r="D113" i="46"/>
  <c r="K14" i="1"/>
  <c r="M14" i="1" s="1"/>
  <c r="O14" i="1" s="1"/>
  <c r="P14" i="1" s="1"/>
  <c r="AC6" i="3"/>
  <c r="D19" i="12"/>
  <c r="C19" i="12" s="1"/>
  <c r="H6" i="3"/>
  <c r="E6" i="3" s="1"/>
  <c r="AY452" i="3"/>
  <c r="AY477" i="3"/>
  <c r="AY439" i="3"/>
  <c r="AY541" i="3"/>
  <c r="AY473" i="3"/>
  <c r="AY130" i="3"/>
  <c r="AY93" i="3"/>
  <c r="AY289" i="3"/>
  <c r="AY434" i="3"/>
  <c r="AY418" i="3"/>
  <c r="AY478" i="3"/>
  <c r="AY557" i="3"/>
  <c r="AY534" i="3"/>
  <c r="AY538" i="3"/>
  <c r="AY567" i="3"/>
  <c r="AY516" i="3"/>
  <c r="AY528" i="3"/>
  <c r="AY157" i="3"/>
  <c r="AY188" i="3"/>
  <c r="AY420" i="3"/>
  <c r="AY132" i="3"/>
  <c r="AY230" i="3"/>
  <c r="AY435" i="3"/>
  <c r="AY115" i="3"/>
  <c r="BK6" i="3"/>
  <c r="AY238" i="3"/>
  <c r="AY70" i="3"/>
  <c r="AY364" i="3"/>
  <c r="AY139" i="3"/>
  <c r="AY479" i="3"/>
  <c r="AY467" i="3"/>
  <c r="AY264" i="3"/>
  <c r="AY175" i="3"/>
  <c r="AY515" i="3"/>
  <c r="AY121" i="3"/>
  <c r="AY354" i="3"/>
  <c r="AY255" i="3"/>
  <c r="AY165" i="3"/>
  <c r="BG6" i="3"/>
  <c r="AY102" i="3"/>
  <c r="AY533" i="3"/>
  <c r="AY470" i="3"/>
  <c r="AY347" i="3"/>
  <c r="AY19" i="3"/>
  <c r="AY525" i="3"/>
  <c r="AY253" i="3"/>
  <c r="AY16" i="3"/>
  <c r="AY295" i="3"/>
  <c r="AY168" i="3"/>
  <c r="AY258" i="3"/>
  <c r="AY324" i="3"/>
  <c r="AY422" i="3"/>
  <c r="AY291" i="3"/>
  <c r="AY126" i="3"/>
  <c r="AY52" i="3"/>
  <c r="AY103" i="3"/>
  <c r="AY18" i="3"/>
  <c r="AY423" i="3"/>
  <c r="BM6" i="3"/>
  <c r="AY205" i="3"/>
  <c r="AY421" i="3"/>
  <c r="AY235" i="3"/>
  <c r="AY190" i="3"/>
  <c r="AY223" i="3"/>
  <c r="AY344" i="3"/>
  <c r="AY358" i="3"/>
  <c r="AY90" i="3"/>
  <c r="AY480" i="3"/>
  <c r="AY553" i="3"/>
  <c r="BP6" i="3"/>
  <c r="AY565" i="3"/>
  <c r="AY137" i="3"/>
  <c r="AY493" i="3"/>
  <c r="AY437" i="3"/>
  <c r="AY359" i="3"/>
  <c r="AY254" i="3"/>
  <c r="AY257" i="3"/>
  <c r="AY311" i="3"/>
  <c r="AY28" i="3"/>
  <c r="AY216" i="3"/>
  <c r="AY95"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04" i="3"/>
  <c r="AY537" i="3"/>
  <c r="AY100" i="3"/>
  <c r="AY53" i="3"/>
  <c r="AY83" i="3"/>
  <c r="AY73" i="3"/>
  <c r="AY47" i="3"/>
  <c r="AY74" i="3"/>
  <c r="AY182"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523" i="3"/>
  <c r="AY535" i="3"/>
  <c r="AY517" i="3"/>
  <c r="BJ6" i="3"/>
  <c r="AY536" i="3"/>
  <c r="AY511" i="3"/>
  <c r="AY94"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491" i="3"/>
  <c r="AY441" i="3"/>
  <c r="AY482" i="3"/>
  <c r="AY474" i="3"/>
  <c r="AY496" i="3"/>
  <c r="AY466" i="3"/>
  <c r="AY301" i="3"/>
  <c r="AY373" i="3"/>
  <c r="AY426" i="3"/>
  <c r="AY243" i="3"/>
  <c r="AY261" i="3"/>
  <c r="AY306" i="3"/>
  <c r="AY522" i="3"/>
  <c r="AY59" i="3"/>
  <c r="AY173" i="3"/>
  <c r="AY237" i="3"/>
  <c r="AY23" i="3"/>
  <c r="AY61" i="3"/>
  <c r="AY215" i="3"/>
  <c r="AY48" i="3"/>
  <c r="AY428" i="3"/>
  <c r="AY124" i="3"/>
  <c r="AY352" i="3"/>
  <c r="AY336" i="3"/>
  <c r="AY438" i="3"/>
  <c r="AY279" i="3"/>
  <c r="AY342" i="3"/>
  <c r="AY81" i="3"/>
  <c r="AY256" i="3"/>
  <c r="AY548" i="3"/>
  <c r="AY366" i="3"/>
  <c r="AY116" i="3"/>
  <c r="AY476" i="3"/>
  <c r="AY214" i="3"/>
  <c r="AY170" i="3"/>
  <c r="AY427" i="3"/>
  <c r="AY383" i="3"/>
  <c r="AY217" i="3"/>
  <c r="AY45" i="3"/>
  <c r="AY160" i="3"/>
  <c r="AY42" i="3"/>
  <c r="AY154" i="3"/>
  <c r="AY64" i="3"/>
  <c r="BL6" i="3"/>
  <c r="AY564" i="3"/>
  <c r="AY532" i="3"/>
  <c r="AY539" i="3"/>
  <c r="AY554" i="3"/>
  <c r="AY509" i="3"/>
  <c r="AY571" i="3"/>
  <c r="AY487" i="3"/>
  <c r="AY270" i="3"/>
  <c r="AY331" i="3"/>
  <c r="AY334" i="3"/>
  <c r="AY475" i="3"/>
  <c r="AY60" i="3"/>
  <c r="AY240" i="3"/>
  <c r="AY108" i="3"/>
  <c r="AY506" i="3"/>
  <c r="AY483" i="3"/>
  <c r="AY559" i="3"/>
  <c r="AY185" i="3"/>
  <c r="AY375" i="3"/>
  <c r="AY447" i="3"/>
  <c r="AY153" i="3"/>
  <c r="AY299" i="3"/>
  <c r="AY78" i="3"/>
  <c r="AY208" i="3"/>
  <c r="AY20" i="3"/>
  <c r="AY503" i="3"/>
  <c r="AY247" i="3"/>
  <c r="AY415" i="3"/>
  <c r="AY112" i="3"/>
  <c r="AY518" i="3"/>
  <c r="AY456" i="3"/>
  <c r="AY431" i="3"/>
  <c r="AY86" i="3"/>
  <c r="BH6" i="3"/>
  <c r="AY465" i="3"/>
  <c r="AY321" i="3"/>
  <c r="AY76" i="3"/>
  <c r="AY197" i="3"/>
  <c r="AY341" i="3"/>
  <c r="AY25" i="3"/>
  <c r="AY337" i="3"/>
  <c r="AY183" i="3"/>
  <c r="AY123" i="3"/>
  <c r="AY374" i="3"/>
  <c r="AY117" i="3"/>
  <c r="AY408" i="3"/>
  <c r="AY333" i="3"/>
  <c r="AY246" i="3"/>
  <c r="AY36" i="3"/>
  <c r="AY128" i="3"/>
  <c r="AY41" i="3"/>
  <c r="AY82" i="3"/>
  <c r="R39" i="35"/>
  <c r="C38" i="35" s="1"/>
  <c r="I43" i="35"/>
  <c r="J43" i="35" s="1"/>
  <c r="I42" i="35"/>
  <c r="J42" i="35" s="1"/>
  <c r="E43" i="35"/>
  <c r="F43" i="35" s="1"/>
  <c r="G43" i="35"/>
  <c r="H43" i="35" s="1"/>
  <c r="E29" i="46"/>
  <c r="C30" i="46"/>
  <c r="E30" i="46" s="1"/>
  <c r="C27" i="46" s="1"/>
  <c r="M7" i="1"/>
  <c r="H16" i="1"/>
  <c r="K21" i="6"/>
  <c r="K19" i="6"/>
  <c r="K22" i="6"/>
  <c r="E31" i="6"/>
  <c r="K26" i="6"/>
  <c r="M26" i="6" s="1"/>
  <c r="I26" i="6" s="1"/>
  <c r="S26" i="6" s="1"/>
  <c r="K24" i="6"/>
  <c r="M24" i="6" s="1"/>
  <c r="I24" i="6" s="1"/>
  <c r="S24" i="6" s="1"/>
  <c r="K23" i="6"/>
  <c r="M23" i="6" s="1"/>
  <c r="I23" i="6" s="1"/>
  <c r="S23" i="6" s="1"/>
  <c r="K25" i="6"/>
  <c r="M25" i="6" s="1"/>
  <c r="I25" i="6" s="1"/>
  <c r="S25" i="6" s="1"/>
  <c r="K20" i="6"/>
  <c r="D15" i="6" l="1"/>
  <c r="D11" i="6"/>
  <c r="D26" i="6"/>
  <c r="D8" i="6"/>
  <c r="D10" i="6"/>
  <c r="D22" i="6"/>
  <c r="F45" i="9"/>
  <c r="E46" i="9"/>
  <c r="D12" i="6"/>
  <c r="D6" i="6"/>
  <c r="D29" i="6"/>
  <c r="D24" i="6"/>
  <c r="D20" i="6"/>
  <c r="K16" i="1"/>
  <c r="AP16" i="1"/>
  <c r="F22" i="11" s="1"/>
  <c r="E45" i="9"/>
  <c r="D14" i="6"/>
  <c r="E63" i="40"/>
  <c r="F63" i="40" s="1"/>
  <c r="B2" i="40" s="1"/>
  <c r="B5" i="40" s="1"/>
  <c r="F46" i="9"/>
  <c r="D9" i="6"/>
  <c r="C22" i="4"/>
  <c r="A6" i="51" s="1"/>
  <c r="B7" i="63" s="1"/>
  <c r="D5" i="6"/>
  <c r="D13" i="6"/>
  <c r="K38" i="9"/>
  <c r="C14" i="66" s="1"/>
  <c r="B2" i="66" s="1"/>
  <c r="D7" i="66" s="1"/>
  <c r="D28" i="6"/>
  <c r="D30" i="6" s="1"/>
  <c r="D25" i="6"/>
  <c r="D23" i="6"/>
  <c r="D21" i="6"/>
  <c r="G16" i="1"/>
  <c r="F12" i="39" s="1"/>
  <c r="M8" i="1"/>
  <c r="O8" i="1" s="1"/>
  <c r="P8" i="1" s="1"/>
  <c r="AO8" i="1"/>
  <c r="E68" i="39"/>
  <c r="C39" i="35"/>
  <c r="B3" i="35" s="1"/>
  <c r="S7" i="1"/>
  <c r="M20" i="6"/>
  <c r="I20" i="6" s="1"/>
  <c r="S9" i="1"/>
  <c r="M22" i="6"/>
  <c r="I22" i="6" s="1"/>
  <c r="M21" i="6"/>
  <c r="I21" i="6" s="1"/>
  <c r="S8" i="1"/>
  <c r="D8" i="66"/>
  <c r="O7" i="1"/>
  <c r="F33" i="12"/>
  <c r="C34" i="12" s="1"/>
  <c r="D33" i="12" s="1"/>
  <c r="F18" i="11"/>
  <c r="C18" i="11" s="1"/>
  <c r="F24" i="43"/>
  <c r="C26" i="43" s="1"/>
  <c r="D24" i="43" s="1"/>
  <c r="C26" i="46"/>
  <c r="S6" i="1"/>
  <c r="K27" i="6"/>
  <c r="M19" i="6"/>
  <c r="H23" i="6"/>
  <c r="H25" i="6"/>
  <c r="H26" i="6"/>
  <c r="H24" i="6"/>
  <c r="R26" i="6"/>
  <c r="B4" i="40" l="1"/>
  <c r="H12" i="39"/>
  <c r="AB12" i="39" s="1"/>
  <c r="B3" i="40"/>
  <c r="M16" i="1"/>
  <c r="L16" i="1" s="1"/>
  <c r="A20" i="64"/>
  <c r="J12" i="39"/>
  <c r="W12" i="39" s="1"/>
  <c r="N5" i="54"/>
  <c r="B43" i="63" s="1"/>
  <c r="H12" i="40"/>
  <c r="AB12" i="40" s="1"/>
  <c r="D27" i="6"/>
  <c r="D31" i="6" s="1"/>
  <c r="A6" i="64"/>
  <c r="A20" i="51"/>
  <c r="B15" i="63" s="1"/>
  <c r="R23" i="6"/>
  <c r="J12" i="40"/>
  <c r="F12" i="40"/>
  <c r="AA12" i="40" s="1"/>
  <c r="D16" i="6"/>
  <c r="R24" i="6"/>
  <c r="R25" i="6"/>
  <c r="O16" i="1"/>
  <c r="P7" i="1"/>
  <c r="P16" i="1" s="1"/>
  <c r="C13" i="12" s="1"/>
  <c r="C17" i="12" s="1"/>
  <c r="B2" i="35"/>
  <c r="E10" i="12" s="1"/>
  <c r="E8" i="12"/>
  <c r="B2" i="46"/>
  <c r="S21" i="6"/>
  <c r="H21" i="6"/>
  <c r="R21" i="6" s="1"/>
  <c r="R8" i="1" s="1"/>
  <c r="I19" i="6"/>
  <c r="M27" i="6"/>
  <c r="S16" i="1"/>
  <c r="W12" i="40"/>
  <c r="AC12" i="40"/>
  <c r="AA12" i="39"/>
  <c r="S12" i="39"/>
  <c r="S22" i="6"/>
  <c r="H22" i="6"/>
  <c r="R22" i="6" s="1"/>
  <c r="R9" i="1" s="1"/>
  <c r="S20" i="6"/>
  <c r="H20" i="6"/>
  <c r="R20" i="6" s="1"/>
  <c r="R7" i="1" s="1"/>
  <c r="U12" i="39" l="1"/>
  <c r="AC12" i="39"/>
  <c r="N16" i="1"/>
  <c r="C29" i="43" s="1"/>
  <c r="U12" i="40"/>
  <c r="C13" i="43"/>
  <c r="C17" i="43" s="1"/>
  <c r="S12" i="40"/>
  <c r="I6" i="6"/>
  <c r="C13" i="39" s="1"/>
  <c r="I5" i="6"/>
  <c r="T13" i="1"/>
  <c r="T10" i="1"/>
  <c r="T11" i="1"/>
  <c r="T12" i="1"/>
  <c r="S19" i="6"/>
  <c r="S27" i="6" s="1"/>
  <c r="I27" i="6"/>
  <c r="H19" i="6"/>
  <c r="T7" i="1"/>
  <c r="B4" i="46"/>
  <c r="D4" i="46"/>
  <c r="B3" i="46"/>
  <c r="T8" i="1"/>
  <c r="T6" i="1"/>
  <c r="T9" i="1"/>
  <c r="C14" i="43"/>
  <c r="H13" i="39" l="1"/>
  <c r="F13" i="39"/>
  <c r="J13" i="39"/>
  <c r="C14" i="12"/>
  <c r="C18" i="12" s="1"/>
  <c r="C23" i="12" s="1"/>
  <c r="C18" i="43"/>
  <c r="C19" i="43" s="1"/>
  <c r="C25" i="43" s="1"/>
  <c r="C24" i="43" s="1"/>
  <c r="T16" i="1"/>
  <c r="H27" i="6"/>
  <c r="R19" i="6"/>
  <c r="F37" i="68"/>
  <c r="E8" i="67"/>
  <c r="L47" i="69"/>
  <c r="B14" i="67"/>
  <c r="F40" i="44"/>
  <c r="F9" i="68"/>
  <c r="F26" i="69"/>
  <c r="L48" i="44"/>
  <c r="F42" i="69"/>
  <c r="F13" i="68"/>
  <c r="F46" i="44"/>
  <c r="F45" i="44"/>
  <c r="M28" i="44"/>
  <c r="F12" i="67"/>
  <c r="F37" i="69"/>
  <c r="M25" i="44"/>
  <c r="B9" i="67"/>
  <c r="M30" i="44"/>
  <c r="M21" i="68"/>
  <c r="E10" i="67"/>
  <c r="J36" i="69"/>
  <c r="I6" i="65"/>
  <c r="B13" i="67"/>
  <c r="M27" i="68"/>
  <c r="M24" i="15"/>
  <c r="E11" i="67"/>
  <c r="F11" i="44"/>
  <c r="F7" i="68"/>
  <c r="F9" i="15"/>
  <c r="F26" i="68"/>
  <c r="M24" i="69"/>
  <c r="M6" i="69"/>
  <c r="M27" i="15"/>
  <c r="F16" i="69"/>
  <c r="F35" i="69"/>
  <c r="F9" i="44"/>
  <c r="M23" i="15"/>
  <c r="F8" i="15"/>
  <c r="C16" i="44"/>
  <c r="N6" i="65"/>
  <c r="F16" i="68"/>
  <c r="L48" i="68"/>
  <c r="F43" i="69"/>
  <c r="J36" i="15"/>
  <c r="M31" i="44"/>
  <c r="M28" i="15"/>
  <c r="N5" i="65"/>
  <c r="J3" i="65"/>
  <c r="M28" i="69"/>
  <c r="C14" i="69"/>
  <c r="F9" i="67"/>
  <c r="F7" i="69"/>
  <c r="F38" i="69"/>
  <c r="M9" i="68"/>
  <c r="N4" i="65"/>
  <c r="E9" i="67"/>
  <c r="M11" i="44"/>
  <c r="L47" i="68"/>
  <c r="J6" i="65"/>
  <c r="L47" i="15"/>
  <c r="F6" i="68"/>
  <c r="F6" i="15"/>
  <c r="E13" i="67"/>
  <c r="B10" i="67"/>
  <c r="E14" i="67"/>
  <c r="F13" i="15"/>
  <c r="J5" i="65"/>
  <c r="M22" i="15"/>
  <c r="M21" i="15"/>
  <c r="J15" i="68"/>
  <c r="F39" i="44"/>
  <c r="M9" i="69"/>
  <c r="M6" i="15"/>
  <c r="J15" i="69"/>
  <c r="F36" i="69"/>
  <c r="B11" i="67"/>
  <c r="M29" i="44"/>
  <c r="I7" i="65"/>
  <c r="C14" i="68"/>
  <c r="F26" i="15"/>
  <c r="B12" i="67"/>
  <c r="M22" i="68"/>
  <c r="J17" i="44"/>
  <c r="F40" i="68"/>
  <c r="M26" i="68"/>
  <c r="L48" i="69"/>
  <c r="F40" i="15"/>
  <c r="L48" i="15"/>
  <c r="I3" i="65"/>
  <c r="F37" i="44"/>
  <c r="F7" i="15"/>
  <c r="F28" i="44"/>
  <c r="F14" i="67"/>
  <c r="M23" i="69"/>
  <c r="F40" i="69"/>
  <c r="M26" i="69"/>
  <c r="M9" i="15"/>
  <c r="B7" i="67"/>
  <c r="F8" i="44"/>
  <c r="M28" i="68"/>
  <c r="M8" i="68"/>
  <c r="F36" i="68"/>
  <c r="F37" i="15"/>
  <c r="C19" i="44"/>
  <c r="F16" i="15"/>
  <c r="J4" i="65"/>
  <c r="M26" i="15"/>
  <c r="F43" i="15"/>
  <c r="F43" i="44"/>
  <c r="F11" i="67"/>
  <c r="F38" i="15"/>
  <c r="M23" i="44"/>
  <c r="N7" i="65"/>
  <c r="F13" i="67"/>
  <c r="M22" i="69"/>
  <c r="M8" i="44"/>
  <c r="M8" i="69"/>
  <c r="F35" i="15"/>
  <c r="C14" i="15"/>
  <c r="F8" i="67"/>
  <c r="F13" i="69"/>
  <c r="M6" i="68"/>
  <c r="M29" i="15"/>
  <c r="F8" i="68"/>
  <c r="J36" i="68"/>
  <c r="M10" i="44"/>
  <c r="M24" i="44"/>
  <c r="F10" i="44"/>
  <c r="J7" i="65"/>
  <c r="J15" i="15"/>
  <c r="F38" i="44"/>
  <c r="B8" i="67"/>
  <c r="F15" i="44"/>
  <c r="F18" i="44"/>
  <c r="L49" i="44"/>
  <c r="N3" i="65"/>
  <c r="M23" i="68"/>
  <c r="F8" i="69"/>
  <c r="M29" i="69"/>
  <c r="I5" i="65"/>
  <c r="M8" i="15"/>
  <c r="F42" i="15"/>
  <c r="F10" i="67"/>
  <c r="M21" i="69"/>
  <c r="F42" i="68"/>
  <c r="F6" i="69"/>
  <c r="F43" i="68"/>
  <c r="M29" i="68"/>
  <c r="F9" i="69"/>
  <c r="M26" i="44"/>
  <c r="M24" i="68"/>
  <c r="M27" i="69"/>
  <c r="E12" i="67"/>
  <c r="F35" i="68"/>
  <c r="I4" i="65"/>
  <c r="F36" i="15"/>
  <c r="F38" i="68"/>
  <c r="E7" i="67"/>
  <c r="E3" i="67" l="1"/>
  <c r="F65" i="68"/>
  <c r="F63" i="15"/>
  <c r="E20" i="46"/>
  <c r="F62" i="68"/>
  <c r="C61" i="68" s="1"/>
  <c r="C34" i="68"/>
  <c r="F70" i="68"/>
  <c r="C6" i="69"/>
  <c r="J20" i="69"/>
  <c r="F50" i="69"/>
  <c r="J58" i="44"/>
  <c r="J56" i="44" s="1"/>
  <c r="J59" i="44" s="1"/>
  <c r="Q52" i="44" s="1"/>
  <c r="I55" i="44"/>
  <c r="J61" i="44"/>
  <c r="Q50" i="44" s="1"/>
  <c r="J54" i="44"/>
  <c r="L57" i="44"/>
  <c r="J60" i="44"/>
  <c r="Q72" i="68"/>
  <c r="F50" i="68"/>
  <c r="C18" i="15"/>
  <c r="C15" i="15"/>
  <c r="F62" i="15"/>
  <c r="C61" i="15" s="1"/>
  <c r="C34" i="15"/>
  <c r="J22" i="44"/>
  <c r="F65" i="15"/>
  <c r="Q73" i="44"/>
  <c r="F70" i="15"/>
  <c r="F64" i="15"/>
  <c r="F63" i="68"/>
  <c r="C8" i="44"/>
  <c r="B2" i="67"/>
  <c r="F67" i="69"/>
  <c r="C29" i="44"/>
  <c r="F49" i="15"/>
  <c r="M7" i="15"/>
  <c r="J6" i="15" s="1"/>
  <c r="C36" i="44"/>
  <c r="J53" i="15"/>
  <c r="J59" i="15"/>
  <c r="J60" i="15"/>
  <c r="Q49" i="15" s="1"/>
  <c r="J57" i="15"/>
  <c r="J55" i="15" s="1"/>
  <c r="J58" i="15" s="1"/>
  <c r="Q51" i="15" s="1"/>
  <c r="I54" i="15"/>
  <c r="L56" i="15"/>
  <c r="L60" i="15"/>
  <c r="Q67" i="15" s="1"/>
  <c r="L57" i="15"/>
  <c r="F67" i="15"/>
  <c r="L60" i="69"/>
  <c r="L56" i="69"/>
  <c r="J53" i="69"/>
  <c r="J57" i="69"/>
  <c r="J55" i="69" s="1"/>
  <c r="J58" i="69" s="1"/>
  <c r="Q51" i="69" s="1"/>
  <c r="I54" i="69"/>
  <c r="L57" i="69"/>
  <c r="J59" i="69"/>
  <c r="J60" i="69"/>
  <c r="Q49" i="69" s="1"/>
  <c r="F67" i="68"/>
  <c r="C27" i="15"/>
  <c r="C15" i="68"/>
  <c r="C18" i="68"/>
  <c r="F63" i="69"/>
  <c r="J20" i="15"/>
  <c r="C6" i="15"/>
  <c r="C6" i="68"/>
  <c r="L59" i="15"/>
  <c r="L58" i="15"/>
  <c r="L58" i="68"/>
  <c r="L59" i="68"/>
  <c r="C4" i="65"/>
  <c r="B39" i="1" s="1"/>
  <c r="M11" i="69" s="1"/>
  <c r="J10" i="69" s="1"/>
  <c r="F65" i="69"/>
  <c r="F49" i="69"/>
  <c r="M7" i="69"/>
  <c r="J6" i="69" s="1"/>
  <c r="C15" i="69"/>
  <c r="C18" i="69"/>
  <c r="J1" i="65"/>
  <c r="Q72" i="15"/>
  <c r="F70" i="69"/>
  <c r="L57" i="68"/>
  <c r="J60" i="68"/>
  <c r="Q49" i="68" s="1"/>
  <c r="L56" i="68"/>
  <c r="L60" i="68"/>
  <c r="Q58" i="68" s="1"/>
  <c r="J59" i="68"/>
  <c r="I54" i="68"/>
  <c r="J57" i="68"/>
  <c r="J55" i="68" s="1"/>
  <c r="J58" i="68" s="1"/>
  <c r="Q51" i="68" s="1"/>
  <c r="J53" i="68"/>
  <c r="C20" i="44"/>
  <c r="C17" i="44"/>
  <c r="F50" i="15"/>
  <c r="M9" i="44"/>
  <c r="J8" i="44" s="1"/>
  <c r="F62" i="69"/>
  <c r="C61" i="69" s="1"/>
  <c r="C34" i="69"/>
  <c r="C27" i="68"/>
  <c r="F49" i="68"/>
  <c r="M7" i="68"/>
  <c r="J6" i="68" s="1"/>
  <c r="I1" i="65"/>
  <c r="Q72" i="69"/>
  <c r="J20" i="68"/>
  <c r="F64" i="69"/>
  <c r="L60" i="44"/>
  <c r="L59" i="44"/>
  <c r="C27" i="69"/>
  <c r="L59" i="69"/>
  <c r="L58" i="69"/>
  <c r="F64" i="68"/>
  <c r="O17" i="46"/>
  <c r="C48" i="68"/>
  <c r="F11" i="15"/>
  <c r="C52" i="15" s="1"/>
  <c r="F11" i="69"/>
  <c r="C10" i="69" s="1"/>
  <c r="C5" i="69" s="1"/>
  <c r="Q58" i="15"/>
  <c r="M11" i="68"/>
  <c r="J10" i="68" s="1"/>
  <c r="N17" i="46"/>
  <c r="AA13" i="39"/>
  <c r="R49" i="39" s="1"/>
  <c r="S13" i="39"/>
  <c r="AC13" i="39"/>
  <c r="V49" i="39" s="1"/>
  <c r="I49" i="39" s="1"/>
  <c r="I53" i="39" s="1"/>
  <c r="J53" i="39" s="1"/>
  <c r="W13" i="39"/>
  <c r="U13" i="39"/>
  <c r="AB13" i="39"/>
  <c r="T49" i="39" s="1"/>
  <c r="G49" i="39" s="1"/>
  <c r="M13" i="44"/>
  <c r="J12" i="44" s="1"/>
  <c r="J7" i="44" s="1"/>
  <c r="J20" i="44" s="1"/>
  <c r="Q67" i="68"/>
  <c r="B3" i="67"/>
  <c r="J5" i="68"/>
  <c r="L47" i="44"/>
  <c r="J5" i="69"/>
  <c r="J26" i="69" s="1"/>
  <c r="Q62" i="69"/>
  <c r="Q75" i="69"/>
  <c r="F13" i="44"/>
  <c r="C12" i="44" s="1"/>
  <c r="C7" i="44" s="1"/>
  <c r="F11" i="68"/>
  <c r="M11" i="15"/>
  <c r="J10" i="15" s="1"/>
  <c r="J5" i="15" s="1"/>
  <c r="F1" i="69"/>
  <c r="Q53" i="69"/>
  <c r="Q58" i="69"/>
  <c r="Q67" i="69"/>
  <c r="Q62" i="68"/>
  <c r="Q75" i="68"/>
  <c r="Q53" i="15"/>
  <c r="F1" i="15"/>
  <c r="Q75" i="15"/>
  <c r="Q62" i="15"/>
  <c r="F1" i="44"/>
  <c r="Q54" i="44"/>
  <c r="C48" i="69"/>
  <c r="M17" i="46"/>
  <c r="Q53" i="68"/>
  <c r="F1" i="68"/>
  <c r="Q61" i="69"/>
  <c r="Q74" i="69"/>
  <c r="Q61" i="68"/>
  <c r="Q74" i="68"/>
  <c r="Q63" i="44"/>
  <c r="Q76" i="44"/>
  <c r="Q61" i="15"/>
  <c r="Q74" i="15"/>
  <c r="R6" i="1"/>
  <c r="R16" i="1" s="1"/>
  <c r="R27" i="6"/>
  <c r="C17" i="68"/>
  <c r="C17" i="15"/>
  <c r="E3" i="65"/>
  <c r="C17" i="69"/>
  <c r="C16" i="68"/>
  <c r="F7" i="67"/>
  <c r="C18" i="44"/>
  <c r="C16" i="15"/>
  <c r="C16" i="69"/>
  <c r="E2" i="65"/>
  <c r="AE7" i="1"/>
  <c r="AE9" i="1"/>
  <c r="AE8" i="1"/>
  <c r="B40" i="1" l="1"/>
  <c r="F24" i="15" s="1"/>
  <c r="C24" i="15" s="1"/>
  <c r="C19" i="69"/>
  <c r="C20" i="69" s="1"/>
  <c r="C26" i="69" s="1"/>
  <c r="C19" i="15"/>
  <c r="C20" i="15" s="1"/>
  <c r="C21" i="44"/>
  <c r="C22" i="44" s="1"/>
  <c r="E4" i="67"/>
  <c r="B4" i="67" s="1"/>
  <c r="C19" i="68"/>
  <c r="C20" i="68" s="1"/>
  <c r="F17" i="11"/>
  <c r="C17" i="11" s="1"/>
  <c r="C19" i="11" s="1"/>
  <c r="C20" i="11" s="1"/>
  <c r="C21" i="11" s="1"/>
  <c r="C22" i="11" s="1"/>
  <c r="C23" i="11" s="1"/>
  <c r="B2" i="11" s="1"/>
  <c r="B5" i="11" s="1"/>
  <c r="P17" i="46"/>
  <c r="Q62" i="44"/>
  <c r="Q75" i="44"/>
  <c r="C48" i="15"/>
  <c r="C47" i="15" s="1"/>
  <c r="C65" i="15" s="1"/>
  <c r="J28" i="44"/>
  <c r="J31" i="44" s="1"/>
  <c r="Q58" i="44" s="1"/>
  <c r="C10" i="15"/>
  <c r="C5" i="15" s="1"/>
  <c r="C38" i="15" s="1"/>
  <c r="C52" i="69"/>
  <c r="G54" i="39"/>
  <c r="H54" i="39" s="1"/>
  <c r="G53" i="39"/>
  <c r="H53" i="39" s="1"/>
  <c r="E49" i="39"/>
  <c r="R50" i="39"/>
  <c r="B4" i="11"/>
  <c r="J26" i="44"/>
  <c r="F24" i="69"/>
  <c r="C24" i="69" s="1"/>
  <c r="Q49" i="44"/>
  <c r="Q55" i="44" s="1"/>
  <c r="Q67" i="44"/>
  <c r="J24" i="69"/>
  <c r="B3" i="11"/>
  <c r="C47" i="69"/>
  <c r="C59" i="69" s="1"/>
  <c r="J18" i="69"/>
  <c r="C59" i="15"/>
  <c r="J18" i="68"/>
  <c r="J26" i="68"/>
  <c r="J24" i="68"/>
  <c r="C10" i="68"/>
  <c r="C5" i="68" s="1"/>
  <c r="C52" i="68"/>
  <c r="C47" i="68" s="1"/>
  <c r="J18" i="15"/>
  <c r="J24" i="15"/>
  <c r="J26" i="15"/>
  <c r="C34" i="44"/>
  <c r="C40" i="44"/>
  <c r="F26" i="44"/>
  <c r="C26" i="44" s="1"/>
  <c r="F21" i="43"/>
  <c r="F26" i="12"/>
  <c r="C27" i="12" s="1"/>
  <c r="D26" i="12" s="1"/>
  <c r="C32" i="12" s="1"/>
  <c r="D30" i="12" s="1"/>
  <c r="F24" i="68"/>
  <c r="C24" i="68" s="1"/>
  <c r="C23" i="15"/>
  <c r="C32" i="69"/>
  <c r="C38" i="69"/>
  <c r="C28" i="44"/>
  <c r="C26" i="68"/>
  <c r="C26" i="15"/>
  <c r="F41" i="68"/>
  <c r="F41" i="15"/>
  <c r="L52" i="44"/>
  <c r="F41" i="69"/>
  <c r="F68" i="69" l="1"/>
  <c r="J29" i="69"/>
  <c r="F68" i="15"/>
  <c r="F68" i="68"/>
  <c r="J29" i="68"/>
  <c r="J29" i="15"/>
  <c r="C32" i="15"/>
  <c r="C23" i="69"/>
  <c r="C29" i="69" s="1"/>
  <c r="J19" i="69" s="1"/>
  <c r="J17" i="69" s="1"/>
  <c r="C50" i="39"/>
  <c r="C49" i="39"/>
  <c r="E54" i="39"/>
  <c r="F54" i="39" s="1"/>
  <c r="E53" i="39"/>
  <c r="F53" i="39" s="1"/>
  <c r="I54" i="39"/>
  <c r="J54" i="39" s="1"/>
  <c r="C29" i="15"/>
  <c r="J14" i="15" s="1"/>
  <c r="C25" i="44"/>
  <c r="C31" i="44" s="1"/>
  <c r="Q51" i="44" s="1"/>
  <c r="C65" i="69"/>
  <c r="L58" i="44"/>
  <c r="L61" i="44" s="1"/>
  <c r="Q69" i="44"/>
  <c r="C23" i="43"/>
  <c r="D21" i="43" s="1"/>
  <c r="C22" i="43"/>
  <c r="C21" i="43" s="1"/>
  <c r="C65" i="68"/>
  <c r="C59" i="68"/>
  <c r="C23" i="68"/>
  <c r="C29" i="68" s="1"/>
  <c r="C38" i="68"/>
  <c r="C32" i="68"/>
  <c r="J14" i="69"/>
  <c r="C56" i="69" l="1"/>
  <c r="Q50" i="69"/>
  <c r="C13" i="69"/>
  <c r="C55" i="69" s="1"/>
  <c r="C64" i="69" s="1"/>
  <c r="C13" i="15"/>
  <c r="C37" i="15" s="1"/>
  <c r="C33" i="69"/>
  <c r="C31" i="69" s="1"/>
  <c r="C36" i="69"/>
  <c r="B58" i="39"/>
  <c r="F58" i="39" s="1"/>
  <c r="B60" i="39"/>
  <c r="F60" i="39" s="1"/>
  <c r="B62" i="39"/>
  <c r="F62" i="39" s="1"/>
  <c r="B64" i="39"/>
  <c r="F64" i="39" s="1"/>
  <c r="B66" i="39"/>
  <c r="F66" i="39" s="1"/>
  <c r="B59" i="39"/>
  <c r="F59" i="39" s="1"/>
  <c r="B61" i="39"/>
  <c r="F61" i="39" s="1"/>
  <c r="B63" i="39"/>
  <c r="F63" i="39" s="1"/>
  <c r="B65" i="39"/>
  <c r="F65" i="39" s="1"/>
  <c r="B67" i="39"/>
  <c r="F67" i="39" s="1"/>
  <c r="C33" i="15"/>
  <c r="C31" i="15" s="1"/>
  <c r="J19" i="15"/>
  <c r="J17" i="15" s="1"/>
  <c r="C56" i="15"/>
  <c r="C63" i="15" s="1"/>
  <c r="Q50" i="15"/>
  <c r="C36" i="15"/>
  <c r="C15" i="44"/>
  <c r="C43" i="44" s="1"/>
  <c r="C13" i="68"/>
  <c r="J35" i="68" s="1"/>
  <c r="J19" i="68"/>
  <c r="J17" i="68" s="1"/>
  <c r="C33" i="68"/>
  <c r="C31" i="68" s="1"/>
  <c r="Q50" i="68"/>
  <c r="C36" i="68"/>
  <c r="C56" i="68"/>
  <c r="C63" i="68" s="1"/>
  <c r="J14" i="68"/>
  <c r="J22" i="68" s="1"/>
  <c r="C28" i="43"/>
  <c r="C30" i="43" s="1"/>
  <c r="C32" i="43" s="1"/>
  <c r="B2" i="43" s="1"/>
  <c r="Q68" i="44"/>
  <c r="Q77" i="44" s="1"/>
  <c r="Q59" i="44"/>
  <c r="Q64" i="44" s="1"/>
  <c r="J16" i="44"/>
  <c r="J15" i="44" s="1"/>
  <c r="J25" i="44" s="1"/>
  <c r="J21" i="44"/>
  <c r="J19" i="44" s="1"/>
  <c r="C38" i="44"/>
  <c r="C35" i="44"/>
  <c r="C33" i="44" s="1"/>
  <c r="J22" i="15"/>
  <c r="J13" i="15"/>
  <c r="J23" i="15" s="1"/>
  <c r="C63" i="69"/>
  <c r="C60" i="69"/>
  <c r="C58" i="69" s="1"/>
  <c r="C37" i="69"/>
  <c r="Q71" i="69"/>
  <c r="J22" i="69"/>
  <c r="J13" i="69"/>
  <c r="J23" i="69" s="1"/>
  <c r="Q71" i="15" l="1"/>
  <c r="C55" i="15"/>
  <c r="C64" i="15" s="1"/>
  <c r="J35" i="15"/>
  <c r="C30" i="69"/>
  <c r="C39" i="69" s="1"/>
  <c r="J35" i="69"/>
  <c r="C60" i="68"/>
  <c r="C58" i="68" s="1"/>
  <c r="F68" i="39"/>
  <c r="B2" i="39" s="1"/>
  <c r="Q72" i="44"/>
  <c r="J13" i="68"/>
  <c r="J23" i="68" s="1"/>
  <c r="J16" i="68" s="1"/>
  <c r="J25" i="68" s="1"/>
  <c r="C60" i="15"/>
  <c r="C58" i="15" s="1"/>
  <c r="C57" i="15" s="1"/>
  <c r="C66" i="15" s="1"/>
  <c r="C67" i="15" s="1"/>
  <c r="C55" i="68"/>
  <c r="C64" i="68" s="1"/>
  <c r="C30" i="15"/>
  <c r="C39" i="15" s="1"/>
  <c r="Q70" i="15" s="1"/>
  <c r="Q69" i="15" s="1"/>
  <c r="C39" i="44"/>
  <c r="C32" i="44" s="1"/>
  <c r="C42" i="44" s="1"/>
  <c r="Q71" i="68"/>
  <c r="C37" i="68"/>
  <c r="C30" i="68" s="1"/>
  <c r="C39" i="68" s="1"/>
  <c r="Q70" i="68" s="1"/>
  <c r="B3" i="43"/>
  <c r="B5" i="43"/>
  <c r="B4" i="43"/>
  <c r="J24" i="44"/>
  <c r="J18" i="44"/>
  <c r="J27" i="44" s="1"/>
  <c r="J16" i="69"/>
  <c r="J25" i="69" s="1"/>
  <c r="J16" i="15"/>
  <c r="J25" i="15" s="1"/>
  <c r="C57" i="69"/>
  <c r="C66" i="69" s="1"/>
  <c r="C67" i="69" s="1"/>
  <c r="Q70" i="69"/>
  <c r="Q69" i="69" s="1"/>
  <c r="L51" i="69"/>
  <c r="C19" i="9"/>
  <c r="L51" i="15"/>
  <c r="L51" i="68"/>
  <c r="C40" i="15" l="1"/>
  <c r="J39" i="69"/>
  <c r="J40" i="69" s="1"/>
  <c r="J39" i="15"/>
  <c r="J40" i="15" s="1"/>
  <c r="Q68" i="69"/>
  <c r="C40" i="69"/>
  <c r="B2" i="69" s="1"/>
  <c r="C57" i="68"/>
  <c r="C66" i="68" s="1"/>
  <c r="C67" i="68" s="1"/>
  <c r="L43" i="9"/>
  <c r="B5" i="39"/>
  <c r="B4" i="39"/>
  <c r="B3" i="39"/>
  <c r="Q68" i="15"/>
  <c r="Q69" i="68"/>
  <c r="Q71" i="44"/>
  <c r="Q70" i="44" s="1"/>
  <c r="C44" i="44"/>
  <c r="C45" i="44" s="1"/>
  <c r="B2" i="44" s="1"/>
  <c r="B3" i="44" s="1"/>
  <c r="J39" i="68"/>
  <c r="J40" i="68" s="1"/>
  <c r="Q68" i="68"/>
  <c r="C40" i="68"/>
  <c r="Q48" i="69"/>
  <c r="Q54" i="69" s="1"/>
  <c r="C46" i="15"/>
  <c r="C70" i="15"/>
  <c r="C70" i="69"/>
  <c r="Q57" i="15"/>
  <c r="Q63" i="15" s="1"/>
  <c r="Q66" i="15"/>
  <c r="Q76" i="15" s="1"/>
  <c r="B2" i="15"/>
  <c r="Q48" i="15"/>
  <c r="Q54" i="15" s="1"/>
  <c r="C43" i="15"/>
  <c r="J42" i="15"/>
  <c r="J43" i="15" s="1"/>
  <c r="C70" i="68"/>
  <c r="C20" i="9"/>
  <c r="C21" i="9"/>
  <c r="C46" i="68" l="1"/>
  <c r="J42" i="69"/>
  <c r="J43" i="69" s="1"/>
  <c r="Q66" i="69"/>
  <c r="Q76" i="69" s="1"/>
  <c r="C46" i="69"/>
  <c r="Q57" i="69"/>
  <c r="Q63" i="69" s="1"/>
  <c r="C43" i="69"/>
  <c r="B4" i="44"/>
  <c r="B5" i="44"/>
  <c r="Q48" i="68"/>
  <c r="Q54" i="68" s="1"/>
  <c r="B2" i="68"/>
  <c r="B3" i="68" s="1"/>
  <c r="F8" i="12" s="1"/>
  <c r="Q66" i="68"/>
  <c r="Q76" i="68" s="1"/>
  <c r="J42" i="68"/>
  <c r="J43" i="68" s="1"/>
  <c r="Q57" i="68"/>
  <c r="Q63" i="68" s="1"/>
  <c r="C43" i="68"/>
  <c r="B3" i="15"/>
  <c r="D8" i="12" s="1"/>
  <c r="D10" i="12"/>
  <c r="B3" i="69"/>
  <c r="F10" i="12" l="1"/>
  <c r="C6" i="12" s="1"/>
  <c r="C24" i="12" s="1"/>
  <c r="C29" i="12" l="1"/>
  <c r="C35" i="12"/>
  <c r="C33" i="12" s="1"/>
  <c r="C28" i="12"/>
  <c r="C26" i="12" s="1"/>
  <c r="C31" i="12" s="1"/>
  <c r="C30" i="12" s="1"/>
  <c r="C36" i="12" l="1"/>
  <c r="B2" i="12" s="1"/>
  <c r="B5" i="12" s="1"/>
  <c r="D19" i="9"/>
  <c r="B3" i="12" l="1"/>
  <c r="L44" i="9"/>
  <c r="G19" i="9"/>
  <c r="D27" i="9" s="1"/>
  <c r="D22" i="9"/>
  <c r="B4" i="12"/>
  <c r="D21" i="9"/>
  <c r="D20" i="9"/>
  <c r="C32" i="9" l="1"/>
  <c r="O38" i="9" s="1"/>
  <c r="G22" i="9"/>
  <c r="N43" i="9"/>
  <c r="G20" i="9"/>
  <c r="G21" i="9"/>
  <c r="C33" i="9" l="1"/>
  <c r="N38" i="9" s="1"/>
  <c r="K28" i="9" s="1"/>
  <c r="C42" i="9"/>
  <c r="C44" i="9" s="1"/>
  <c r="O43" i="9"/>
  <c r="C34" i="9"/>
  <c r="M38" i="9" s="1"/>
  <c r="K27" i="9" s="1"/>
  <c r="C35" i="9"/>
  <c r="F42" i="9" s="1"/>
  <c r="E42" i="9"/>
  <c r="P5" i="54" s="1"/>
  <c r="B46" i="63" s="1"/>
  <c r="D42" i="9"/>
  <c r="Q5" i="54" s="1"/>
  <c r="B47" i="63" s="1"/>
  <c r="K26" i="9"/>
  <c r="K25" i="9"/>
  <c r="N68" i="9" l="1"/>
  <c r="D14" i="66"/>
  <c r="E14" i="66" s="1"/>
  <c r="R5" i="54"/>
  <c r="B48" i="63" s="1"/>
  <c r="D63" i="9"/>
  <c r="C96" i="9" s="1"/>
  <c r="C91" i="9" s="1"/>
  <c r="D44" i="9"/>
  <c r="E44" i="9"/>
  <c r="G14" i="66"/>
  <c r="B6" i="66" s="1"/>
  <c r="F44" i="9"/>
  <c r="N69" i="9"/>
  <c r="O39" i="9"/>
  <c r="C82" i="9" l="1"/>
  <c r="C81" i="9" s="1"/>
  <c r="C85" i="9" s="1"/>
  <c r="C86" i="9" s="1"/>
  <c r="D72" i="9" s="1"/>
  <c r="D70" i="9"/>
  <c r="D71" i="9"/>
  <c r="D66" i="9" s="1"/>
  <c r="N72" i="9" s="1"/>
  <c r="B5" i="66"/>
  <c r="C5" i="66" s="1"/>
  <c r="C103" i="9"/>
  <c r="C111" i="9"/>
  <c r="C104" i="9" s="1"/>
  <c r="C90" i="9"/>
  <c r="C97" i="9" s="1"/>
  <c r="C98" i="9" s="1"/>
  <c r="E98" i="9" s="1"/>
  <c r="E99" i="9" s="1"/>
  <c r="D77" i="9"/>
  <c r="N75" i="9" s="1"/>
  <c r="F14" i="66"/>
  <c r="M84" i="9"/>
  <c r="N84" i="9" s="1"/>
  <c r="M88" i="9"/>
  <c r="N88" i="9" s="1"/>
  <c r="M83" i="9"/>
  <c r="N83" i="9" s="1"/>
  <c r="M86" i="9"/>
  <c r="N86" i="9" s="1"/>
  <c r="M85" i="9"/>
  <c r="N85" i="9" s="1"/>
  <c r="M87" i="9"/>
  <c r="N87" i="9" s="1"/>
  <c r="D6" i="66"/>
  <c r="C6" i="66"/>
  <c r="R6" i="54"/>
  <c r="B50" i="63" s="1"/>
  <c r="K29" i="9"/>
  <c r="K30" i="9" s="1"/>
  <c r="D5" i="66"/>
  <c r="C113" i="9" l="1"/>
  <c r="C114" i="9" s="1"/>
  <c r="E114" i="9" s="1"/>
  <c r="E115" i="9" s="1"/>
  <c r="C99" i="9"/>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<sst xmlns="http://schemas.openxmlformats.org/spreadsheetml/2006/main" count="8769" uniqueCount="3389">
  <si>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</si>
  <si>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</si>
  <si>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</si>
  <si>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</si>
  <si>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</si>
  <si>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</si>
  <si>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</si>
  <si>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</si>
  <si>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</si>
  <si>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</si>
  <si>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</si>
  <si>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</si>
  <si>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</si>
  <si>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</si>
  <si>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</si>
  <si>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</si>
  <si>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</si>
  <si>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</si>
  <si>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</si>
  <si>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</si>
  <si>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</si>
  <si>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</si>
  <si>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</si>
  <si>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</si>
  <si>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</si>
  <si>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</si>
  <si>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</si>
  <si>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</si>
  <si>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</si>
  <si>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</si>
  <si>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</si>
  <si>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</si>
  <si>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</si>
  <si>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</si>
  <si>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</si>
  <si>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</si>
  <si>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</si>
  <si>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</si>
  <si>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</si>
  <si>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</si>
  <si>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</si>
  <si>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</si>
  <si>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</si>
  <si>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</si>
  <si>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</si>
  <si>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</si>
  <si>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</si>
  <si>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</si>
  <si>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</si>
  <si>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</si>
  <si>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</si>
  <si>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</si>
  <si>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</si>
  <si>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</si>
  <si>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</si>
  <si>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</si>
  <si>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</si>
  <si>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</si>
  <si>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</si>
  <si>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</si>
  <si>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</si>
  <si>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</si>
  <si>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</si>
  <si>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</si>
  <si>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</si>
  <si>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</si>
  <si>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</si>
  <si>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</si>
  <si>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</si>
  <si>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</si>
  <si>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</si>
  <si>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</si>
  <si>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</si>
  <si>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</si>
  <si>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</si>
  <si>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</si>
  <si>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</si>
  <si>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</si>
  <si>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</si>
  <si>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</si>
  <si>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</si>
  <si>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</si>
  <si>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</si>
  <si>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</si>
  <si>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</si>
  <si>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</si>
  <si>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</si>
  <si>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</si>
  <si>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</si>
  <si>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</si>
  <si>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</si>
  <si>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</si>
  <si>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</si>
  <si>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</si>
  <si>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</si>
  <si>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</si>
  <si>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</si>
  <si>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</si>
  <si>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</si>
  <si>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</si>
  <si>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</si>
  <si>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</si>
  <si>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</si>
  <si>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</si>
  <si>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</si>
  <si>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</si>
  <si>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</si>
  <si>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</si>
  <si>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</si>
  <si>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</si>
  <si>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</si>
  <si>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</si>
  <si>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</si>
  <si>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</si>
  <si>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</si>
  <si>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</si>
  <si>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</si>
  <si>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</si>
  <si>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</si>
  <si>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</si>
  <si>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</si>
  <si>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</si>
  <si>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</si>
  <si>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</si>
  <si>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</si>
  <si>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</si>
  <si>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</si>
  <si>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</si>
  <si>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</si>
  <si>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</si>
  <si>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</si>
  <si>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</si>
  <si>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</si>
  <si>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</si>
  <si>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</si>
  <si>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</si>
  <si>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</si>
  <si>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</si>
  <si>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</si>
  <si>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</si>
  <si>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</si>
  <si>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</si>
  <si>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</si>
  <si>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</si>
  <si>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</si>
  <si>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</si>
  <si>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</si>
  <si>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</si>
  <si>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</si>
  <si>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</si>
  <si>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</si>
  <si>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</si>
  <si>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</si>
  <si>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</si>
  <si>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</si>
  <si>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</si>
  <si>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</si>
  <si>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</si>
  <si>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</si>
  <si>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</si>
  <si>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</si>
  <si>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</si>
  <si>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</si>
  <si>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</si>
  <si>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</si>
  <si>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</si>
  <si>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</si>
  <si>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</si>
  <si>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</si>
  <si>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</si>
  <si>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</si>
  <si>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</si>
  <si>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</si>
  <si>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</si>
  <si>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</si>
  <si>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</si>
  <si>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</si>
  <si>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</si>
  <si>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</si>
  <si>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</si>
  <si>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</si>
  <si>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</si>
  <si>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</si>
  <si>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</si>
  <si>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</si>
  <si>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</si>
  <si>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</si>
  <si>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</si>
  <si>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</si>
  <si>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</si>
  <si>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</si>
  <si>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</si>
  <si>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</si>
  <si>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</si>
  <si>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</si>
  <si>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</si>
  <si>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</si>
  <si>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</si>
  <si>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</si>
  <si>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</si>
  <si>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</si>
  <si>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</si>
  <si>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</si>
  <si>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</si>
  <si>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</si>
  <si>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</si>
  <si>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</si>
  <si>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</si>
  <si>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</si>
  <si>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</si>
  <si>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</si>
  <si>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</si>
  <si>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</si>
  <si>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</si>
  <si>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</si>
  <si>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</si>
  <si>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</si>
  <si>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</si>
  <si>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</si>
  <si>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</si>
  <si>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</si>
  <si>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</si>
  <si>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</si>
  <si>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</si>
  <si>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</si>
  <si>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</si>
  <si>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</si>
  <si>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</si>
  <si>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</si>
  <si>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</si>
  <si>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</si>
  <si>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</si>
  <si>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</si>
  <si>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</si>
  <si>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</si>
  <si>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</si>
  <si>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</si>
  <si>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</si>
  <si>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</si>
  <si>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</si>
  <si>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</si>
  <si>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</si>
  <si>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</si>
  <si>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</si>
  <si>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</si>
  <si>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</si>
  <si>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</si>
  <si>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</si>
  <si>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</si>
  <si>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</si>
  <si>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</si>
  <si>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</si>
  <si>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</si>
  <si>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</si>
  <si>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</si>
  <si>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</si>
  <si>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</si>
  <si>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</si>
  <si>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</si>
  <si>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</si>
  <si>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</si>
  <si>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</si>
  <si>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</si>
  <si>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</si>
  <si>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</si>
  <si>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</si>
  <si>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</si>
  <si>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</si>
  <si>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</si>
  <si>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</si>
  <si>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</si>
  <si>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</si>
  <si>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</si>
  <si>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</si>
  <si>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</si>
  <si>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</si>
  <si>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</si>
  <si>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</si>
  <si>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</si>
  <si>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</si>
  <si>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</si>
  <si>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</si>
  <si>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</si>
  <si>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</si>
  <si>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</si>
  <si>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</si>
  <si>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</si>
  <si>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</si>
  <si>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</si>
  <si>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</si>
  <si>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</si>
  <si>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</si>
  <si>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</si>
  <si>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</si>
  <si>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</si>
  <si>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</si>
  <si>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</si>
  <si>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</si>
  <si>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</si>
  <si>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</si>
  <si>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</si>
  <si>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</si>
  <si>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</si>
  <si>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</si>
  <si>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</si>
  <si>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</si>
  <si>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</si>
  <si>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</si>
  <si>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</si>
  <si>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</si>
  <si>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</si>
  <si>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</si>
  <si>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</si>
  <si>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</si>
  <si>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</si>
  <si>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</si>
  <si>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</si>
  <si>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</si>
  <si>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</si>
  <si>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</si>
  <si>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</si>
  <si>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</si>
  <si>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</si>
  <si>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</si>
  <si>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</si>
  <si>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</si>
  <si>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</si>
  <si>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</si>
  <si>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</si>
  <si>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</si>
  <si>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</si>
  <si>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</si>
  <si>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</si>
  <si>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</si>
  <si>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</si>
  <si>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</si>
  <si>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</si>
  <si>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</si>
  <si>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</si>
  <si>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</si>
  <si>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</si>
  <si>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</si>
  <si>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</si>
  <si>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</si>
  <si>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</si>
  <si>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</si>
  <si>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</si>
  <si>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</si>
  <si>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</si>
  <si>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</si>
  <si>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</si>
  <si>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</si>
  <si>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</si>
  <si>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</si>
  <si>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</si>
  <si>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</si>
  <si>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</si>
  <si>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</si>
  <si>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</si>
  <si>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</si>
  <si>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</si>
  <si>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</si>
  <si>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</si>
  <si>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</si>
  <si>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</si>
  <si>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</si>
  <si>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</si>
  <si>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</si>
  <si>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</si>
  <si>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</si>
  <si>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</si>
  <si>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</si>
  <si>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</si>
  <si>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</si>
  <si>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</si>
  <si>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</si>
  <si>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</si>
  <si>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</si>
  <si>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</si>
  <si>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</si>
  <si>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</si>
  <si>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</si>
  <si>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</si>
  <si>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</si>
  <si>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</si>
  <si>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</si>
  <si>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</si>
  <si>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</si>
  <si>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</si>
  <si>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</si>
  <si>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</si>
  <si>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</si>
  <si>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</si>
  <si>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</si>
  <si>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</si>
  <si>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</si>
  <si>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</si>
  <si>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</si>
  <si>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</si>
  <si>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</si>
  <si>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</si>
  <si>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</si>
  <si>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</si>
  <si>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</si>
  <si>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</si>
  <si>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</si>
  <si>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</si>
  <si>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</si>
  <si>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</si>
  <si>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</si>
  <si>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</si>
  <si>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</si>
  <si>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</si>
  <si>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</si>
  <si>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</si>
  <si>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</si>
  <si>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</si>
  <si>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</si>
  <si>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</si>
  <si>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</si>
  <si>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</si>
  <si>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</si>
  <si>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</si>
  <si>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</si>
  <si>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</si>
  <si>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</si>
  <si>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</si>
  <si>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</si>
  <si>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</si>
  <si>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</si>
  <si>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</si>
  <si>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</si>
  <si>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</si>
  <si>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</si>
  <si>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</si>
  <si>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</si>
  <si>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</si>
  <si>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</si>
  <si>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</si>
  <si>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</si>
  <si>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</si>
  <si>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</si>
  <si>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</si>
  <si>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</si>
  <si>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</si>
  <si>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</si>
  <si>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</si>
  <si>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</si>
  <si>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</si>
  <si>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</si>
  <si>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</si>
  <si>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</si>
  <si>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</si>
  <si>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</si>
  <si>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</si>
  <si>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</si>
  <si>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</si>
  <si>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</si>
  <si>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</si>
  <si>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</si>
  <si>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</si>
  <si>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</si>
  <si>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</si>
  <si>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</si>
  <si>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</si>
  <si>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</si>
  <si>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</si>
  <si>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</si>
  <si>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</si>
  <si>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</si>
  <si>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</si>
  <si>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</si>
  <si>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</si>
  <si>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</si>
  <si>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</si>
  <si>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</si>
  <si>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</si>
  <si>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</si>
  <si>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</si>
  <si>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</si>
  <si>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</si>
  <si>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</si>
  <si>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</si>
  <si>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</si>
  <si>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</si>
  <si>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</si>
  <si>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</si>
  <si>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</si>
  <si>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</si>
  <si>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</si>
  <si>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</si>
  <si>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</si>
  <si>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</si>
  <si>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</si>
  <si>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</si>
  <si>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</si>
  <si>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</si>
  <si>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</si>
  <si>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</si>
  <si>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</si>
  <si>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</si>
  <si>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</si>
  <si>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</si>
  <si>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</si>
  <si>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</si>
  <si>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</si>
  <si>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</si>
  <si>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</si>
  <si>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</si>
  <si>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</si>
  <si>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</si>
  <si>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</si>
  <si>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</si>
  <si>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</si>
  <si>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</si>
  <si>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</si>
  <si>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</si>
  <si>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</si>
  <si>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</si>
  <si>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</si>
  <si>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</si>
  <si>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</si>
  <si>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</si>
  <si>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</si>
  <si>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</si>
  <si>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</si>
  <si>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</si>
  <si>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</si>
  <si>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</si>
  <si>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</si>
  <si>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</si>
  <si>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</si>
  <si>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</si>
  <si>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</si>
  <si>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</si>
  <si>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</si>
  <si>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</si>
  <si>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</si>
  <si>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</si>
  <si>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</si>
  <si>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</si>
  <si>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</si>
  <si>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</si>
  <si>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</si>
  <si>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</si>
  <si>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</si>
  <si>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</si>
  <si>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</si>
  <si>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</si>
  <si>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</si>
  <si>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</si>
  <si>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</si>
  <si>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</si>
  <si>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</si>
  <si>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</si>
  <si>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</si>
  <si>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</si>
  <si>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</si>
  <si>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</si>
  <si>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</si>
  <si>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</si>
  <si>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</si>
  <si>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</si>
  <si>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</si>
  <si>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</si>
  <si>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</si>
  <si>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</si>
  <si>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</si>
  <si>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</si>
  <si>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</si>
  <si>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</si>
  <si>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</si>
  <si>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</si>
  <si>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</si>
  <si>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</si>
  <si>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</si>
  <si>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</si>
  <si>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</si>
  <si>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</si>
  <si>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</si>
  <si>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</si>
  <si>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</si>
  <si>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</si>
  <si>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</si>
  <si>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</si>
  <si>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</si>
  <si>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</si>
  <si>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</si>
  <si>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</si>
  <si>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</si>
  <si>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</si>
  <si>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</si>
  <si>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</si>
  <si>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</si>
  <si>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</si>
  <si>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</si>
  <si>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</si>
  <si>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</si>
  <si>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</si>
  <si>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</si>
  <si>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</si>
  <si>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</si>
  <si>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</si>
  <si>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</si>
  <si>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</si>
  <si>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</si>
  <si>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</si>
  <si>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</si>
  <si>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</si>
  <si>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</si>
  <si>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</si>
  <si>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</si>
  <si>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</si>
  <si>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</si>
  <si>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</si>
  <si>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</si>
  <si>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</si>
  <si>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</si>
  <si>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</si>
  <si>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</si>
  <si>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</si>
  <si>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</si>
  <si>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</si>
  <si>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</si>
  <si>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</si>
  <si>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</si>
  <si>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</si>
  <si>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</si>
  <si>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</si>
  <si>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</si>
  <si>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</si>
  <si>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</si>
  <si>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</si>
  <si>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</si>
  <si>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</si>
  <si>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</si>
  <si>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</si>
  <si>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</si>
  <si>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</si>
  <si>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</si>
  <si>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</si>
  <si>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</si>
  <si>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</si>
  <si>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</si>
  <si>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</si>
  <si>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</si>
  <si>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</si>
  <si>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</si>
  <si>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</si>
  <si>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</si>
  <si>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</si>
  <si>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</si>
  <si>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</si>
  <si>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</si>
  <si>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</si>
  <si>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</si>
  <si>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</si>
  <si>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</si>
  <si>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</si>
  <si>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</si>
  <si>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</si>
  <si>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</si>
  <si>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</si>
  <si>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</si>
  <si>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</si>
  <si>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</si>
  <si>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</si>
  <si>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</si>
  <si>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</si>
  <si>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</si>
  <si>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</si>
  <si>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</si>
  <si>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</si>
  <si>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</si>
  <si>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</si>
  <si>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</si>
  <si>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</si>
  <si>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</si>
  <si>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</si>
  <si>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</si>
  <si>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</si>
  <si>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</si>
  <si>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</si>
  <si>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</si>
  <si>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</si>
  <si>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</si>
  <si>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</si>
  <si>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</si>
  <si>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</si>
  <si>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</si>
  <si>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</si>
  <si>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</si>
  <si>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</si>
  <si>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</si>
  <si>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</si>
  <si>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</si>
  <si>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</si>
  <si>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</si>
  <si>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</si>
  <si>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</si>
  <si>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</si>
  <si>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</si>
  <si>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</si>
  <si>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</si>
  <si>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</si>
  <si>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</si>
  <si>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</si>
  <si>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</si>
  <si>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</si>
  <si>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</si>
  <si>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</si>
  <si>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</si>
  <si>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</si>
  <si>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</si>
  <si>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</si>
  <si>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</si>
  <si>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</si>
  <si>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</si>
  <si>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</si>
  <si>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</si>
  <si>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</si>
  <si>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</si>
  <si>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</si>
  <si>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</si>
  <si>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</si>
  <si>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</si>
  <si>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</si>
  <si>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</si>
  <si>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</si>
  <si>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</si>
  <si>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</si>
  <si>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</si>
  <si>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</si>
  <si>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</si>
  <si>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</si>
  <si>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</si>
  <si>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</si>
  <si>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</si>
  <si>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</si>
  <si>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</si>
  <si>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</si>
  <si>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</si>
  <si>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</si>
  <si>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</si>
  <si>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</si>
  <si>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</si>
  <si>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</si>
  <si>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</si>
  <si>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</si>
  <si>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</si>
  <si>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</si>
  <si>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</si>
  <si>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</si>
  <si>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</si>
  <si>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</si>
  <si>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</si>
  <si>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</si>
  <si>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</si>
  <si>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</si>
  <si>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</si>
  <si>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</si>
  <si>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</si>
  <si>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</si>
  <si>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</si>
  <si>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</si>
  <si>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</si>
  <si>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</si>
  <si>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</si>
  <si>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</si>
  <si>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</si>
  <si>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</si>
  <si>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</si>
  <si>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</si>
  <si>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</si>
  <si>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</si>
  <si>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</si>
  <si>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</si>
  <si>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</si>
  <si>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</si>
  <si>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</si>
  <si>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</si>
  <si>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</si>
  <si>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</si>
  <si>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</si>
  <si>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</si>
  <si>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</si>
  <si>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</si>
  <si>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</si>
  <si>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</si>
  <si>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</si>
  <si>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</si>
  <si>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</si>
  <si>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</si>
  <si>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</si>
  <si>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</si>
  <si>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</si>
  <si>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</si>
  <si>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</si>
  <si>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</si>
  <si>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</si>
  <si>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</si>
  <si>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</si>
  <si>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</si>
  <si>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</si>
  <si>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</si>
  <si>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</si>
  <si>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</si>
  <si>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</si>
  <si>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</si>
  <si>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</si>
  <si>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</si>
  <si>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</si>
  <si>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</si>
  <si>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</si>
  <si>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</si>
  <si>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</si>
  <si>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</si>
  <si>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</si>
  <si>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</si>
  <si>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</si>
  <si>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</si>
  <si>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</si>
  <si>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</si>
  <si>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</si>
  <si>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</si>
  <si>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</si>
  <si>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</si>
  <si>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</si>
  <si>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</si>
  <si>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</si>
  <si>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</si>
  <si>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</si>
  <si>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</si>
  <si>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</si>
  <si>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</si>
  <si>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</si>
  <si>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</si>
  <si>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</si>
  <si>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</si>
  <si>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</si>
  <si>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</si>
  <si>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</si>
  <si>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</si>
  <si>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</si>
  <si>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</si>
  <si>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</si>
  <si>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</si>
  <si>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</si>
  <si>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</si>
  <si>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</si>
  <si>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</si>
  <si>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</si>
  <si>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</si>
  <si>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</si>
  <si>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</si>
  <si>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</si>
  <si>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</si>
  <si>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</si>
  <si>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</si>
  <si>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</si>
  <si>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</si>
  <si>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</si>
  <si>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</si>
  <si>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</si>
  <si>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</si>
  <si>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</si>
  <si>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</si>
  <si>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</si>
  <si>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</si>
  <si>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</si>
  <si>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</si>
  <si>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</si>
  <si>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</si>
  <si>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</si>
  <si>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</si>
  <si>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</si>
  <si>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</si>
  <si>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</si>
  <si>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</si>
  <si>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</si>
  <si>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</si>
  <si>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</si>
  <si>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</si>
  <si>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</si>
  <si>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</si>
  <si>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</si>
  <si>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</si>
  <si>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</si>
  <si>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</si>
  <si>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</si>
  <si>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</si>
  <si>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</si>
  <si>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</si>
  <si>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</si>
  <si>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</si>
  <si>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</si>
  <si>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</si>
  <si>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</si>
  <si>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</si>
  <si>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</si>
  <si>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</si>
  <si>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</si>
  <si>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</si>
  <si>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</si>
  <si>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</si>
  <si>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</si>
  <si>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</si>
  <si>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</si>
  <si>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</si>
  <si>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</si>
  <si>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</si>
  <si>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</si>
  <si>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</si>
  <si>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</si>
  <si>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</si>
  <si>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</si>
  <si>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</si>
  <si>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</si>
  <si>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</si>
  <si>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</si>
  <si>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</si>
  <si>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</si>
  <si>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</si>
  <si>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</si>
  <si>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</si>
  <si>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</si>
  <si>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</si>
  <si>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</si>
  <si>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</si>
  <si>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</si>
  <si>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</si>
  <si>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</si>
  <si>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</si>
  <si>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</si>
  <si>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</si>
  <si>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</si>
  <si>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</si>
  <si>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</si>
  <si>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</si>
  <si>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</si>
  <si>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</si>
  <si>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</si>
  <si>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</si>
  <si>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</si>
  <si>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</si>
  <si>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</si>
  <si>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</si>
  <si>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</si>
  <si>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</si>
  <si>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</si>
  <si>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</si>
  <si>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</si>
  <si>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</si>
  <si>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</si>
  <si>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</si>
  <si>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</si>
  <si>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</si>
  <si>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</si>
  <si>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</si>
  <si>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</si>
  <si>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</si>
  <si>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</si>
  <si>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</si>
  <si>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</si>
  <si>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</si>
  <si>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</si>
  <si>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</si>
  <si>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</si>
  <si>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</si>
  <si>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</si>
  <si>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</si>
  <si>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</si>
  <si>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</si>
  <si>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</si>
  <si>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</si>
  <si>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</si>
  <si>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</si>
  <si>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</si>
  <si>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</si>
  <si>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</si>
  <si>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</si>
  <si>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</si>
  <si>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</si>
  <si>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</si>
  <si>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</si>
  <si>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</si>
  <si>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</si>
  <si>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</si>
  <si>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</si>
  <si>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</si>
  <si>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</si>
  <si>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</si>
  <si>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</si>
  <si>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</si>
  <si>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</si>
  <si>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</si>
  <si>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</si>
  <si>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</si>
  <si>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</si>
  <si>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</si>
  <si>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</si>
  <si>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</si>
  <si>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</si>
  <si>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</si>
  <si>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</si>
  <si>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</si>
  <si>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</si>
  <si>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</si>
  <si>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</si>
  <si>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</si>
  <si>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</si>
  <si>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</si>
  <si>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</si>
  <si>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</si>
  <si>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</si>
  <si>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</si>
  <si>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</si>
  <si>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</si>
  <si>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</si>
  <si>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</si>
  <si>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</si>
  <si>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</si>
  <si>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</si>
  <si>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</si>
  <si>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</si>
  <si>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</si>
  <si>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</si>
  <si>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</si>
  <si>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</si>
  <si>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</si>
  <si>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</si>
  <si>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</si>
  <si>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</si>
  <si>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</si>
  <si>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</si>
  <si>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</si>
  <si>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</si>
  <si>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</si>
  <si>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</si>
  <si>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</si>
  <si>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</si>
  <si>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</si>
  <si>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</si>
  <si>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</si>
  <si>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</si>
  <si>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</si>
  <si>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</si>
  <si>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</si>
  <si>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</si>
  <si>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</si>
  <si>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</si>
  <si>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</si>
  <si>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</si>
  <si>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</si>
  <si>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</si>
  <si>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</si>
  <si>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</si>
  <si>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</si>
  <si>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</si>
  <si>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</si>
  <si>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</si>
  <si>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</si>
  <si>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</si>
  <si>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</si>
  <si>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</si>
  <si>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</si>
  <si>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</si>
  <si>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</si>
  <si>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</si>
  <si>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</si>
  <si>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</si>
  <si>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</si>
  <si>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</si>
  <si>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</si>
  <si>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</si>
  <si>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</si>
  <si>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</si>
  <si>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</si>
  <si>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</si>
  <si>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</si>
  <si>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</si>
  <si>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</si>
  <si>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</si>
  <si>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</si>
  <si>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</si>
  <si>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</si>
  <si>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</si>
  <si>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</si>
  <si>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</si>
  <si>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</si>
  <si>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</si>
  <si>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</si>
  <si>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</si>
  <si>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</si>
  <si>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</si>
  <si>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</si>
  <si>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</si>
  <si>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</si>
  <si>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</si>
  <si>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</si>
  <si>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</si>
  <si>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</si>
  <si>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</si>
  <si>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</si>
  <si>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</si>
  <si>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</si>
  <si>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</si>
  <si>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</si>
  <si>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</si>
  <si>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</si>
  <si>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</si>
  <si>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</si>
  <si>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</si>
  <si>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</si>
  <si>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</si>
  <si>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</si>
  <si>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</si>
  <si>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</si>
  <si>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</si>
  <si>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</si>
  <si>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</si>
  <si>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</si>
  <si>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</si>
  <si>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</si>
  <si>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</si>
  <si>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</si>
  <si>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</si>
  <si>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</si>
  <si>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</si>
  <si>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</si>
  <si>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</si>
  <si>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</si>
  <si>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</si>
  <si>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</si>
  <si>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</si>
  <si>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</si>
  <si>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</si>
  <si>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</si>
  <si>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</si>
  <si>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</si>
  <si>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</si>
  <si>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</si>
  <si>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</si>
  <si>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</si>
  <si>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</si>
  <si>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</si>
  <si>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</si>
  <si>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</si>
  <si>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</si>
  <si>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</si>
  <si>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</si>
  <si>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</si>
  <si>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</si>
  <si>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</si>
  <si>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</si>
  <si>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</si>
  <si>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</si>
  <si>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</si>
  <si>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</si>
  <si>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</si>
  <si>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</si>
  <si>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</si>
  <si>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</si>
  <si>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</si>
  <si>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</si>
  <si>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</si>
  <si>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</si>
  <si>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</si>
  <si>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</si>
  <si>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</si>
  <si>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</si>
  <si>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</si>
  <si>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</si>
  <si>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</si>
  <si>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</si>
  <si>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</si>
  <si>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</si>
  <si>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</si>
  <si>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</si>
  <si>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</si>
  <si>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</si>
  <si>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</si>
  <si>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</si>
  <si>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</si>
  <si>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</si>
  <si>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</si>
  <si>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</si>
  <si>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</si>
  <si>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</si>
  <si>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</si>
  <si>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</si>
  <si>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</si>
  <si>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</si>
  <si>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</si>
  <si>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</si>
  <si>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</si>
  <si>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</si>
  <si>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</si>
  <si>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</si>
  <si>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</si>
  <si>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</si>
  <si>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</si>
  <si>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</si>
  <si>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</si>
  <si>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</si>
  <si>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</si>
  <si>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</si>
  <si>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</si>
  <si>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</si>
  <si>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</si>
  <si>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</si>
  <si>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</si>
  <si>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</si>
  <si>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</si>
  <si>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</si>
  <si>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</si>
  <si>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</si>
  <si>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</si>
  <si>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</si>
  <si>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</si>
  <si>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</si>
  <si>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</si>
  <si>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</si>
  <si>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</si>
  <si>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</si>
  <si>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</si>
  <si>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</si>
  <si>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</si>
  <si>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</si>
  <si>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</si>
  <si>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</si>
  <si>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</si>
  <si>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</si>
  <si>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</si>
  <si>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</si>
  <si>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</si>
  <si>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</si>
  <si>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</si>
  <si>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</si>
  <si>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</si>
  <si>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</si>
  <si>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</si>
  <si>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</si>
  <si>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</si>
  <si>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</si>
  <si>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</si>
  <si>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</si>
  <si>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</si>
  <si>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</si>
  <si>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</si>
  <si>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</si>
  <si>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</si>
  <si>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</si>
  <si>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</si>
  <si>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</si>
  <si>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</si>
  <si>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</si>
  <si>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</si>
  <si>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</si>
  <si>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</si>
  <si>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</si>
  <si>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</si>
  <si>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</si>
  <si>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</si>
  <si>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</si>
  <si>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</si>
  <si>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</si>
  <si>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</si>
  <si>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</si>
  <si>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</si>
  <si>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</si>
  <si>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</si>
  <si>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</si>
  <si>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</si>
  <si>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</si>
  <si>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</si>
  <si>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</si>
  <si>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</si>
  <si>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</si>
  <si>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</si>
  <si>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</si>
  <si>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</si>
  <si>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</si>
  <si>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</si>
  <si>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</si>
  <si>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</si>
  <si>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</si>
  <si>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</si>
  <si>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</si>
  <si>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</si>
  <si>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</si>
  <si>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</si>
  <si>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</si>
  <si>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</si>
  <si>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</si>
  <si>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</si>
  <si>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</si>
  <si>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</si>
  <si>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</si>
  <si>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</si>
  <si>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</si>
  <si>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</si>
  <si>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</si>
  <si>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</si>
  <si>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</si>
  <si>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</si>
  <si>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</si>
  <si>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</si>
  <si>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</si>
  <si>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</si>
  <si>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</si>
  <si>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</si>
  <si>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</si>
  <si>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</si>
  <si>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</si>
  <si>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</si>
  <si>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</si>
  <si>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</si>
  <si>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</si>
  <si>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</si>
  <si>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</si>
  <si>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</si>
  <si>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</si>
  <si>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</si>
  <si>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</si>
  <si>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</si>
  <si>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</si>
  <si>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</si>
  <si>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</si>
  <si>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</si>
  <si>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</si>
  <si>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</si>
  <si>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</si>
  <si>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</si>
  <si>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</si>
  <si>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</si>
  <si>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</si>
  <si>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</si>
  <si>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</si>
  <si>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</si>
  <si>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</si>
  <si>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</si>
  <si>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</si>
  <si>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</si>
  <si>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</si>
  <si>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</si>
  <si>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</si>
  <si>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</si>
  <si>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</si>
  <si>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</si>
  <si>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</si>
  <si>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</si>
  <si>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</si>
  <si>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</si>
  <si>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</si>
  <si>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</si>
  <si>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</si>
  <si>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</si>
  <si>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</si>
  <si>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</si>
  <si>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</si>
  <si>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</si>
  <si>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</si>
  <si>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</si>
  <si>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</si>
  <si>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</si>
  <si>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</si>
  <si>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</si>
  <si>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</si>
  <si>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</si>
  <si>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</si>
  <si>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</si>
  <si>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</si>
  <si>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</si>
  <si>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</si>
  <si>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</si>
  <si>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</si>
  <si>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</si>
  <si>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</si>
  <si>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</si>
  <si>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</si>
  <si>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</si>
  <si>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</si>
  <si>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</si>
  <si>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</si>
  <si>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</si>
  <si>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</si>
  <si>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</si>
  <si>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</si>
  <si>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</si>
  <si>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</si>
  <si>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</si>
  <si>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</si>
  <si>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</si>
  <si>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</si>
  <si>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</si>
  <si>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</si>
  <si>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</si>
  <si>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</si>
  <si>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</si>
  <si>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</si>
  <si>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</si>
  <si>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</si>
  <si>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</si>
  <si>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</si>
  <si>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</si>
  <si>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</si>
  <si>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</si>
  <si>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</si>
  <si>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</si>
  <si>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</si>
  <si>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</si>
  <si>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</si>
  <si>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</si>
  <si>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</si>
  <si>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</si>
  <si>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</si>
  <si>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</si>
  <si>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</si>
  <si>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</si>
  <si>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</si>
  <si>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</si>
  <si>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</si>
  <si>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</si>
  <si>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</si>
  <si>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</si>
  <si>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</si>
  <si>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</si>
  <si>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</si>
  <si>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</si>
  <si>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</si>
  <si>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</si>
  <si>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</si>
  <si>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</si>
  <si>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</si>
  <si>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</si>
  <si>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</si>
  <si>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</si>
  <si>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</si>
  <si>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</si>
  <si>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</si>
  <si>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</si>
  <si>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</si>
  <si>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</si>
  <si>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</si>
  <si>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</si>
  <si>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</si>
  <si>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</si>
  <si>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</si>
  <si>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</si>
  <si>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</si>
  <si>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</si>
  <si>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</si>
  <si>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</si>
  <si>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</si>
  <si>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</si>
  <si>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</si>
  <si>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</si>
  <si>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</si>
  <si>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</si>
  <si>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</si>
  <si>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</si>
  <si>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</si>
  <si>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</si>
  <si>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</si>
  <si>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</si>
  <si>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</si>
  <si>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</si>
  <si>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</si>
  <si>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</si>
  <si>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</si>
  <si>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</si>
  <si>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</si>
  <si>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</si>
  <si>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</si>
  <si>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</si>
  <si>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</si>
  <si>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</si>
  <si>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</si>
  <si>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</si>
  <si>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</si>
  <si>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</si>
  <si>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</si>
  <si>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</si>
  <si>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</si>
  <si>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</si>
  <si>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</si>
  <si>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</si>
  <si>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</si>
  <si>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</si>
  <si>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</si>
  <si>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</si>
  <si>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</si>
  <si>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</si>
  <si>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</si>
  <si>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</si>
  <si>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</si>
  <si>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</si>
  <si>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</si>
  <si>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</si>
  <si>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</si>
  <si>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</si>
  <si>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</si>
  <si>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</si>
  <si>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</si>
  <si>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</si>
  <si>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</si>
  <si>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</si>
  <si>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</si>
  <si>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</si>
  <si>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</si>
  <si>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</si>
  <si>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</si>
  <si>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</si>
  <si>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</si>
  <si>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</si>
  <si>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</si>
  <si>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</si>
  <si>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</si>
  <si>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</si>
  <si>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</si>
  <si>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</si>
  <si>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</si>
  <si>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</si>
  <si>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</si>
  <si>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</si>
  <si>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</si>
  <si>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</si>
  <si>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</si>
  <si>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</si>
  <si>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</si>
  <si>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</si>
  <si>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</si>
  <si>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</si>
  <si>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</si>
  <si>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</si>
  <si>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</si>
  <si>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</si>
  <si>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</si>
  <si>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</si>
  <si>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</si>
  <si>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</si>
  <si>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</si>
  <si>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</si>
  <si>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</si>
  <si>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</si>
  <si>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</si>
  <si>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</si>
  <si>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</si>
  <si>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</si>
  <si>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</si>
  <si>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</si>
  <si>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</si>
  <si>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</si>
  <si>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</si>
  <si>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</si>
  <si>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</si>
  <si>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</si>
  <si>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</si>
  <si>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</si>
  <si>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</si>
  <si>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</si>
  <si>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</si>
  <si>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</si>
  <si>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</si>
  <si>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</si>
  <si>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</si>
  <si>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</si>
  <si>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</si>
  <si>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</si>
  <si>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</si>
  <si>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</si>
  <si>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</si>
  <si>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</si>
  <si>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</si>
  <si>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</si>
  <si>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</si>
  <si>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</si>
  <si>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</si>
  <si>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</si>
  <si>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</si>
  <si>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</si>
  <si>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</si>
  <si>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</si>
  <si>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</si>
  <si>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</si>
  <si>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</si>
  <si>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</si>
  <si>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</si>
  <si>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</si>
  <si>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</si>
  <si>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</si>
  <si>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</si>
  <si>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</si>
  <si>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</si>
  <si>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</si>
  <si>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</si>
  <si>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</si>
  <si>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</si>
  <si>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</si>
  <si>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</si>
  <si>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</si>
  <si>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</si>
  <si>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</si>
  <si>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</si>
  <si>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</si>
  <si>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</si>
  <si>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</si>
  <si>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</si>
  <si>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</si>
  <si>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</si>
  <si>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</si>
  <si>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</si>
  <si>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</si>
  <si>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</si>
  <si>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</si>
  <si>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</si>
  <si>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</si>
  <si>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</si>
  <si>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</si>
  <si>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</si>
  <si>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</si>
  <si>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</si>
  <si>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</si>
  <si>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</si>
  <si>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</si>
  <si>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</si>
  <si>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</si>
  <si>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</si>
  <si>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</si>
  <si>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</si>
  <si>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</si>
  <si>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</si>
  <si>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</si>
  <si>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</si>
  <si>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</si>
  <si>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</si>
  <si>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</si>
  <si>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</si>
  <si>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</si>
  <si>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</si>
  <si>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</si>
  <si>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</si>
  <si>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</si>
  <si>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</si>
  <si>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</si>
  <si>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</si>
  <si>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</si>
  <si>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</si>
  <si>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</si>
  <si>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</si>
  <si>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</si>
  <si>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</si>
  <si>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</si>
  <si>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</si>
  <si>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</si>
  <si>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</si>
  <si>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</si>
  <si>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</si>
  <si>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</si>
  <si>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</si>
  <si>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</si>
  <si>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</si>
  <si>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</si>
  <si>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</si>
  <si>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</si>
  <si>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</si>
  <si>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</si>
  <si>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</si>
  <si>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</si>
  <si>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</si>
  <si>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</si>
  <si>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</si>
  <si>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</si>
  <si>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</si>
  <si>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</si>
  <si>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</si>
  <si>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</si>
  <si>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</si>
  <si>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</si>
  <si>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</si>
  <si>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</si>
  <si>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</si>
  <si>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</si>
  <si>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</si>
  <si>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</si>
  <si>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</si>
  <si>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</si>
  <si>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</si>
  <si>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</si>
  <si>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</si>
  <si>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</si>
  <si>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</si>
  <si>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</si>
  <si>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</si>
  <si>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</si>
  <si>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</si>
  <si>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</si>
  <si>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</si>
  <si>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</si>
  <si>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</si>
  <si>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</si>
  <si>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</si>
  <si>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</si>
  <si>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</si>
  <si>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</si>
  <si>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</si>
  <si>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</si>
  <si>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</si>
  <si>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</si>
  <si>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</si>
  <si>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</si>
  <si>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</si>
  <si>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</si>
  <si>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</si>
  <si>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</si>
  <si>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</si>
  <si>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</si>
  <si>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</si>
  <si>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</si>
  <si>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</si>
  <si>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</si>
  <si>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</si>
  <si>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</si>
  <si>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</si>
  <si>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</si>
  <si>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</si>
  <si>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</si>
  <si>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</si>
  <si>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</si>
  <si>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</si>
  <si>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</si>
  <si>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</si>
  <si>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</si>
  <si>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</si>
  <si>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</si>
  <si>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</si>
  <si>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</si>
  <si>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</si>
  <si>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</si>
  <si>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</si>
  <si>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</si>
  <si>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</si>
  <si>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</si>
  <si>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</si>
  <si>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</si>
  <si>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</si>
  <si>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</si>
  <si>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</si>
  <si>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</si>
  <si>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</si>
  <si>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</si>
  <si>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</si>
  <si>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</si>
  <si>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</si>
  <si>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</si>
  <si>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</si>
  <si>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</si>
  <si>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</si>
  <si>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</si>
  <si>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</si>
  <si>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</si>
  <si>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</si>
  <si>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</si>
  <si>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</si>
  <si>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</si>
  <si>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</si>
  <si>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</si>
  <si>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</si>
  <si>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</si>
  <si>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</si>
  <si>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</si>
  <si>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</si>
  <si>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</si>
  <si>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</si>
  <si>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</si>
  <si>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</si>
  <si>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</si>
  <si>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</si>
  <si>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</si>
  <si>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</si>
  <si>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</si>
  <si>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</si>
  <si>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</si>
  <si>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</si>
  <si>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</si>
  <si>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</si>
  <si>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</si>
  <si>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</si>
  <si>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</si>
  <si>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</si>
  <si>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</si>
  <si>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</si>
  <si>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</si>
  <si>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</si>
  <si>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</si>
  <si>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</si>
  <si>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</si>
  <si>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</si>
  <si>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</si>
  <si>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</si>
  <si>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</si>
  <si>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</si>
  <si>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</si>
  <si>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</si>
  <si>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</si>
  <si>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</si>
  <si>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</si>
  <si>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</si>
  <si>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</si>
  <si>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</si>
  <si>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</si>
  <si>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</si>
  <si>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</si>
  <si>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</si>
  <si>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</si>
  <si>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</si>
  <si>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</si>
  <si>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</si>
  <si>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</si>
  <si>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</si>
  <si>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</si>
  <si>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</si>
  <si>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</si>
  <si>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</si>
  <si>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</si>
  <si>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</si>
  <si>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</si>
  <si>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</si>
  <si>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</si>
  <si>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</si>
  <si>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</si>
  <si>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</si>
  <si>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</si>
  <si>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</si>
  <si>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</si>
  <si>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</si>
  <si>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</si>
  <si>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</si>
  <si>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</si>
  <si>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</si>
  <si>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</si>
  <si>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</si>
  <si>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</si>
  <si>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</si>
  <si>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</si>
  <si>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</si>
  <si>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</si>
  <si>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</si>
  <si>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</si>
  <si>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</si>
  <si>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</si>
  <si>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</si>
  <si>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</si>
  <si>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</si>
  <si>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</si>
  <si>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</si>
  <si>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</si>
  <si>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</si>
  <si>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</si>
  <si>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</si>
  <si>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</si>
  <si>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</si>
  <si>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</si>
  <si>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</si>
  <si>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</si>
  <si>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</si>
  <si>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</si>
  <si>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</si>
  <si>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</si>
  <si>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</si>
  <si>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</si>
  <si>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</si>
  <si>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</si>
  <si>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</si>
  <si>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</si>
  <si>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</si>
  <si>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</si>
  <si>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</si>
  <si>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</si>
  <si>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</si>
  <si>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</si>
  <si>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</si>
  <si>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</si>
  <si>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</si>
  <si>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</si>
  <si>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</si>
  <si>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</si>
  <si>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</si>
  <si>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</si>
  <si>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</si>
  <si>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</si>
  <si>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</si>
  <si>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</si>
  <si>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</si>
  <si>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</si>
  <si>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</si>
  <si>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</si>
  <si>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</si>
  <si>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</si>
  <si>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</si>
  <si>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</si>
  <si>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</si>
  <si>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</si>
  <si>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</si>
  <si>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</si>
  <si>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</si>
  <si>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</si>
  <si>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</si>
  <si>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</si>
  <si>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</si>
  <si>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</si>
  <si>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</si>
  <si>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</si>
  <si>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</si>
  <si>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</si>
  <si>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</si>
  <si>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</si>
  <si>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</si>
  <si>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</si>
  <si>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</si>
  <si>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</si>
  <si>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</si>
  <si>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</si>
  <si>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</si>
  <si>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</si>
  <si>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</si>
  <si>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</si>
  <si>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</si>
  <si>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</si>
  <si>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</si>
  <si>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</si>
  <si>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</si>
  <si>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</si>
  <si>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</si>
  <si>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</si>
  <si>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</si>
  <si>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</si>
  <si>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</si>
  <si>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</si>
  <si>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</si>
  <si>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</si>
  <si>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</si>
  <si>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</si>
  <si>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</si>
  <si>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</si>
  <si>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</si>
  <si>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</si>
  <si>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</si>
  <si>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</si>
  <si>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</si>
  <si>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</si>
  <si>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</si>
  <si>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</si>
  <si>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</si>
  <si>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</si>
  <si>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</si>
  <si>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</si>
  <si>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</si>
  <si>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</si>
  <si>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</si>
  <si>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</si>
  <si>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</si>
  <si>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</si>
  <si>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</si>
  <si>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</si>
  <si>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</si>
  <si>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</si>
  <si>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</si>
  <si>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</si>
  <si>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</si>
  <si>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</si>
  <si>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</si>
  <si>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</si>
  <si>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</si>
  <si>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</si>
  <si>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</si>
  <si>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</si>
  <si>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</si>
  <si>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</si>
  <si>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</si>
  <si>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</si>
  <si>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</si>
  <si>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</si>
  <si>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</si>
  <si>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</si>
  <si>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</si>
  <si>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</si>
  <si>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</si>
  <si>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</si>
  <si>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</si>
  <si>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</si>
  <si>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</si>
  <si>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</si>
  <si>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</si>
  <si>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</si>
  <si>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</si>
  <si>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</si>
  <si>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</si>
  <si>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</si>
  <si>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</si>
  <si>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</si>
  <si>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</si>
  <si>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</si>
  <si>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</si>
  <si>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</si>
  <si>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</si>
  <si>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</si>
  <si>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</si>
  <si>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</si>
  <si>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</si>
  <si>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</si>
  <si>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</si>
  <si>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</si>
  <si>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</si>
  <si>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</si>
  <si>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</si>
  <si>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</si>
  <si>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</si>
  <si>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</si>
  <si>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</si>
  <si>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</si>
  <si>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</si>
  <si>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</si>
  <si>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</si>
  <si>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</si>
  <si>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</si>
  <si>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</si>
  <si>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</si>
  <si>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</si>
  <si>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</si>
  <si>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</si>
  <si>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</si>
  <si>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</si>
  <si>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</si>
  <si>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</si>
  <si>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</si>
  <si>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</si>
  <si>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</si>
  <si>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</si>
  <si>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</si>
  <si>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</si>
  <si>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</si>
  <si>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</si>
  <si>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</si>
  <si>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</si>
  <si>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</si>
  <si>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</si>
  <si>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</si>
  <si>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</si>
  <si>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</si>
  <si>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</si>
  <si>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</si>
  <si>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</si>
  <si>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</si>
  <si>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</si>
  <si>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</si>
  <si>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</si>
  <si>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</si>
  <si>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</si>
  <si>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</si>
  <si>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</si>
  <si>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</si>
  <si>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</si>
  <si>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</si>
  <si>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</si>
  <si>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</si>
  <si>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</si>
  <si>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</si>
  <si>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</si>
  <si>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</si>
  <si>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</si>
  <si>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</si>
  <si>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</si>
  <si>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</si>
  <si>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</si>
  <si>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</si>
  <si>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</si>
  <si>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</si>
  <si>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</si>
  <si>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</si>
  <si>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</si>
  <si>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</si>
  <si>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</si>
  <si>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</si>
  <si>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</si>
  <si>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</si>
  <si>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</si>
  <si>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</si>
  <si>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</si>
  <si>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</si>
  <si>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</si>
  <si>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</si>
  <si>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</si>
  <si>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</si>
  <si>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</si>
  <si>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</si>
  <si>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</si>
  <si>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</si>
  <si>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</si>
  <si>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</si>
  <si>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</si>
  <si>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</si>
  <si>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</si>
  <si>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</si>
  <si>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</si>
  <si>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</si>
  <si>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</si>
  <si>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</si>
  <si>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</si>
  <si>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</si>
  <si>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</si>
  <si>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</si>
  <si>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</si>
  <si>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</si>
  <si>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</si>
  <si>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</si>
  <si>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</si>
  <si>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</si>
  <si>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</si>
  <si>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</si>
  <si>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</si>
  <si>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</si>
  <si>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</si>
  <si>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</si>
  <si>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</si>
  <si>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</si>
  <si>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</si>
  <si>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</si>
  <si>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</si>
  <si>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</si>
  <si>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</si>
  <si>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</si>
  <si>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</si>
  <si>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</si>
  <si>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</si>
  <si>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</si>
  <si>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</si>
  <si>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</si>
  <si>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</si>
  <si>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</si>
  <si>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</si>
  <si>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</si>
  <si>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</si>
  <si>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</si>
  <si>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</si>
  <si>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</si>
  <si>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</si>
  <si>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</si>
  <si>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</si>
  <si>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</si>
  <si>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</si>
  <si>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</si>
  <si>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</si>
  <si>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</si>
  <si>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</si>
  <si>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</si>
  <si>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</si>
  <si>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</si>
  <si>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</si>
  <si>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</si>
  <si>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</si>
  <si>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</si>
  <si>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</si>
  <si>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</si>
  <si>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</si>
  <si>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</si>
  <si>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</si>
  <si>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</si>
  <si>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</si>
  <si>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</si>
  <si>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</si>
  <si>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</si>
  <si>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</si>
  <si>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</si>
  <si>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</si>
  <si>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</si>
  <si>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</si>
  <si>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</si>
  <si>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</si>
  <si>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</si>
  <si>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</si>
  <si>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</si>
  <si>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</si>
  <si>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</si>
  <si>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</si>
  <si>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</si>
  <si>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</si>
  <si>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</si>
  <si>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</si>
  <si>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</si>
  <si>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</si>
  <si>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</si>
  <si>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</si>
  <si>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</si>
  <si>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</si>
  <si>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</si>
  <si>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</si>
  <si>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</si>
  <si>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</si>
  <si>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</si>
  <si>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</si>
  <si>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</si>
  <si>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</si>
  <si>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</si>
  <si>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</si>
  <si>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</si>
  <si>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</si>
  <si>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</si>
  <si>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</si>
  <si>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</si>
  <si>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</si>
  <si>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</si>
  <si>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</si>
  <si>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</si>
  <si>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</si>
  <si>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</si>
  <si>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</si>
  <si>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</si>
  <si>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</si>
  <si>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</si>
  <si>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</si>
  <si>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</si>
  <si>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</si>
  <si>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</si>
  <si>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</si>
  <si>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</si>
  <si>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</si>
  <si>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</si>
  <si>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</si>
  <si>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</si>
  <si>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</si>
  <si>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</si>
  <si>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</si>
  <si>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</si>
  <si>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</si>
  <si>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</si>
  <si>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</si>
  <si>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</si>
  <si>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</si>
  <si>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</si>
  <si>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</si>
  <si>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</si>
  <si>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</si>
  <si>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</si>
  <si>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</si>
  <si>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</si>
  <si>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</si>
  <si>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</si>
  <si>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</si>
  <si>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</si>
  <si>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</si>
  <si>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</si>
  <si>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</si>
  <si>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</si>
  <si>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</si>
  <si>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</si>
  <si>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</si>
  <si>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</si>
  <si>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</si>
  <si>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</si>
  <si>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</si>
  <si>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</si>
  <si>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</si>
  <si>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</si>
  <si>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</si>
  <si>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</si>
  <si>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</si>
  <si>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</si>
  <si>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</si>
  <si>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</si>
  <si>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</si>
  <si>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</si>
  <si>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</si>
  <si>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</si>
  <si>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</si>
  <si>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</si>
  <si>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</si>
  <si>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</si>
  <si>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</si>
  <si>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</si>
  <si>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</si>
  <si>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</si>
  <si>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</si>
  <si>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</si>
  <si>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</si>
  <si>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</si>
  <si>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</si>
  <si>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</si>
  <si>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</si>
  <si>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</si>
  <si>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</si>
  <si>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</si>
  <si>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</si>
  <si>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</si>
  <si>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</si>
  <si>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</si>
  <si>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</si>
  <si>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</si>
  <si>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</si>
  <si>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</si>
  <si>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</si>
  <si>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</si>
  <si>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</si>
  <si>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</si>
  <si>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</si>
  <si>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</si>
  <si>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</si>
  <si>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</si>
  <si>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</si>
  <si>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</si>
  <si>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</si>
  <si>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</si>
  <si>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</si>
  <si>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</si>
  <si>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</si>
  <si>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</si>
  <si>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</si>
  <si>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</si>
  <si>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</si>
  <si>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</si>
  <si>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</si>
  <si>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</si>
  <si>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</si>
  <si>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</si>
  <si>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</si>
  <si>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</si>
  <si>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</si>
  <si>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</si>
  <si>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</si>
  <si>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</si>
  <si>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</si>
  <si>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</si>
  <si>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</si>
  <si>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</si>
  <si>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</si>
  <si>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</si>
  <si>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</si>
  <si>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</si>
  <si>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</si>
  <si>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</si>
  <si>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</si>
  <si>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</si>
  <si>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</si>
  <si>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</si>
  <si>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</si>
  <si>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</si>
  <si>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</si>
  <si>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</si>
  <si>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</si>
  <si>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</si>
  <si>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</si>
  <si>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</si>
  <si>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</si>
  <si>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</si>
  <si>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</si>
  <si>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</si>
  <si>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</si>
  <si>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</si>
  <si>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</si>
  <si>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</si>
  <si>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</si>
  <si>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</si>
  <si>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</si>
  <si>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</si>
  <si>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</si>
  <si>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</si>
  <si>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</si>
  <si>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</si>
  <si>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</si>
  <si>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</si>
  <si>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</si>
  <si>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</si>
  <si>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</si>
  <si>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</si>
  <si>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</si>
  <si>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</si>
  <si>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</si>
  <si>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</si>
  <si>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</si>
  <si>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</si>
  <si>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</si>
  <si>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</si>
  <si>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</si>
  <si>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</si>
  <si>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</si>
  <si>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</si>
  <si>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</si>
  <si>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</si>
  <si>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</si>
  <si>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</si>
  <si>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</si>
  <si>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</si>
  <si>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</si>
  <si>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</si>
  <si>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</si>
  <si>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</si>
  <si>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</si>
  <si>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</si>
  <si>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</si>
  <si>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</si>
  <si>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</si>
  <si>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</si>
  <si>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</si>
  <si>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</si>
  <si>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</si>
  <si>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</si>
  <si>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</si>
  <si>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</si>
  <si>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</si>
  <si>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</si>
  <si>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</si>
  <si>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</si>
  <si>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</si>
  <si>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</si>
  <si>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</si>
  <si>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</si>
  <si>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</si>
  <si>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</si>
  <si>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</si>
  <si>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</si>
  <si>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</si>
  <si>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</si>
  <si>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</si>
  <si>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</si>
  <si>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</si>
  <si>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</si>
  <si>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</si>
  <si>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</si>
  <si>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</si>
  <si>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</si>
  <si>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</si>
  <si>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</si>
  <si>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</si>
  <si>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</si>
  <si>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</si>
  <si>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</si>
  <si>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</si>
  <si>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</si>
  <si>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</si>
  <si>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</si>
  <si>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</si>
  <si>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</si>
  <si>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</si>
  <si>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</si>
  <si>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</si>
  <si>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</si>
  <si>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</si>
  <si>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</si>
  <si>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</si>
  <si>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</si>
  <si>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</si>
  <si>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</si>
  <si>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</si>
  <si>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</si>
  <si>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</si>
  <si>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</si>
  <si>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</si>
  <si>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</si>
  <si>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</si>
  <si>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</si>
  <si>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</si>
  <si>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</si>
  <si>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</si>
  <si>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</si>
  <si>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</si>
  <si>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</si>
  <si>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</si>
  <si>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</si>
  <si>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</si>
  <si>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</si>
  <si>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</si>
  <si>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</si>
  <si>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</si>
  <si>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</si>
  <si>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</si>
  <si>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</si>
  <si>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</si>
  <si>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</si>
  <si>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</si>
  <si>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</si>
  <si>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</si>
  <si>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</si>
  <si>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</si>
  <si>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</si>
  <si>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</si>
  <si>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</si>
  <si>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</si>
  <si>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</si>
  <si>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</si>
  <si>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</si>
  <si>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</si>
  <si>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</si>
  <si>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</si>
  <si>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</si>
  <si>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</si>
  <si>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</si>
  <si>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</si>
  <si>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</si>
  <si>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</si>
  <si>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</si>
  <si>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</si>
  <si>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</si>
  <si>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</si>
  <si>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</si>
  <si>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</si>
  <si>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</si>
  <si>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</si>
  <si>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</si>
  <si>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</si>
  <si>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</si>
  <si>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</si>
  <si>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</si>
  <si>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</si>
  <si>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</si>
  <si>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</si>
  <si>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</si>
  <si>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</si>
  <si>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</si>
  <si>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</si>
  <si>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</si>
  <si>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</si>
  <si>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</si>
  <si>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</si>
  <si>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</si>
  <si>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</si>
  <si>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</si>
  <si>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</si>
  <si>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</si>
  <si>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</si>
  <si>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</si>
  <si>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</si>
  <si>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</si>
  <si>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</si>
  <si>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</si>
  <si>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</si>
  <si>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</si>
  <si>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</si>
  <si>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</si>
  <si>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</si>
  <si>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</si>
  <si>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</si>
  <si>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</si>
  <si>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</si>
  <si>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</si>
  <si>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</si>
  <si>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</si>
  <si>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</si>
  <si>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</si>
  <si>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</si>
  <si>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</si>
  <si>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</si>
  <si>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</si>
  <si>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</si>
  <si>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</si>
  <si>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</si>
  <si>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</si>
  <si>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</si>
  <si>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</si>
  <si>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</si>
  <si>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</si>
  <si>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</si>
  <si>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</si>
  <si>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</si>
  <si>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</si>
  <si>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</si>
  <si>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</si>
  <si>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</si>
  <si>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</si>
  <si>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</si>
  <si>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</si>
  <si>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</si>
  <si>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</si>
  <si>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</si>
  <si>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</si>
  <si>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</si>
  <si>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</si>
  <si>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</si>
  <si>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</si>
  <si>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</si>
  <si>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</si>
  <si>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</si>
  <si>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</si>
  <si>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</si>
  <si>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</si>
  <si>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</si>
  <si>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</si>
  <si>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</si>
  <si>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</si>
  <si>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</si>
  <si>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</si>
  <si>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</si>
  <si>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</si>
  <si>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</si>
  <si>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</si>
  <si>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</si>
  <si>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</si>
  <si>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</si>
  <si>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</si>
  <si>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</si>
  <si>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</si>
  <si>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</si>
  <si>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</si>
  <si>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</si>
  <si>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</si>
  <si>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</si>
  <si>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</si>
  <si>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</si>
  <si>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</si>
  <si>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</si>
  <si>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</si>
  <si>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</si>
  <si>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</si>
  <si>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</si>
  <si>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</si>
  <si>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</si>
  <si>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</si>
  <si>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</si>
  <si>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</si>
  <si>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</si>
  <si>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</si>
  <si>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</si>
  <si>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</si>
  <si>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</si>
  <si>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</si>
  <si>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</si>
  <si>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</si>
  <si>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</si>
  <si>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</si>
  <si>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</si>
  <si>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</si>
  <si>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</si>
  <si>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</si>
  <si>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</si>
  <si>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</si>
  <si>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</si>
  <si>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</si>
  <si>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</si>
  <si>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</si>
  <si>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</si>
  <si>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</si>
  <si>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</si>
  <si>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</si>
  <si>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</si>
  <si>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</si>
  <si>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</si>
  <si>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</si>
  <si>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</si>
  <si>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</si>
  <si>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</si>
  <si>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</si>
  <si>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</si>
  <si>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</si>
  <si>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</si>
  <si>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</si>
  <si>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</si>
  <si>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</si>
  <si>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</si>
  <si>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</si>
  <si>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</si>
  <si>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</si>
  <si>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</si>
  <si>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</si>
  <si>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</si>
  <si>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</si>
  <si>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</si>
  <si>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</si>
  <si>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</si>
  <si>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</si>
  <si>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</si>
  <si>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</si>
  <si>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</si>
  <si>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</si>
  <si>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</si>
  <si>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</si>
  <si>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</si>
  <si>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</si>
  <si>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</si>
  <si>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</si>
  <si>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</si>
  <si>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</si>
  <si>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</si>
  <si>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</si>
  <si>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</si>
  <si>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</si>
  <si>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</si>
  <si>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</si>
  <si>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</si>
  <si>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</si>
  <si>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</si>
  <si>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</si>
  <si>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</si>
  <si>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</si>
  <si>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</si>
  <si>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</si>
  <si>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</si>
  <si>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</si>
  <si>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</si>
  <si>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</si>
  <si>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</si>
  <si>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</si>
  <si>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</si>
  <si>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</si>
  <si>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</si>
  <si>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</si>
  <si>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</si>
  <si>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</si>
  <si>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</si>
  <si>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</si>
  <si>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</si>
  <si>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</si>
  <si>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</si>
  <si>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</si>
  <si>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</si>
  <si>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</si>
  <si>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</si>
  <si>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</si>
  <si>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</si>
  <si>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</si>
  <si>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</si>
  <si>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</si>
  <si>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</si>
  <si>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</si>
  <si>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</si>
  <si>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</si>
  <si>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</si>
  <si>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</si>
  <si>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</si>
  <si>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</si>
  <si>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</si>
  <si>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</si>
  <si>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</si>
  <si>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</si>
  <si>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</si>
  <si>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</si>
  <si>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</si>
  <si>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</si>
  <si>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</si>
  <si>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</si>
  <si>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</si>
  <si>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</si>
  <si>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</si>
  <si>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</si>
  <si>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</si>
  <si>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</si>
  <si>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</si>
  <si>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</si>
  <si>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</si>
  <si>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</si>
  <si>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</si>
  <si>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</si>
  <si>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</si>
  <si>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</si>
  <si>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</si>
  <si>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</si>
  <si>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</si>
  <si>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</si>
  <si>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</si>
  <si>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</si>
  <si>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</si>
  <si>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</si>
  <si>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</si>
  <si>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</si>
  <si>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</si>
  <si>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</si>
  <si>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</si>
  <si>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</si>
  <si>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</si>
  <si>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</si>
  <si>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</si>
  <si>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</si>
  <si>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</si>
  <si>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</si>
  <si>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</si>
  <si>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</si>
  <si>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</si>
  <si>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</si>
  <si>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</si>
  <si>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</si>
  <si>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</si>
  <si>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</si>
  <si>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</si>
  <si>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</si>
  <si>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</si>
  <si>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</si>
  <si>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</si>
  <si>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</si>
  <si>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</si>
  <si>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</si>
  <si>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</si>
  <si>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</si>
  <si>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</si>
  <si>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</si>
  <si>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</si>
  <si>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</si>
  <si>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</si>
  <si>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</si>
  <si>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</si>
  <si>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</si>
  <si>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</si>
  <si>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</si>
  <si>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</si>
  <si>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</si>
  <si>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</si>
  <si>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</si>
  <si>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</si>
  <si>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</si>
  <si>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</si>
  <si>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</si>
  <si>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</si>
  <si>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</si>
  <si>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</si>
  <si>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</si>
  <si>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</si>
  <si>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</si>
  <si>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</si>
  <si>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</si>
  <si>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</si>
  <si>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</si>
  <si>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</si>
  <si>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</si>
  <si>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</si>
  <si>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</si>
  <si>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</si>
  <si>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</si>
  <si>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</si>
  <si>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</si>
  <si>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</si>
  <si>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</si>
  <si>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</si>
  <si>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</si>
  <si>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</si>
  <si>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</si>
  <si>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</si>
  <si>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</si>
  <si>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</si>
  <si>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</si>
  <si>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</si>
  <si>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</si>
  <si>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</si>
  <si>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</si>
  <si>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</si>
  <si>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</si>
  <si>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</si>
  <si>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</si>
  <si>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</si>
  <si>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</si>
  <si>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</si>
  <si>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</si>
  <si>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</si>
  <si>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</si>
  <si>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</si>
  <si>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</si>
  <si>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</si>
  <si>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</si>
  <si>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</si>
  <si>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</si>
  <si>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</si>
  <si>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</si>
  <si>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</si>
  <si>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</si>
  <si>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</si>
  <si>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</si>
  <si>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</si>
  <si>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</si>
  <si>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</si>
  <si>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</si>
  <si>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</si>
  <si>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</si>
  <si>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</si>
  <si>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</si>
  <si>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</si>
  <si>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</si>
  <si>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</si>
  <si>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</si>
  <si>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</si>
  <si>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</si>
  <si>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</si>
  <si>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</si>
  <si>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</si>
  <si>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</si>
  <si>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</si>
  <si>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</si>
  <si>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</si>
  <si>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</si>
  <si>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</si>
  <si>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</si>
  <si>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</si>
  <si>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</si>
  <si>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</si>
  <si>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</si>
  <si>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</si>
  <si>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</si>
  <si>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</si>
  <si>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</si>
  <si>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</si>
  <si>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</si>
  <si>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</si>
  <si>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</si>
  <si>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</si>
  <si>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</si>
  <si>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</si>
  <si>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</si>
  <si>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</si>
  <si>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</si>
  <si>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</si>
  <si>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</si>
  <si>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</si>
  <si>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</si>
  <si>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</si>
  <si>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</si>
  <si>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</si>
  <si>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</si>
  <si>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</si>
  <si>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</si>
  <si>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</si>
  <si>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</si>
  <si>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</si>
  <si>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</si>
  <si>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</si>
  <si>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</si>
  <si>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</si>
  <si>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</si>
  <si>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</si>
  <si>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</si>
  <si>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</si>
  <si>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</si>
  <si>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</si>
  <si>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</si>
  <si>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</si>
  <si>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</si>
  <si>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</si>
  <si>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</si>
  <si>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</si>
  <si>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</si>
  <si>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</si>
  <si>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</si>
  <si>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</si>
  <si>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</si>
  <si>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</si>
  <si>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</si>
  <si>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</si>
  <si>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</si>
  <si>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</si>
  <si>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</si>
  <si>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</si>
  <si>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</si>
  <si>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</si>
  <si>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</si>
  <si>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</si>
  <si>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</si>
  <si>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</si>
  <si>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</si>
  <si>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</si>
  <si>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</si>
  <si>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</si>
  <si>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</si>
  <si>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</si>
  <si>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</si>
  <si>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</si>
  <si>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</si>
  <si>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</si>
  <si>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</si>
  <si>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</si>
  <si>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</si>
  <si>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</si>
  <si>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</si>
  <si>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</si>
  <si>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</si>
  <si>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</si>
  <si>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</si>
  <si>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</si>
  <si>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</si>
  <si>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</si>
  <si>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</si>
  <si>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</si>
  <si>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</si>
  <si>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</si>
  <si>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</si>
  <si>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</si>
  <si>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</si>
  <si>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</si>
  <si>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</si>
  <si>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</si>
  <si>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</si>
  <si>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</si>
  <si>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</si>
  <si>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</si>
  <si>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</si>
  <si>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</si>
  <si>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</si>
  <si>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</si>
  <si>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</si>
  <si>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</si>
  <si>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</si>
  <si>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</si>
  <si>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</si>
  <si>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</si>
  <si>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</si>
  <si>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</si>
  <si>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</si>
  <si>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</si>
  <si>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</si>
  <si>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</si>
  <si>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</si>
  <si>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</si>
  <si>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</si>
  <si>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</si>
  <si>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</si>
  <si>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</si>
  <si>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</si>
  <si>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</si>
  <si>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</si>
  <si>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</si>
  <si>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</si>
  <si>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</si>
  <si>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</si>
  <si>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</si>
  <si>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</si>
  <si>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</si>
  <si>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</si>
  <si>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</si>
  <si>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</si>
  <si>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</si>
  <si>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</si>
  <si>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</si>
  <si>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</si>
  <si>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</si>
  <si>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</si>
  <si>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</si>
  <si>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</si>
  <si>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</si>
  <si>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</si>
  <si>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</si>
  <si>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</si>
  <si>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</si>
  <si>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</si>
  <si>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</si>
  <si>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</si>
  <si>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</si>
  <si>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</si>
  <si>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</si>
  <si>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</si>
  <si>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</si>
  <si>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</si>
  <si>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</si>
  <si>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</si>
  <si>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</si>
  <si>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</si>
  <si>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</si>
  <si>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</si>
  <si>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</si>
  <si>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</si>
  <si>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</si>
  <si>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</si>
  <si>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</si>
  <si>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</si>
  <si>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</si>
  <si>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</si>
  <si>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</si>
  <si>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</si>
  <si>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</si>
  <si>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</si>
  <si>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</si>
  <si>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</si>
  <si>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</si>
  <si>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</si>
  <si>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</si>
  <si>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</si>
  <si>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</si>
  <si>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</si>
  <si>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</si>
  <si>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</si>
  <si>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</si>
  <si>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</si>
  <si>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</si>
  <si>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</si>
  <si>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</si>
  <si>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</si>
  <si>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</si>
  <si>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</si>
  <si>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</si>
  <si>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</si>
  <si>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</si>
  <si>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</si>
  <si>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</si>
  <si>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</si>
  <si>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</si>
  <si>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</si>
  <si>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</si>
  <si>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</si>
  <si>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</si>
  <si>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</si>
  <si>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</si>
  <si>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</si>
  <si>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</si>
  <si>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</si>
  <si>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</si>
  <si>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</si>
  <si>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</si>
  <si>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</si>
  <si>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</si>
  <si>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</si>
  <si>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</si>
  <si>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</si>
  <si>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</si>
  <si>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</si>
  <si>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</si>
  <si>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</si>
  <si>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</si>
  <si>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</si>
  <si>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</si>
  <si>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</si>
  <si>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</si>
  <si>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</si>
  <si>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</si>
  <si>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</si>
  <si>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</si>
  <si>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</si>
  <si>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</si>
  <si>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</si>
  <si>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</si>
  <si>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</si>
  <si>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</si>
  <si>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</si>
  <si>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</si>
  <si>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</si>
  <si>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</si>
  <si>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</si>
  <si>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</si>
  <si>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</si>
  <si>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</si>
  <si>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</si>
  <si>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</si>
  <si>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</si>
  <si>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</si>
  <si>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</si>
  <si>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</si>
  <si>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</si>
  <si>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</si>
  <si>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</si>
  <si>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</si>
  <si>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</si>
  <si>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</si>
  <si>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</si>
  <si>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</si>
  <si>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</si>
  <si>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</si>
  <si>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</si>
  <si>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</si>
  <si>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</si>
  <si>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</si>
  <si>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</si>
  <si>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</si>
  <si>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</si>
  <si>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</si>
  <si>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</si>
  <si>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</si>
  <si>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</si>
  <si>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</si>
  <si>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</si>
  <si>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</si>
  <si>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</si>
  <si>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</si>
  <si>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</si>
  <si>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</si>
  <si>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</si>
  <si>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</si>
  <si>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</si>
  <si>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</si>
  <si>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</si>
  <si>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</si>
  <si>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</si>
  <si>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</si>
  <si>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</si>
  <si>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</si>
  <si>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</si>
  <si>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</si>
  <si>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</si>
  <si>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</si>
  <si>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</si>
  <si>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</si>
  <si>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</si>
  <si>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</si>
  <si>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</si>
  <si>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</si>
  <si>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</si>
  <si>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</si>
  <si>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</si>
  <si>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</si>
  <si>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</si>
  <si>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</si>
  <si>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</si>
  <si>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</si>
  <si>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</si>
  <si>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</si>
  <si>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</si>
  <si>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</si>
  <si>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</si>
  <si>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</si>
  <si>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</si>
  <si>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</si>
  <si>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</si>
  <si>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</si>
  <si>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</si>
  <si>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</si>
  <si>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</si>
  <si>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</si>
  <si>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</si>
  <si>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</si>
  <si>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</si>
  <si>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</si>
  <si>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</si>
  <si>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</si>
  <si>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</si>
  <si>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</si>
  <si>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</si>
  <si>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</si>
  <si>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</si>
  <si>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</si>
  <si>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</si>
  <si>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</si>
  <si>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</si>
  <si>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</si>
  <si>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</si>
  <si>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</si>
  <si>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</si>
  <si>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</si>
  <si>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</si>
  <si>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</si>
  <si>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</si>
  <si>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</si>
  <si>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</si>
  <si>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</si>
  <si>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</si>
  <si>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</si>
  <si>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</si>
  <si>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</si>
  <si>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</si>
  <si>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</si>
  <si>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</si>
  <si>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</si>
  <si>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</si>
  <si>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</si>
  <si>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</si>
  <si>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</si>
  <si>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</si>
  <si>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</si>
  <si>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</si>
  <si>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</si>
  <si>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</si>
  <si>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</si>
  <si>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</si>
  <si>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</si>
  <si>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</si>
  <si>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</si>
  <si>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</si>
  <si>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</si>
  <si>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</si>
  <si>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</si>
  <si>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</si>
  <si>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</si>
  <si>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</si>
  <si>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</si>
  <si>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</si>
  <si>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</si>
  <si>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</si>
  <si>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</si>
  <si>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</si>
  <si>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</si>
  <si>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</si>
  <si>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</si>
  <si>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</si>
  <si>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</si>
  <si>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</si>
  <si>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</si>
  <si>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</si>
  <si>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</si>
  <si>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</si>
  <si>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</si>
  <si>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</si>
  <si>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</si>
  <si>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</si>
  <si>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</si>
  <si>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</si>
  <si>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</si>
  <si>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</si>
  <si>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</si>
  <si>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</si>
  <si>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</si>
  <si>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</si>
  <si>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</si>
  <si>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</si>
  <si>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</si>
  <si>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</si>
  <si>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</si>
  <si>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</si>
  <si>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</si>
  <si>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</si>
  <si>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</si>
  <si>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</si>
  <si>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</si>
  <si>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</si>
  <si>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</si>
  <si>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</si>
  <si>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</si>
  <si>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</si>
  <si>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</si>
  <si>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</si>
  <si>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</si>
  <si>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</si>
  <si>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</si>
  <si>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</si>
  <si>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</si>
  <si>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</si>
  <si>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</si>
  <si>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</si>
  <si>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</si>
  <si>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</si>
  <si>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</si>
  <si>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</si>
  <si>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</si>
  <si>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</si>
  <si>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</si>
  <si>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</si>
  <si>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</si>
  <si>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</si>
  <si>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</si>
  <si>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</si>
  <si>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</si>
  <si>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</si>
  <si>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</si>
  <si>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</si>
  <si>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</si>
  <si>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</si>
  <si>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</si>
  <si>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</si>
  <si>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</si>
  <si>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</si>
  <si>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</si>
  <si>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</si>
  <si>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</si>
  <si>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</si>
  <si>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</si>
  <si>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</si>
  <si>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</si>
  <si>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</si>
  <si>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</si>
  <si>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</si>
  <si>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</si>
  <si>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</si>
  <si>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</si>
  <si>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</si>
  <si>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</si>
  <si>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</si>
  <si>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</si>
  <si>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</si>
  <si>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</si>
  <si>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</si>
  <si>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</si>
  <si>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</si>
  <si>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</si>
  <si>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</si>
  <si>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</si>
  <si>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</si>
  <si>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</si>
  <si>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</si>
  <si>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</si>
  <si>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</si>
  <si>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</si>
  <si>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</si>
  <si>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</si>
  <si>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</si>
  <si>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</si>
  <si>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</si>
  <si>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</si>
  <si>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</si>
  <si>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</si>
  <si>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</si>
  <si>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</si>
  <si>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</si>
  <si>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</si>
  <si>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</si>
  <si>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</si>
  <si>
    <t>赵雯</t>
  </si>
  <si>
    <t>北京市大兴区黄村镇DX00-0103-1304地块R2二类居住用地</t>
    <phoneticPr fontId="231" type="noConversion"/>
  </si>
  <si>
    <t>大兴区黄村镇DX00-0102-0802地块F1住宅混合公建用地</t>
    <phoneticPr fontId="231" type="noConversion"/>
  </si>
  <si>
    <t>北京经济技术开发区II-6街区X84R3地块</t>
    <phoneticPr fontId="231" type="noConversion"/>
  </si>
  <si>
    <t>F1住宅混合公建用地</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</si>
</sst>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wrapText="1"/>
      <protection locked="0"/>
    </xf>
    <xf numFmtId="0" fontId="153" fillId="0" borderId="21" xfId="0" applyFont="1" applyBorder="1" applyAlignment="1" applyProtection="1">
      <alignment horizontal="center" vertical="center" wrapText="1"/>
      <protection locked="0"/>
    </xf>
    <xf numFmtId="0" fontId="279" fillId="0" borderId="2" xfId="0" applyFont="1" applyBorder="1" applyAlignment="1" applyProtection="1">
      <alignment horizontal="center" vertical="center" wrapText="1"/>
      <protection locked="0"/>
    </xf>
    <xf numFmtId="0" fontId="279" fillId="2" borderId="21" xfId="0" applyFont="1" applyFill="1" applyBorder="1" applyAlignment="1" applyProtection="1">
      <alignment horizontal="center" vertical="center" wrapText="1"/>
      <protection locked="0"/>
    </xf>
    <xf numFmtId="177" fontId="153" fillId="5" borderId="2" xfId="0" applyNumberFormat="1" applyFont="1" applyFill="1" applyBorder="1" applyAlignment="1" applyProtection="1">
      <alignment horizontal="center" vertical="center" wrapText="1"/>
    </xf>
    <xf numFmtId="177" fontId="153" fillId="0" borderId="21" xfId="0" applyNumberFormat="1" applyFont="1" applyFill="1" applyBorder="1" applyAlignment="1" applyProtection="1">
      <alignment horizontal="center" vertical="center" wrapText="1"/>
      <protection locked="0"/>
    </xf>
    <xf numFmtId="177" fontId="153" fillId="5" borderId="21" xfId="0" applyNumberFormat="1" applyFont="1" applyFill="1" applyBorder="1" applyAlignment="1" applyProtection="1">
      <alignment horizontal="center" vertical="center" wrapText="1"/>
    </xf>
    <xf numFmtId="177" fontId="153" fillId="5" borderId="10" xfId="0" applyNumberFormat="1" applyFont="1" applyFill="1" applyBorder="1" applyAlignment="1" applyProtection="1">
      <alignment horizontal="center" vertical="center" wrapText="1"/>
    </xf>
    <xf numFmtId="177" fontId="279"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vertical="center" wrapText="1"/>
      <protection locked="0"/>
    </xf>
    <xf numFmtId="177" fontId="153" fillId="0" borderId="2" xfId="0" applyNumberFormat="1" applyFont="1" applyBorder="1" applyAlignment="1" applyProtection="1">
      <alignment horizontal="center" vertical="center" wrapText="1"/>
      <protection locked="0"/>
    </xf>
    <xf numFmtId="177" fontId="279" fillId="0" borderId="2" xfId="0" applyNumberFormat="1" applyFont="1" applyBorder="1" applyAlignment="1" applyProtection="1">
      <alignment horizontal="center" vertical="center" wrapText="1"/>
      <protection locked="0"/>
    </xf>
    <xf numFmtId="177" fontId="153" fillId="0" borderId="21" xfId="0" applyNumberFormat="1" applyFont="1" applyBorder="1" applyAlignment="1" applyProtection="1">
      <alignment horizontal="center" vertical="center" wrapText="1"/>
      <protection locked="0"/>
    </xf>
    <xf numFmtId="0" fontId="153" fillId="0" borderId="17" xfId="0" applyFont="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xf>
    <xf numFmtId="0" fontId="153" fillId="5" borderId="9" xfId="0" applyFont="1" applyFill="1" applyBorder="1" applyAlignment="1" applyProtection="1">
      <alignment horizontal="center" vertical="center" wrapText="1"/>
    </xf>
    <xf numFmtId="177" fontId="153" fillId="5" borderId="12" xfId="0" applyNumberFormat="1" applyFont="1" applyFill="1" applyBorder="1" applyAlignment="1" applyProtection="1">
      <alignment horizontal="center" vertical="center" wrapText="1"/>
    </xf>
    <xf numFmtId="0" fontId="153" fillId="0" borderId="0" xfId="0" applyFont="1" applyAlignment="1" applyProtection="1">
      <alignment horizontal="center" vertical="center" wrapText="1"/>
      <protection locked="0"/>
    </xf>
    <xf numFmtId="0" fontId="202" fillId="0" borderId="2" xfId="1" applyFont="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127" fillId="0" borderId="2" xfId="0" applyFont="1" applyBorder="1" applyAlignment="1"/>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4" fillId="0" borderId="22"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797" customWidth="1"/>
    <col min="2" max="2" width="78.21875" style="2798" customWidth="1"/>
    <col min="3" max="18" width="9" style="2792"/>
    <col min="19" max="19" width="17.88671875" style="2792" customWidth="1"/>
    <col min="20" max="51" width="9" style="2792"/>
    <col min="52" max="52" width="13.21875" style="2792" customWidth="1"/>
    <col min="53" max="53" width="13.44140625" style="2792" bestFit="1" customWidth="1"/>
    <col min="54" max="54" width="11.6640625" style="2792" bestFit="1" customWidth="1"/>
    <col min="55" max="55" width="13.44140625" style="2792" bestFit="1" customWidth="1"/>
    <col min="56" max="16384" width="9" style="2792"/>
  </cols>
  <sheetData>
    <row r="1" spans="1:55" s="2803" customFormat="1" ht="16.2" thickBot="1">
      <c r="A1" s="2801" t="s">
        <v>2617</v>
      </c>
      <c r="B1" s="2802" t="s">
        <v>2714</v>
      </c>
    </row>
    <row r="2" spans="1:55" s="2806" customFormat="1" ht="16.2"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欧红伟、赵雯</v>
      </c>
      <c r="N4" s="2790" t="str">
        <f>'预评函-1'!A28</f>
        <v/>
      </c>
    </row>
    <row r="5" spans="1:55" s="2803" customFormat="1" ht="16.2" thickBot="1">
      <c r="A5" s="2810" t="s">
        <v>2624</v>
      </c>
      <c r="B5" s="2811" t="str">
        <f>'预评函-封皮'!B49</f>
        <v>康正预评字2018-1-0308号</v>
      </c>
    </row>
    <row r="6" spans="1:55" s="2812" customFormat="1" ht="16.2"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根据《国有土地使用证》[]，估价对象（分摊）出让国有建设用地使用权面积为87758.11平方米。根据《建设工程规划许可证》[]、《出让合同》[]，估价对象规划建筑面积为276979平方米。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6.2" thickBot="1">
      <c r="A21" s="2810" t="s">
        <v>2635</v>
      </c>
      <c r="B21" s="2811" t="str">
        <f>'预评函-1'!A28</f>
        <v/>
      </c>
    </row>
    <row r="22" spans="1:48" ht="16.2"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87758.11</v>
      </c>
    </row>
    <row r="44" spans="1:2">
      <c r="A44" s="2788" t="s">
        <v>2701</v>
      </c>
      <c r="B44" s="2789" t="str">
        <f>'预评函-2'!O3</f>
        <v>规划建筑面积/㎡</v>
      </c>
    </row>
    <row r="45" spans="1:2">
      <c r="A45" s="2788" t="s">
        <v>2683</v>
      </c>
      <c r="B45" s="2789">
        <f>'预评函-2'!O5</f>
        <v>276979</v>
      </c>
    </row>
    <row r="46" spans="1:2">
      <c r="A46" s="2788" t="s">
        <v>2684</v>
      </c>
      <c r="B46" s="2789">
        <f ca="1">'预评函-2'!P5</f>
        <v>43628</v>
      </c>
    </row>
    <row r="47" spans="1:2">
      <c r="A47" s="2788" t="s">
        <v>2685</v>
      </c>
      <c r="B47" s="2789">
        <f ca="1">'预评函-2'!Q5</f>
        <v>13823</v>
      </c>
    </row>
    <row r="48" spans="1:2">
      <c r="A48" s="2788" t="s">
        <v>2686</v>
      </c>
      <c r="B48" s="2789">
        <f ca="1">'预评函-2'!R5</f>
        <v>382869</v>
      </c>
    </row>
    <row r="49" spans="1:2">
      <c r="A49" s="2788" t="s">
        <v>2702</v>
      </c>
      <c r="B49" s="2789" t="str">
        <f>'预评函-2'!A6</f>
        <v>抵押价格</v>
      </c>
    </row>
    <row r="50" spans="1:2">
      <c r="A50" s="2788" t="s">
        <v>2687</v>
      </c>
      <c r="B50" s="2789">
        <f ca="1">'预评函-2'!R6</f>
        <v>382869</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6.2" thickBot="1">
      <c r="A54" s="2810" t="s">
        <v>2689</v>
      </c>
      <c r="B54" s="2811" t="str">
        <f>'预评函-2'!R8</f>
        <v>——</v>
      </c>
    </row>
    <row r="55" spans="1:2" ht="16.2"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6.2" thickBot="1">
      <c r="A58" s="2810" t="s">
        <v>2690</v>
      </c>
      <c r="B58" s="2811" t="str">
        <f>'预评函-3'!A5</f>
        <v>4.影响价格的其他限定条件：无。</v>
      </c>
    </row>
    <row r="59" spans="1:2" ht="16.2"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综上，本次评估不存在估价师知悉的法定优先受偿款</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6.2" thickBot="1">
      <c r="A68" s="2810" t="s">
        <v>2653</v>
      </c>
      <c r="B68" s="2814">
        <f>'预评函-3'!D30</f>
        <v>42558</v>
      </c>
    </row>
    <row r="69" spans="1:2" ht="16.2" thickTop="1">
      <c r="A69" s="2799" t="s">
        <v>2651</v>
      </c>
      <c r="B69" s="2800" t="str">
        <f>'预评函-3'!A20</f>
        <v>欧红伟</v>
      </c>
    </row>
    <row r="70" spans="1:2">
      <c r="A70" s="2788" t="s">
        <v>2651</v>
      </c>
      <c r="B70" s="2795">
        <f ca="1">'预评函-3'!B20</f>
        <v>2000110082</v>
      </c>
    </row>
    <row r="71" spans="1:2">
      <c r="A71" s="2788" t="s">
        <v>2652</v>
      </c>
      <c r="B71" s="2789" t="str">
        <f>'预评函-3'!A21</f>
        <v>赵雯</v>
      </c>
    </row>
    <row r="72" spans="1:2" s="2803" customFormat="1" ht="16.2" thickBot="1">
      <c r="A72" s="2810" t="s">
        <v>2652</v>
      </c>
      <c r="B72" s="2816">
        <f ca="1">'预评函-3'!B21</f>
        <v>2011110090</v>
      </c>
    </row>
    <row r="73" spans="1:2" ht="16.2"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6.2"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5.6"/>
  <cols>
    <col min="1" max="1" width="15.33203125" style="1588" customWidth="1"/>
    <col min="2" max="2" width="11.33203125" style="1588" customWidth="1"/>
    <col min="3" max="3" width="12.6640625" style="1588" customWidth="1"/>
    <col min="4" max="4" width="12.21875" style="1588" customWidth="1"/>
    <col min="5" max="5" width="12.44140625" style="1588" customWidth="1"/>
    <col min="6" max="6" width="11.33203125" style="1588" customWidth="1"/>
    <col min="7" max="7" width="12.33203125" style="1588" customWidth="1"/>
    <col min="8" max="8" width="12.44140625" style="1588" customWidth="1"/>
    <col min="9" max="9" width="12.441406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6.2" thickBot="1">
      <c r="A1" s="1556" t="s">
        <v>1899</v>
      </c>
      <c r="B1" s="3265"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66"/>
      <c r="D1" s="3266"/>
      <c r="E1" s="3266"/>
      <c r="F1" s="3266"/>
      <c r="G1" s="3266"/>
      <c r="H1" s="3266"/>
      <c r="I1" s="3267"/>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6.2" thickBot="1">
      <c r="A4" s="1561" t="s">
        <v>1902</v>
      </c>
      <c r="B4" s="1740" t="s">
        <v>2945</v>
      </c>
      <c r="C4" s="1743">
        <f ca="1">SUMIF(土地估价师,B4,估价师及机构信息!E3:E24)</f>
        <v>2000110082</v>
      </c>
      <c r="D4" s="1740" t="s">
        <v>3384</v>
      </c>
      <c r="E4" s="1743">
        <f ca="1">SUMIF(土地估价师,D4,估价师及机构信息!E3:E24)</f>
        <v>2011110090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欧红伟、赵雯</v>
      </c>
      <c r="L4" s="1620"/>
      <c r="M4" s="1620"/>
      <c r="N4" s="1591"/>
      <c r="O4" s="1592"/>
      <c r="P4" s="1591"/>
      <c r="Q4" s="1591"/>
      <c r="R4" s="1591"/>
      <c r="S4" s="1591"/>
      <c r="T4" s="1591"/>
      <c r="U4" s="1591"/>
    </row>
    <row r="5" spans="1:21" ht="16.2" thickTop="1">
      <c r="A5" s="1562" t="s">
        <v>1903</v>
      </c>
      <c r="B5" s="1686" t="s">
        <v>2946</v>
      </c>
      <c r="C5" s="1563"/>
      <c r="D5" s="1564"/>
      <c r="E5" s="1591"/>
      <c r="F5" s="1591"/>
      <c r="G5" s="1591"/>
      <c r="H5" s="1557"/>
      <c r="I5" s="1592"/>
      <c r="J5" s="1591"/>
      <c r="K5" s="1671"/>
      <c r="L5" s="1620"/>
      <c r="M5" s="1620"/>
      <c r="N5" s="1591"/>
      <c r="O5" s="1592"/>
      <c r="P5" s="1591"/>
      <c r="Q5" s="1591"/>
      <c r="R5" s="1591"/>
      <c r="S5" s="1591"/>
      <c r="T5" s="1591"/>
      <c r="U5" s="1591"/>
    </row>
    <row r="6" spans="1:21" ht="27.6">
      <c r="A6" s="1560" t="s">
        <v>2667</v>
      </c>
      <c r="B6" s="1686" t="s">
        <v>2947</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2948</v>
      </c>
      <c r="C8" s="1568"/>
      <c r="D8" s="3271" t="s">
        <v>1906</v>
      </c>
      <c r="E8" s="1741" t="s">
        <v>2949</v>
      </c>
      <c r="F8" s="1569"/>
      <c r="G8" s="1557"/>
      <c r="H8" s="1557"/>
      <c r="I8" s="1604"/>
      <c r="J8" s="1591"/>
      <c r="K8" s="1671"/>
      <c r="L8" s="1620"/>
      <c r="M8" s="1620"/>
      <c r="N8" s="1591"/>
      <c r="O8" s="1592"/>
      <c r="P8" s="1591"/>
      <c r="Q8" s="1591"/>
      <c r="R8" s="1591"/>
      <c r="S8" s="1591"/>
      <c r="T8" s="1591"/>
      <c r="U8" s="1591"/>
    </row>
    <row r="9" spans="1:21" ht="16.2" thickBot="1">
      <c r="A9" s="1570" t="s">
        <v>1905</v>
      </c>
      <c r="B9" s="1571" t="s">
        <v>2949</v>
      </c>
      <c r="C9" s="1572"/>
      <c r="D9" s="3272"/>
      <c r="E9" s="1571" t="s">
        <v>912</v>
      </c>
      <c r="F9" s="1644"/>
      <c r="G9" s="1639"/>
      <c r="H9" s="1639"/>
      <c r="I9" s="1640"/>
      <c r="J9" s="1591"/>
      <c r="K9" s="1671"/>
      <c r="L9" s="1620"/>
      <c r="M9" s="1620"/>
      <c r="N9" s="1591"/>
      <c r="O9" s="1592"/>
      <c r="P9" s="1591"/>
      <c r="Q9" s="1591"/>
      <c r="R9" s="1591"/>
      <c r="S9" s="1591"/>
      <c r="T9" s="1591"/>
      <c r="U9" s="1591"/>
    </row>
    <row r="10" spans="1:21" ht="16.2" thickTop="1">
      <c r="A10" s="1641" t="s">
        <v>1961</v>
      </c>
      <c r="B10" s="1616" t="s">
        <v>1907</v>
      </c>
      <c r="C10" s="1573"/>
      <c r="D10" s="1564"/>
      <c r="E10" s="1574" t="s">
        <v>1908</v>
      </c>
      <c r="F10" s="1575" t="s">
        <v>2950</v>
      </c>
      <c r="G10" s="1642"/>
      <c r="H10" s="1643"/>
      <c r="I10" s="1564"/>
      <c r="J10" s="1591"/>
      <c r="K10" s="1671"/>
      <c r="L10" s="1620"/>
      <c r="M10" s="1620"/>
      <c r="N10" s="1591"/>
      <c r="O10" s="1592"/>
      <c r="P10" s="1591"/>
      <c r="Q10" s="1591"/>
      <c r="R10" s="1591"/>
      <c r="S10" s="1591"/>
      <c r="T10" s="1591"/>
      <c r="U10" s="1591"/>
    </row>
    <row r="11" spans="1:21" ht="46.8">
      <c r="A11" s="1594" t="s">
        <v>1962</v>
      </c>
      <c r="B11" s="1595" t="s">
        <v>2951</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68" t="s">
        <v>2952</v>
      </c>
      <c r="C12" s="3269"/>
      <c r="D12" s="3270"/>
      <c r="E12" s="1596" t="s">
        <v>2023</v>
      </c>
      <c r="F12" s="3286" t="s">
        <v>2850</v>
      </c>
      <c r="G12" s="3287"/>
      <c r="H12" s="3287"/>
      <c r="I12" s="3288"/>
      <c r="J12" s="1591"/>
      <c r="K12" s="1671"/>
      <c r="L12" s="1620"/>
      <c r="M12" s="1620"/>
      <c r="N12" s="1591"/>
      <c r="O12" s="1592"/>
      <c r="P12" s="1591"/>
      <c r="Q12" s="1591"/>
      <c r="R12" s="1591"/>
      <c r="S12" s="1591"/>
      <c r="T12" s="1591"/>
      <c r="U12" s="1591"/>
    </row>
    <row r="13" spans="1:21">
      <c r="A13" s="1584" t="s">
        <v>2021</v>
      </c>
      <c r="B13" s="3268"/>
      <c r="C13" s="3269"/>
      <c r="D13" s="3270"/>
      <c r="E13" s="1596" t="s">
        <v>2023</v>
      </c>
      <c r="F13" s="3286" t="s">
        <v>2851</v>
      </c>
      <c r="G13" s="3287"/>
      <c r="H13" s="3287"/>
      <c r="I13" s="3288"/>
      <c r="J13" s="1591"/>
      <c r="K13" s="1671"/>
      <c r="L13" s="1620"/>
      <c r="M13" s="1620"/>
      <c r="N13" s="1591"/>
      <c r="O13" s="1592"/>
      <c r="P13" s="1591"/>
      <c r="Q13" s="1591"/>
      <c r="R13" s="1591"/>
      <c r="S13" s="1591"/>
      <c r="T13" s="1591"/>
      <c r="U13" s="1591"/>
    </row>
    <row r="14" spans="1:21">
      <c r="A14" s="1558" t="s">
        <v>2024</v>
      </c>
      <c r="B14" s="1596"/>
      <c r="C14" s="1742" t="s">
        <v>2953</v>
      </c>
      <c r="D14" s="1630" t="str">
        <f>IF(C14="不一致","是否符合证载地类范围","")</f>
        <v/>
      </c>
      <c r="E14" s="1596"/>
      <c r="F14" s="1687" t="s">
        <v>2954</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6.8">
      <c r="A16" s="1577" t="s">
        <v>1909</v>
      </c>
      <c r="B16" s="1578" t="s">
        <v>2955</v>
      </c>
      <c r="C16" s="1596" t="s">
        <v>1910</v>
      </c>
      <c r="D16" s="2556" t="s">
        <v>1911</v>
      </c>
      <c r="E16" s="1619" t="s">
        <v>2956</v>
      </c>
      <c r="F16" s="1619" t="s">
        <v>1638</v>
      </c>
      <c r="G16" s="1619" t="s">
        <v>2990</v>
      </c>
      <c r="H16" s="1619" t="s">
        <v>2966</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83"/>
      <c r="E20" s="3284"/>
      <c r="F20" s="3284"/>
      <c r="G20" s="3284"/>
      <c r="H20" s="3284"/>
      <c r="I20" s="3285"/>
      <c r="J20" s="1591"/>
      <c r="K20" s="1671"/>
      <c r="L20" s="1620"/>
      <c r="M20" s="1620"/>
      <c r="N20" s="1591"/>
      <c r="O20" s="1592"/>
      <c r="P20" s="1591"/>
      <c r="Q20" s="1591"/>
      <c r="R20" s="1591"/>
      <c r="S20" s="1591"/>
      <c r="T20" s="1591"/>
      <c r="U20" s="1591"/>
    </row>
    <row r="21" spans="1:21">
      <c r="A21" s="1660" t="s">
        <v>1920</v>
      </c>
      <c r="B21" s="1661" t="s">
        <v>1921</v>
      </c>
      <c r="C21" s="1656">
        <f>'数据-汇总表'!E3</f>
        <v>276979</v>
      </c>
      <c r="D21" s="1657" t="s">
        <v>1922</v>
      </c>
      <c r="E21" s="3273" t="s">
        <v>1960</v>
      </c>
      <c r="F21" s="3274"/>
      <c r="G21" s="3274"/>
      <c r="H21" s="3274"/>
      <c r="I21" s="3275"/>
      <c r="J21" s="1591"/>
      <c r="K21" s="1671"/>
      <c r="L21" s="1620"/>
      <c r="M21" s="1620"/>
      <c r="N21" s="1591"/>
      <c r="O21" s="1592"/>
      <c r="P21" s="1591"/>
      <c r="Q21" s="1591"/>
      <c r="R21" s="1591"/>
      <c r="S21" s="1591"/>
      <c r="T21" s="1591"/>
      <c r="U21" s="1591"/>
    </row>
    <row r="22" spans="1:21">
      <c r="A22" s="3054" t="s">
        <v>912</v>
      </c>
      <c r="B22" s="1558" t="s">
        <v>1923</v>
      </c>
      <c r="C22" s="1583">
        <f>'数据-汇总表'!D3</f>
        <v>87758.11</v>
      </c>
      <c r="D22" s="1584" t="s">
        <v>1922</v>
      </c>
      <c r="E22" s="3273" t="s">
        <v>2852</v>
      </c>
      <c r="F22" s="3274"/>
      <c r="G22" s="3274"/>
      <c r="H22" s="3274"/>
      <c r="I22" s="3275"/>
      <c r="J22" s="1591"/>
      <c r="K22" s="1671"/>
      <c r="L22" s="1620"/>
      <c r="M22" s="1620"/>
      <c r="N22" s="1591"/>
      <c r="O22" s="1592"/>
      <c r="P22" s="1591"/>
      <c r="Q22" s="1591"/>
      <c r="R22" s="1591"/>
      <c r="S22" s="1591"/>
      <c r="T22" s="1591"/>
      <c r="U22" s="1591"/>
    </row>
    <row r="23" spans="1:21" ht="47.4"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76" t="s">
        <v>1928</v>
      </c>
      <c r="C24" s="3277"/>
      <c r="D24" s="3278" t="s">
        <v>1929</v>
      </c>
      <c r="E24" s="3279"/>
      <c r="F24" s="1605" t="s">
        <v>1930</v>
      </c>
      <c r="G24" s="1591"/>
      <c r="H24" s="1591"/>
      <c r="I24" s="1604"/>
      <c r="J24" s="1591"/>
      <c r="K24" s="3264"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31.2">
      <c r="A25" s="1648"/>
      <c r="B25" s="1645" t="s">
        <v>2287</v>
      </c>
      <c r="C25" s="1606" t="s">
        <v>1932</v>
      </c>
      <c r="D25" s="1607"/>
      <c r="E25" s="1608" t="s">
        <v>912</v>
      </c>
      <c r="F25" s="1609"/>
      <c r="G25" s="1591"/>
      <c r="H25" s="1591"/>
      <c r="I25" s="1604"/>
      <c r="J25" s="1591"/>
      <c r="K25" s="3264"/>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47.4" thickBot="1">
      <c r="A26" s="1649"/>
      <c r="B26" s="1646" t="s">
        <v>1933</v>
      </c>
      <c r="C26" s="1606" t="s">
        <v>2288</v>
      </c>
      <c r="D26" s="1557"/>
      <c r="E26" s="1557"/>
      <c r="F26" s="1585"/>
      <c r="G26" s="1591"/>
      <c r="H26" s="1591"/>
      <c r="I26" s="1604"/>
      <c r="J26" s="1591"/>
      <c r="K26" s="3264"/>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6.2"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6.2" thickTop="1">
      <c r="A31" s="3250" t="s">
        <v>1963</v>
      </c>
      <c r="B31" s="1661" t="s">
        <v>1964</v>
      </c>
      <c r="C31" s="3289" t="s">
        <v>2957</v>
      </c>
      <c r="D31" s="3290"/>
      <c r="E31" s="1591"/>
      <c r="F31" s="1591"/>
      <c r="G31" s="1591"/>
      <c r="H31" s="1591"/>
      <c r="I31" s="1604"/>
      <c r="J31" s="1591"/>
      <c r="K31" s="2368"/>
      <c r="L31" s="1591"/>
      <c r="M31" s="1591"/>
      <c r="N31" s="1591"/>
      <c r="O31" s="1591"/>
      <c r="P31" s="1591"/>
      <c r="Q31" s="1591"/>
      <c r="R31" s="1591"/>
      <c r="S31" s="1591"/>
      <c r="T31" s="1591"/>
      <c r="U31" s="1591"/>
    </row>
    <row r="32" spans="1:21">
      <c r="A32" s="3250"/>
      <c r="B32" s="1558" t="s">
        <v>1965</v>
      </c>
      <c r="C32" s="1616" t="s">
        <v>2958</v>
      </c>
      <c r="D32" s="1617"/>
      <c r="E32" s="1591"/>
      <c r="F32" s="1591"/>
      <c r="G32" s="1591"/>
      <c r="H32" s="1591"/>
      <c r="I32" s="1604"/>
      <c r="J32" s="1591"/>
      <c r="K32" s="2368"/>
      <c r="L32" s="1591"/>
      <c r="M32" s="1591"/>
      <c r="N32" s="1591"/>
      <c r="O32" s="1591"/>
      <c r="P32" s="1591"/>
      <c r="Q32" s="1591"/>
      <c r="R32" s="1591"/>
      <c r="S32" s="1591"/>
      <c r="T32" s="1591"/>
      <c r="U32" s="1591"/>
    </row>
    <row r="33" spans="1:21">
      <c r="A33" s="3250"/>
      <c r="B33" s="1558" t="s">
        <v>1966</v>
      </c>
      <c r="C33" s="1618" t="s">
        <v>2959</v>
      </c>
      <c r="D33" s="1735"/>
      <c r="E33" s="1591"/>
      <c r="F33" s="1591"/>
      <c r="G33" s="1591"/>
      <c r="H33" s="1591"/>
      <c r="I33" s="1604"/>
      <c r="J33" s="1591"/>
      <c r="K33" s="2368"/>
      <c r="L33" s="1591"/>
      <c r="M33" s="1591"/>
      <c r="N33" s="1591"/>
      <c r="O33" s="1591"/>
      <c r="P33" s="1591"/>
      <c r="Q33" s="1591"/>
      <c r="R33" s="1591"/>
      <c r="S33" s="1591"/>
      <c r="T33" s="1591"/>
      <c r="U33" s="1591"/>
    </row>
    <row r="34" spans="1:21">
      <c r="A34" s="3251"/>
      <c r="B34" s="1558" t="s">
        <v>1967</v>
      </c>
      <c r="C34" s="3252" t="s">
        <v>2960</v>
      </c>
      <c r="D34" s="3253"/>
      <c r="E34" s="1591"/>
      <c r="F34" s="1591"/>
      <c r="G34" s="1591"/>
      <c r="H34" s="1591"/>
      <c r="I34" s="1604"/>
      <c r="J34" s="1591"/>
      <c r="K34" s="2368"/>
      <c r="L34" s="1591"/>
      <c r="M34" s="1591"/>
      <c r="N34" s="1591"/>
      <c r="O34" s="1591"/>
      <c r="P34" s="1591"/>
      <c r="Q34" s="1591"/>
      <c r="R34" s="1591"/>
      <c r="S34" s="1591"/>
      <c r="T34" s="1591"/>
      <c r="U34" s="1591"/>
    </row>
    <row r="35" spans="1:21">
      <c r="A35" s="3254" t="s">
        <v>807</v>
      </c>
      <c r="B35" s="1619" t="s">
        <v>2961</v>
      </c>
      <c r="C35" s="1673" t="str">
        <f>IF(B35="场地平整","——","具体情况：")</f>
        <v>——</v>
      </c>
      <c r="D35" s="3256"/>
      <c r="E35" s="3257"/>
      <c r="F35" s="3257"/>
      <c r="G35" s="3257"/>
      <c r="H35" s="3257"/>
      <c r="I35" s="3258"/>
      <c r="J35" s="1591"/>
      <c r="K35" s="1672"/>
      <c r="L35" s="1620"/>
      <c r="M35" s="1620"/>
      <c r="N35" s="1591"/>
      <c r="O35" s="1592"/>
      <c r="P35" s="1591"/>
      <c r="Q35" s="1591"/>
      <c r="R35" s="1591"/>
      <c r="S35" s="1591"/>
      <c r="T35" s="1591"/>
      <c r="U35" s="1591"/>
    </row>
    <row r="36" spans="1:21">
      <c r="A36" s="3250"/>
      <c r="B36" s="3259" t="s">
        <v>2016</v>
      </c>
      <c r="C36" s="3260"/>
      <c r="D36" s="1689"/>
      <c r="E36" s="3261"/>
      <c r="F36" s="3261"/>
      <c r="G36" s="1584" t="str">
        <f>IF(B35="场地未平整","估价结果处理","")</f>
        <v/>
      </c>
      <c r="H36" s="3262"/>
      <c r="I36" s="3262"/>
      <c r="J36" s="1591"/>
      <c r="K36" s="1672"/>
      <c r="L36" s="1620"/>
      <c r="M36" s="1620"/>
      <c r="N36" s="1591"/>
      <c r="O36" s="1592"/>
      <c r="P36" s="1591"/>
      <c r="Q36" s="1591"/>
      <c r="R36" s="1591"/>
      <c r="S36" s="1591"/>
      <c r="T36" s="1591"/>
      <c r="U36" s="1591"/>
    </row>
    <row r="37" spans="1:21" ht="31.2">
      <c r="A37" s="3250"/>
      <c r="B37" s="3280"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0"/>
      <c r="B38" s="3281"/>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51"/>
      <c r="B39" s="3282"/>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3013</v>
      </c>
      <c r="C40" s="1587" t="s">
        <v>3014</v>
      </c>
      <c r="D40" s="1587" t="s">
        <v>3015</v>
      </c>
      <c r="E40" s="1587" t="s">
        <v>3016</v>
      </c>
      <c r="F40" s="1587" t="s">
        <v>3017</v>
      </c>
      <c r="G40" s="1587"/>
      <c r="H40" s="1587"/>
      <c r="I40" s="1604"/>
      <c r="J40" s="1591"/>
      <c r="K40" s="1627">
        <f>COUNTIF(B40:H40,"——")</f>
        <v>0</v>
      </c>
      <c r="L40" s="1596" t="s">
        <v>1940</v>
      </c>
      <c r="M40" s="1593" t="s">
        <v>1941</v>
      </c>
      <c r="N40" s="1593" t="s">
        <v>1942</v>
      </c>
      <c r="O40" s="1593" t="s">
        <v>1943</v>
      </c>
      <c r="P40" s="1593" t="s">
        <v>1944</v>
      </c>
      <c r="Q40" s="1593" t="s">
        <v>1945</v>
      </c>
      <c r="R40" s="1593" t="s">
        <v>1946</v>
      </c>
      <c r="S40" s="3263" t="s">
        <v>1947</v>
      </c>
      <c r="T40" s="1628" t="str">
        <f>NUMBERSTRING(7-K40,1)&amp;"通"</f>
        <v>七通</v>
      </c>
      <c r="U40" s="1591"/>
    </row>
    <row r="41" spans="1:21">
      <c r="A41" s="1560"/>
      <c r="B41" s="3255" t="s">
        <v>1681</v>
      </c>
      <c r="C41" s="3255"/>
      <c r="D41" s="3255"/>
      <c r="E41" s="3255"/>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63"/>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t="s">
        <v>1251</v>
      </c>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46.8">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G34" activePane="bottomRight" state="frozen"/>
      <selection pane="topRight" activeCell="E1" sqref="E1"/>
      <selection pane="bottomLeft" activeCell="A12" sqref="A12"/>
      <selection pane="bottomRight" activeCell="M44" sqref="M44"/>
    </sheetView>
  </sheetViews>
  <sheetFormatPr defaultColWidth="8.88671875" defaultRowHeight="13.8"/>
  <cols>
    <col min="1" max="1" width="10.77734375" style="3081" customWidth="1"/>
    <col min="2" max="2" width="9.88671875" style="3081" customWidth="1"/>
    <col min="3" max="3" width="13.77734375" style="3081" customWidth="1"/>
    <col min="4" max="4" width="9.109375" style="3081" customWidth="1"/>
    <col min="5" max="6" width="10" style="3196" customWidth="1"/>
    <col min="7" max="8" width="10" style="3081" customWidth="1"/>
    <col min="9" max="9" width="10.6640625" style="3081" customWidth="1"/>
    <col min="10" max="10" width="9.44140625" style="3081" customWidth="1"/>
    <col min="11" max="11" width="11" style="3081" customWidth="1"/>
    <col min="12" max="12" width="9.44140625" style="3081" customWidth="1"/>
    <col min="13" max="13" width="10.88671875" style="3081" customWidth="1"/>
    <col min="14" max="14" width="9.44140625" style="3081" customWidth="1"/>
    <col min="15" max="15" width="9.88671875" style="3081" customWidth="1"/>
    <col min="16" max="16" width="9.77734375" style="3081" hidden="1" customWidth="1"/>
    <col min="17" max="17" width="9.33203125" style="3081" hidden="1" customWidth="1"/>
    <col min="18" max="18" width="9.21875" style="3081" hidden="1" customWidth="1"/>
    <col min="19" max="19" width="10.88671875" style="3081" hidden="1" customWidth="1"/>
    <col min="20" max="21" width="10.77734375" style="3081" hidden="1" customWidth="1"/>
    <col min="22" max="22" width="10.88671875" style="3081" hidden="1" customWidth="1"/>
    <col min="23" max="27" width="10.77734375" style="3081" hidden="1" customWidth="1"/>
    <col min="28" max="28" width="10.88671875" style="3081" hidden="1" customWidth="1"/>
    <col min="29" max="29" width="11" style="3081" bestFit="1" customWidth="1"/>
    <col min="30" max="30" width="10" style="3081" bestFit="1" customWidth="1"/>
    <col min="31" max="31" width="9.77734375" style="3081" customWidth="1"/>
    <col min="32" max="45" width="9.44140625" style="3081" customWidth="1"/>
    <col min="46" max="46" width="10.44140625" style="3081" customWidth="1"/>
    <col min="47" max="47" width="18.109375" style="3081" customWidth="1"/>
    <col min="48" max="50" width="9.77734375" style="3081" customWidth="1"/>
    <col min="51" max="55" width="10.44140625" style="3081" bestFit="1" customWidth="1"/>
    <col min="56" max="56" width="9.44140625" style="3081" bestFit="1" customWidth="1"/>
    <col min="57" max="63" width="9.109375" style="3081" bestFit="1" customWidth="1"/>
    <col min="64" max="64" width="9.44140625" style="3081" bestFit="1" customWidth="1"/>
    <col min="65" max="65" width="9.109375" style="3081" bestFit="1" customWidth="1"/>
    <col min="66" max="66" width="9.44140625" style="3081" bestFit="1" customWidth="1"/>
    <col min="67" max="69" width="9.109375" style="3081" bestFit="1" customWidth="1"/>
    <col min="70" max="70" width="9.44140625" style="3081" bestFit="1" customWidth="1"/>
    <col min="71" max="71" width="9" style="3081" customWidth="1"/>
    <col min="72" max="72" width="9.109375" style="3081" bestFit="1" customWidth="1"/>
    <col min="73" max="16384" width="8.88671875" style="3081"/>
  </cols>
  <sheetData>
    <row r="1" spans="1:72" ht="21">
      <c r="A1" s="3079" t="s">
        <v>3323</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3324</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3325</v>
      </c>
      <c r="B2" s="3066" t="s">
        <v>3326</v>
      </c>
      <c r="C2" s="3066" t="s">
        <v>3327</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3328</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3.2">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3.2">
      <c r="A5" s="3097" t="s">
        <v>3329</v>
      </c>
      <c r="B5" s="3098"/>
      <c r="C5" s="3098"/>
      <c r="D5" s="3099"/>
      <c r="E5" s="3100" t="s">
        <v>1</v>
      </c>
      <c r="F5" s="3100">
        <f>SUM(F13:F572)</f>
        <v>0</v>
      </c>
      <c r="G5" s="3100">
        <f>SUM(G13:G572)</f>
        <v>302824.49</v>
      </c>
      <c r="H5" s="3100">
        <f t="shared" ref="H5:AT5" si="0">SUM(H13:H641)</f>
        <v>268496.05000000005</v>
      </c>
      <c r="I5" s="3100">
        <f t="shared" si="0"/>
        <v>209359.93</v>
      </c>
      <c r="J5" s="3100">
        <f t="shared" si="0"/>
        <v>0</v>
      </c>
      <c r="K5" s="3100">
        <f t="shared" si="0"/>
        <v>15841.869999999999</v>
      </c>
      <c r="L5" s="3100">
        <f t="shared" si="0"/>
        <v>0</v>
      </c>
      <c r="M5" s="3100">
        <f t="shared" si="0"/>
        <v>43186.929999999993</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10737.39</v>
      </c>
      <c r="AD5" s="3100">
        <f t="shared" si="0"/>
        <v>460.78</v>
      </c>
      <c r="AE5" s="3100">
        <f t="shared" si="0"/>
        <v>460.78</v>
      </c>
      <c r="AF5" s="3100">
        <f t="shared" si="0"/>
        <v>5085.34</v>
      </c>
      <c r="AG5" s="3100">
        <f t="shared" si="0"/>
        <v>0</v>
      </c>
      <c r="AH5" s="3100">
        <f t="shared" si="0"/>
        <v>118.62</v>
      </c>
      <c r="AI5" s="3100">
        <f t="shared" si="0"/>
        <v>118.62</v>
      </c>
      <c r="AJ5" s="3100">
        <f t="shared" si="0"/>
        <v>95.98</v>
      </c>
      <c r="AK5" s="3100">
        <f t="shared" si="0"/>
        <v>95.98</v>
      </c>
      <c r="AL5" s="3100">
        <f t="shared" si="0"/>
        <v>664.3</v>
      </c>
      <c r="AM5" s="3100">
        <f t="shared" si="0"/>
        <v>630</v>
      </c>
      <c r="AN5" s="3100">
        <f t="shared" si="0"/>
        <v>4312.37</v>
      </c>
      <c r="AO5" s="3100">
        <f t="shared" si="0"/>
        <v>3203.4999999999995</v>
      </c>
      <c r="AP5" s="3100">
        <f t="shared" si="0"/>
        <v>0</v>
      </c>
      <c r="AQ5" s="3100">
        <f t="shared" si="0"/>
        <v>0</v>
      </c>
      <c r="AR5" s="3100">
        <f t="shared" si="0"/>
        <v>0</v>
      </c>
      <c r="AS5" s="3100">
        <f t="shared" si="0"/>
        <v>0</v>
      </c>
      <c r="AT5" s="3100">
        <f t="shared" si="0"/>
        <v>23591.05</v>
      </c>
      <c r="AU5" s="3101"/>
      <c r="AV5" s="3097" t="s">
        <v>3329</v>
      </c>
      <c r="AW5" s="3098"/>
      <c r="AX5" s="3098"/>
      <c r="AY5" s="3102" t="s">
        <v>3</v>
      </c>
      <c r="AZ5" s="3103">
        <f t="shared" ref="AZ5:BT5" si="1">SUM(AZ13:AZ641)</f>
        <v>276979</v>
      </c>
      <c r="BA5" s="3103">
        <f t="shared" si="1"/>
        <v>268496.05000000005</v>
      </c>
      <c r="BB5" s="3103">
        <f t="shared" si="1"/>
        <v>209359.93</v>
      </c>
      <c r="BC5" s="3103">
        <f t="shared" si="1"/>
        <v>15841.869999999999</v>
      </c>
      <c r="BD5" s="3103">
        <f t="shared" si="1"/>
        <v>43186.929999999993</v>
      </c>
      <c r="BE5" s="3103">
        <f t="shared" si="1"/>
        <v>107.32</v>
      </c>
      <c r="BF5" s="3103">
        <f t="shared" si="1"/>
        <v>0</v>
      </c>
      <c r="BG5" s="3103">
        <f t="shared" si="1"/>
        <v>0</v>
      </c>
      <c r="BH5" s="3103">
        <f t="shared" si="1"/>
        <v>0</v>
      </c>
      <c r="BI5" s="3103">
        <f t="shared" si="1"/>
        <v>0</v>
      </c>
      <c r="BJ5" s="3103">
        <f t="shared" si="1"/>
        <v>0</v>
      </c>
      <c r="BK5" s="3103">
        <f t="shared" si="1"/>
        <v>0</v>
      </c>
      <c r="BL5" s="3103">
        <f t="shared" si="1"/>
        <v>8482.9500000000007</v>
      </c>
      <c r="BM5" s="3103">
        <f t="shared" si="1"/>
        <v>0</v>
      </c>
      <c r="BN5" s="3103">
        <f t="shared" si="1"/>
        <v>5085.34</v>
      </c>
      <c r="BO5" s="3103">
        <f t="shared" si="1"/>
        <v>0</v>
      </c>
      <c r="BP5" s="3103">
        <f t="shared" si="1"/>
        <v>0</v>
      </c>
      <c r="BQ5" s="3103">
        <f t="shared" si="1"/>
        <v>34.299999999999997</v>
      </c>
      <c r="BR5" s="3103">
        <f t="shared" si="1"/>
        <v>3363.3100000000004</v>
      </c>
      <c r="BS5" s="3103">
        <f t="shared" si="1"/>
        <v>0</v>
      </c>
      <c r="BT5" s="3104">
        <f t="shared" si="1"/>
        <v>0</v>
      </c>
    </row>
    <row r="6" spans="1:72" s="3111" customFormat="1" ht="13.2">
      <c r="A6" s="3097" t="s">
        <v>3330</v>
      </c>
      <c r="B6" s="3105"/>
      <c r="C6" s="3105"/>
      <c r="D6" s="3106"/>
      <c r="E6" s="3100">
        <f>H6+AC6+AT6</f>
        <v>95946.99</v>
      </c>
      <c r="F6" s="3100" t="s">
        <v>1</v>
      </c>
      <c r="G6" s="3100" t="s">
        <v>2</v>
      </c>
      <c r="H6" s="3107">
        <f>SUMIF(I$12:AB$12,"总值",I6:AB6)</f>
        <v>85070.36</v>
      </c>
      <c r="I6" s="3100">
        <f t="shared" ref="I6:AB6" si="2">ROUND($A$3*I5/$B$3,2)</f>
        <v>66333.66</v>
      </c>
      <c r="J6" s="3100">
        <f t="shared" si="2"/>
        <v>0</v>
      </c>
      <c r="K6" s="3100">
        <f t="shared" si="2"/>
        <v>5019.34</v>
      </c>
      <c r="L6" s="3100">
        <f t="shared" si="2"/>
        <v>0</v>
      </c>
      <c r="M6" s="3100">
        <f t="shared" si="2"/>
        <v>13683.36</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3402.0299999999997</v>
      </c>
      <c r="AD6" s="3100">
        <f t="shared" ref="AD6:AS6" si="3">ROUND($A$3*AD5/$B$3,2)</f>
        <v>145.99</v>
      </c>
      <c r="AE6" s="3100">
        <f t="shared" si="3"/>
        <v>145.99</v>
      </c>
      <c r="AF6" s="3100">
        <f t="shared" si="3"/>
        <v>1611.24</v>
      </c>
      <c r="AG6" s="3100">
        <f t="shared" si="3"/>
        <v>0</v>
      </c>
      <c r="AH6" s="3100">
        <f t="shared" si="3"/>
        <v>37.58</v>
      </c>
      <c r="AI6" s="3100">
        <f t="shared" si="3"/>
        <v>37.58</v>
      </c>
      <c r="AJ6" s="3100">
        <f t="shared" si="3"/>
        <v>30.41</v>
      </c>
      <c r="AK6" s="3100">
        <f t="shared" si="3"/>
        <v>30.41</v>
      </c>
      <c r="AL6" s="3100">
        <f t="shared" si="3"/>
        <v>210.48</v>
      </c>
      <c r="AM6" s="3100">
        <f t="shared" si="3"/>
        <v>199.61</v>
      </c>
      <c r="AN6" s="3100">
        <f t="shared" si="3"/>
        <v>1366.33</v>
      </c>
      <c r="AO6" s="3100">
        <f t="shared" si="3"/>
        <v>1015</v>
      </c>
      <c r="AP6" s="3100">
        <f t="shared" si="3"/>
        <v>0</v>
      </c>
      <c r="AQ6" s="3100">
        <f t="shared" si="3"/>
        <v>0</v>
      </c>
      <c r="AR6" s="3100">
        <f t="shared" si="3"/>
        <v>0</v>
      </c>
      <c r="AS6" s="3100">
        <f t="shared" si="3"/>
        <v>0</v>
      </c>
      <c r="AT6" s="3107">
        <f>IF(C3="是",ROUND($A$3*AT5/$B$3,2),0)</f>
        <v>7474.6</v>
      </c>
      <c r="AU6" s="3108"/>
      <c r="AV6" s="3097" t="s">
        <v>3330</v>
      </c>
      <c r="AW6" s="3105"/>
      <c r="AX6" s="3105"/>
      <c r="AY6" s="3109">
        <f>IF(AY3&gt;0,AY3,ROUND($A$3*AZ5/$B$3,2))</f>
        <v>87758.11</v>
      </c>
      <c r="AZ6" s="3100" t="s">
        <v>3</v>
      </c>
      <c r="BA6" s="3100">
        <f>ROUND($AY$6*BA5/$AZ$5,2)</f>
        <v>85070.37</v>
      </c>
      <c r="BB6" s="3100">
        <f>ROUND($AY$6*BB5/$AZ$5,2)</f>
        <v>66333.66</v>
      </c>
      <c r="BC6" s="3100">
        <f t="shared" ref="BC6:BH6" si="4">ROUND($AY$6*BC5/$AZ$5,2)</f>
        <v>5019.34</v>
      </c>
      <c r="BD6" s="3100">
        <f t="shared" si="4"/>
        <v>13683.36</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2687.74</v>
      </c>
      <c r="BM6" s="3100">
        <f t="shared" si="5"/>
        <v>0</v>
      </c>
      <c r="BN6" s="3100">
        <f t="shared" si="5"/>
        <v>1611.24</v>
      </c>
      <c r="BO6" s="3100">
        <f t="shared" si="5"/>
        <v>0</v>
      </c>
      <c r="BP6" s="3100">
        <f t="shared" si="5"/>
        <v>0</v>
      </c>
      <c r="BQ6" s="3100">
        <f t="shared" si="5"/>
        <v>10.87</v>
      </c>
      <c r="BR6" s="3100">
        <f t="shared" si="5"/>
        <v>1065.6300000000001</v>
      </c>
      <c r="BS6" s="3100">
        <f t="shared" si="5"/>
        <v>0</v>
      </c>
      <c r="BT6" s="3110">
        <f t="shared" si="5"/>
        <v>0</v>
      </c>
    </row>
    <row r="7" spans="1:72" s="3087" customFormat="1" ht="25.2">
      <c r="A7" s="3112" t="s">
        <v>3331</v>
      </c>
      <c r="B7" s="3112" t="s">
        <v>3332</v>
      </c>
      <c r="C7" s="3112" t="s">
        <v>3333</v>
      </c>
      <c r="D7" s="3112" t="s">
        <v>3334</v>
      </c>
      <c r="E7" s="3112" t="s">
        <v>3330</v>
      </c>
      <c r="F7" s="3112" t="s">
        <v>3335</v>
      </c>
      <c r="G7" s="3113" t="s">
        <v>3336</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3337</v>
      </c>
      <c r="AV7" s="3064" t="s">
        <v>3331</v>
      </c>
      <c r="AW7" s="3084" t="s">
        <v>3332</v>
      </c>
      <c r="AX7" s="3064" t="s">
        <v>3333</v>
      </c>
      <c r="AY7" s="3098" t="s">
        <v>3338</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3339</v>
      </c>
      <c r="H8" s="3120" t="s">
        <v>3340</v>
      </c>
      <c r="I8" s="3121"/>
      <c r="J8" s="3121"/>
      <c r="K8" s="3121"/>
      <c r="L8" s="3121"/>
      <c r="M8" s="3121"/>
      <c r="N8" s="3121"/>
      <c r="O8" s="3121"/>
      <c r="P8" s="3121"/>
      <c r="Q8" s="3121"/>
      <c r="R8" s="3121"/>
      <c r="S8" s="3121"/>
      <c r="T8" s="3121"/>
      <c r="U8" s="3121"/>
      <c r="V8" s="3122"/>
      <c r="W8" s="3121"/>
      <c r="X8" s="3121"/>
      <c r="Y8" s="3121"/>
      <c r="Z8" s="3121"/>
      <c r="AA8" s="3122"/>
      <c r="AB8" s="3123"/>
      <c r="AC8" s="3124" t="s">
        <v>3341</v>
      </c>
      <c r="AD8" s="3116"/>
      <c r="AE8" s="3116"/>
      <c r="AF8" s="3121"/>
      <c r="AG8" s="3121"/>
      <c r="AH8" s="3121"/>
      <c r="AI8" s="3121"/>
      <c r="AJ8" s="3121"/>
      <c r="AK8" s="3121"/>
      <c r="AL8" s="3121"/>
      <c r="AM8" s="3121"/>
      <c r="AN8" s="3121"/>
      <c r="AO8" s="3121"/>
      <c r="AP8" s="3121"/>
      <c r="AQ8" s="3121"/>
      <c r="AR8" s="3121"/>
      <c r="AS8" s="1852"/>
      <c r="AT8" s="3125" t="s">
        <v>815</v>
      </c>
      <c r="AU8" s="3118" t="s">
        <v>3342</v>
      </c>
      <c r="AV8" s="3126"/>
      <c r="AW8" s="3083"/>
      <c r="AX8" s="3126"/>
      <c r="AY8" s="3084" t="s">
        <v>3343</v>
      </c>
      <c r="AZ8" s="727" t="s">
        <v>3326</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3.2">
      <c r="A9" s="3118"/>
      <c r="B9" s="3118"/>
      <c r="C9" s="3118"/>
      <c r="D9" s="3118"/>
      <c r="E9" s="3118"/>
      <c r="F9" s="3118"/>
      <c r="G9" s="3126"/>
      <c r="H9" s="3129" t="s">
        <v>3344</v>
      </c>
      <c r="I9" s="3130" t="s">
        <v>2964</v>
      </c>
      <c r="J9" s="3124"/>
      <c r="K9" s="3130" t="s">
        <v>2965</v>
      </c>
      <c r="L9" s="3124"/>
      <c r="M9" s="3130" t="s">
        <v>2965</v>
      </c>
      <c r="N9" s="3124"/>
      <c r="O9" s="3131" t="s">
        <v>2964</v>
      </c>
      <c r="P9" s="3124"/>
      <c r="Q9" s="3131"/>
      <c r="R9" s="3124"/>
      <c r="S9" s="3131"/>
      <c r="T9" s="3124"/>
      <c r="U9" s="3131"/>
      <c r="V9" s="3124"/>
      <c r="W9" s="3131"/>
      <c r="X9" s="3124"/>
      <c r="Y9" s="3131"/>
      <c r="Z9" s="3124"/>
      <c r="AA9" s="3131"/>
      <c r="AB9" s="3124"/>
      <c r="AC9" s="3119" t="s">
        <v>3344</v>
      </c>
      <c r="AD9" s="3097" t="s">
        <v>3345</v>
      </c>
      <c r="AE9" s="3132"/>
      <c r="AF9" s="3097" t="s">
        <v>3346</v>
      </c>
      <c r="AG9" s="3132"/>
      <c r="AH9" s="3097" t="s">
        <v>3345</v>
      </c>
      <c r="AI9" s="3132"/>
      <c r="AJ9" s="3097" t="s">
        <v>3346</v>
      </c>
      <c r="AK9" s="3132"/>
      <c r="AL9" s="3097" t="s">
        <v>3345</v>
      </c>
      <c r="AM9" s="3132"/>
      <c r="AN9" s="3097" t="s">
        <v>3346</v>
      </c>
      <c r="AO9" s="3132"/>
      <c r="AP9" s="3133" t="s">
        <v>3345</v>
      </c>
      <c r="AQ9" s="3134"/>
      <c r="AR9" s="3133" t="s">
        <v>3346</v>
      </c>
      <c r="AS9" s="3135"/>
      <c r="AT9" s="3118"/>
      <c r="AU9" s="3118" t="s">
        <v>3347</v>
      </c>
      <c r="AV9" s="3126"/>
      <c r="AW9" s="3083"/>
      <c r="AX9" s="3126"/>
      <c r="AY9" s="3136"/>
      <c r="AZ9" s="3136" t="s">
        <v>3339</v>
      </c>
      <c r="BA9" s="3137" t="s">
        <v>3348</v>
      </c>
      <c r="BB9" s="3138"/>
      <c r="BC9" s="3138"/>
      <c r="BD9" s="3138"/>
      <c r="BE9" s="3138"/>
      <c r="BF9" s="3138"/>
      <c r="BG9" s="3138"/>
      <c r="BH9" s="3138"/>
      <c r="BI9" s="3138"/>
      <c r="BJ9" s="3138"/>
      <c r="BK9" s="3139"/>
      <c r="BL9" s="3097" t="s">
        <v>3349</v>
      </c>
      <c r="BM9" s="3121"/>
      <c r="BN9" s="3121"/>
      <c r="BO9" s="3121"/>
      <c r="BP9" s="3121"/>
      <c r="BQ9" s="3121"/>
      <c r="BR9" s="3121"/>
      <c r="BS9" s="3121"/>
      <c r="BT9" s="3127"/>
    </row>
    <row r="10" spans="1:72" s="3128" customFormat="1" ht="13.2">
      <c r="A10" s="3118"/>
      <c r="B10" s="3118"/>
      <c r="C10" s="3118"/>
      <c r="D10" s="3118"/>
      <c r="E10" s="3118"/>
      <c r="F10" s="3118"/>
      <c r="G10" s="3126"/>
      <c r="H10" s="3136"/>
      <c r="I10" s="3130" t="s">
        <v>883</v>
      </c>
      <c r="J10" s="3124"/>
      <c r="K10" s="3140" t="s">
        <v>2966</v>
      </c>
      <c r="L10" s="3124"/>
      <c r="M10" s="3140" t="s">
        <v>2990</v>
      </c>
      <c r="N10" s="3124"/>
      <c r="O10" s="3141" t="s">
        <v>2956</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3350</v>
      </c>
      <c r="AK10" s="3144"/>
      <c r="AL10" s="3142" t="s">
        <v>2281</v>
      </c>
      <c r="AM10" s="3145"/>
      <c r="AN10" s="3097" t="s">
        <v>3351</v>
      </c>
      <c r="AO10" s="3132"/>
      <c r="AP10" s="3133" t="s">
        <v>3352</v>
      </c>
      <c r="AQ10" s="3134"/>
      <c r="AR10" s="3133" t="s">
        <v>3352</v>
      </c>
      <c r="AS10" s="3134"/>
      <c r="AT10" s="3118"/>
      <c r="AU10" s="3118"/>
      <c r="AV10" s="3126"/>
      <c r="AW10" s="3083"/>
      <c r="AX10" s="3126"/>
      <c r="AY10" s="3136"/>
      <c r="AZ10" s="3136"/>
      <c r="BA10" s="3146" t="s">
        <v>3344</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3344</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3.2">
      <c r="A11" s="3118"/>
      <c r="B11" s="3118"/>
      <c r="C11" s="3118"/>
      <c r="D11" s="3118"/>
      <c r="E11" s="3118"/>
      <c r="F11" s="3118"/>
      <c r="G11" s="3126"/>
      <c r="H11" s="3146"/>
      <c r="I11" s="3151" t="s">
        <v>2967</v>
      </c>
      <c r="J11" s="3132"/>
      <c r="K11" s="3151" t="s">
        <v>2968</v>
      </c>
      <c r="L11" s="3132"/>
      <c r="M11" s="3152" t="s">
        <v>2990</v>
      </c>
      <c r="N11" s="3132"/>
      <c r="O11" s="3152" t="s">
        <v>2998</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3.2">
      <c r="A12" s="3157"/>
      <c r="B12" s="3157"/>
      <c r="C12" s="3157"/>
      <c r="D12" s="3157"/>
      <c r="E12" s="3157"/>
      <c r="F12" s="3157"/>
      <c r="G12" s="3065"/>
      <c r="H12" s="3158"/>
      <c r="I12" s="3099" t="s">
        <v>3353</v>
      </c>
      <c r="J12" s="3066" t="s">
        <v>3354</v>
      </c>
      <c r="K12" s="3066" t="s">
        <v>3353</v>
      </c>
      <c r="L12" s="3066" t="s">
        <v>3354</v>
      </c>
      <c r="M12" s="3066" t="s">
        <v>3353</v>
      </c>
      <c r="N12" s="3066" t="s">
        <v>3354</v>
      </c>
      <c r="O12" s="3066" t="s">
        <v>3353</v>
      </c>
      <c r="P12" s="3066" t="s">
        <v>3354</v>
      </c>
      <c r="Q12" s="3066" t="s">
        <v>3353</v>
      </c>
      <c r="R12" s="3066" t="s">
        <v>3354</v>
      </c>
      <c r="S12" s="3066" t="s">
        <v>3353</v>
      </c>
      <c r="T12" s="3066" t="s">
        <v>3354</v>
      </c>
      <c r="U12" s="3066" t="s">
        <v>3353</v>
      </c>
      <c r="V12" s="3101" t="s">
        <v>3354</v>
      </c>
      <c r="W12" s="3066" t="s">
        <v>3353</v>
      </c>
      <c r="X12" s="3066" t="s">
        <v>3354</v>
      </c>
      <c r="Y12" s="3066" t="s">
        <v>3353</v>
      </c>
      <c r="Z12" s="3066" t="s">
        <v>3354</v>
      </c>
      <c r="AA12" s="3066" t="s">
        <v>3353</v>
      </c>
      <c r="AB12" s="3066" t="s">
        <v>3354</v>
      </c>
      <c r="AC12" s="3159"/>
      <c r="AD12" s="3099" t="s">
        <v>3353</v>
      </c>
      <c r="AE12" s="3066" t="s">
        <v>3354</v>
      </c>
      <c r="AF12" s="3066" t="s">
        <v>3353</v>
      </c>
      <c r="AG12" s="3066" t="s">
        <v>3354</v>
      </c>
      <c r="AH12" s="3066" t="s">
        <v>3353</v>
      </c>
      <c r="AI12" s="3066" t="s">
        <v>3354</v>
      </c>
      <c r="AJ12" s="3066" t="s">
        <v>3353</v>
      </c>
      <c r="AK12" s="3066" t="s">
        <v>3354</v>
      </c>
      <c r="AL12" s="3066" t="s">
        <v>3353</v>
      </c>
      <c r="AM12" s="3066" t="s">
        <v>3354</v>
      </c>
      <c r="AN12" s="3066" t="s">
        <v>3353</v>
      </c>
      <c r="AO12" s="3066" t="s">
        <v>3354</v>
      </c>
      <c r="AP12" s="3160" t="s">
        <v>3353</v>
      </c>
      <c r="AQ12" s="3160" t="s">
        <v>3354</v>
      </c>
      <c r="AR12" s="3161" t="s">
        <v>3353</v>
      </c>
      <c r="AS12" s="3162" t="s">
        <v>3354</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2962</v>
      </c>
      <c r="C13" s="3167" t="s">
        <v>2963</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3.2">
      <c r="A14" s="3167"/>
      <c r="B14" s="3167"/>
      <c r="C14" s="3167" t="s">
        <v>2969</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3.2">
      <c r="A15" s="3167"/>
      <c r="B15" s="3167"/>
      <c r="C15" s="3167" t="s">
        <v>2970</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3.2">
      <c r="A16" s="3167"/>
      <c r="B16" s="3167"/>
      <c r="C16" s="3167" t="s">
        <v>2971</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3.2">
      <c r="A17" s="3167"/>
      <c r="B17" s="3167"/>
      <c r="C17" s="3167" t="s">
        <v>2972</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s="3220" customFormat="1">
      <c r="A18" s="3203"/>
      <c r="B18" s="3204"/>
      <c r="C18" s="3205" t="s">
        <v>2973</v>
      </c>
      <c r="D18" s="3206" t="s">
        <v>1639</v>
      </c>
      <c r="E18" s="3207">
        <f t="shared" si="6"/>
        <v>1928.19</v>
      </c>
      <c r="F18" s="3208"/>
      <c r="G18" s="3209">
        <f t="shared" si="7"/>
        <v>6085.68</v>
      </c>
      <c r="H18" s="3210">
        <f t="shared" si="8"/>
        <v>6008.67</v>
      </c>
      <c r="I18" s="3211">
        <v>5667.41</v>
      </c>
      <c r="J18" s="3211"/>
      <c r="K18" s="3211">
        <v>341.26</v>
      </c>
      <c r="L18" s="3212"/>
      <c r="M18" s="3212"/>
      <c r="N18" s="3212"/>
      <c r="O18" s="3212"/>
      <c r="P18" s="3212"/>
      <c r="Q18" s="3212"/>
      <c r="R18" s="3212"/>
      <c r="S18" s="3212"/>
      <c r="T18" s="3212"/>
      <c r="U18" s="3212"/>
      <c r="V18" s="3212"/>
      <c r="W18" s="3212"/>
      <c r="X18" s="3212"/>
      <c r="Y18" s="3212"/>
      <c r="Z18" s="3212"/>
      <c r="AA18" s="3212"/>
      <c r="AB18" s="3212"/>
      <c r="AC18" s="3207">
        <f t="shared" si="9"/>
        <v>77.010000000000005</v>
      </c>
      <c r="AD18" s="3213"/>
      <c r="AE18" s="3213"/>
      <c r="AF18" s="3214"/>
      <c r="AG18" s="3214"/>
      <c r="AH18" s="3214"/>
      <c r="AI18" s="3214"/>
      <c r="AJ18" s="3214"/>
      <c r="AK18" s="3214"/>
      <c r="AL18" s="3214"/>
      <c r="AM18" s="3214"/>
      <c r="AN18" s="3214">
        <v>77.010000000000005</v>
      </c>
      <c r="AO18" s="3213"/>
      <c r="AP18" s="3213"/>
      <c r="AQ18" s="3213"/>
      <c r="AR18" s="3213"/>
      <c r="AS18" s="3213"/>
      <c r="AT18" s="3215"/>
      <c r="AU18" s="3216"/>
      <c r="AV18" s="3217">
        <f t="shared" si="10"/>
        <v>0</v>
      </c>
      <c r="AW18" s="3217">
        <f t="shared" si="10"/>
        <v>0</v>
      </c>
      <c r="AX18" s="3217" t="str">
        <f t="shared" si="10"/>
        <v>6#住宅楼</v>
      </c>
      <c r="AY18" s="3218">
        <f t="shared" si="11"/>
        <v>1928.19</v>
      </c>
      <c r="AZ18" s="3207">
        <f t="shared" si="12"/>
        <v>6085.68</v>
      </c>
      <c r="BA18" s="3207">
        <f t="shared" si="13"/>
        <v>6008.67</v>
      </c>
      <c r="BB18" s="3207">
        <f t="shared" si="14"/>
        <v>5667.41</v>
      </c>
      <c r="BC18" s="3207">
        <f t="shared" si="15"/>
        <v>341.26</v>
      </c>
      <c r="BD18" s="3207">
        <f t="shared" si="16"/>
        <v>0</v>
      </c>
      <c r="BE18" s="3207">
        <f t="shared" si="17"/>
        <v>0</v>
      </c>
      <c r="BF18" s="3207">
        <f t="shared" si="18"/>
        <v>0</v>
      </c>
      <c r="BG18" s="3207">
        <f t="shared" si="19"/>
        <v>0</v>
      </c>
      <c r="BH18" s="3207">
        <f t="shared" si="20"/>
        <v>0</v>
      </c>
      <c r="BI18" s="3207">
        <f t="shared" si="21"/>
        <v>0</v>
      </c>
      <c r="BJ18" s="3207">
        <f t="shared" si="22"/>
        <v>0</v>
      </c>
      <c r="BK18" s="3207">
        <f t="shared" si="23"/>
        <v>0</v>
      </c>
      <c r="BL18" s="3207">
        <f t="shared" si="24"/>
        <v>77.010000000000005</v>
      </c>
      <c r="BM18" s="3207">
        <f t="shared" si="25"/>
        <v>0</v>
      </c>
      <c r="BN18" s="3207">
        <f t="shared" si="26"/>
        <v>0</v>
      </c>
      <c r="BO18" s="3207">
        <f t="shared" si="27"/>
        <v>0</v>
      </c>
      <c r="BP18" s="3207">
        <f t="shared" si="28"/>
        <v>0</v>
      </c>
      <c r="BQ18" s="3207">
        <f t="shared" si="29"/>
        <v>0</v>
      </c>
      <c r="BR18" s="3207">
        <f t="shared" si="30"/>
        <v>77.010000000000005</v>
      </c>
      <c r="BS18" s="3207">
        <f t="shared" si="31"/>
        <v>0</v>
      </c>
      <c r="BT18" s="3219">
        <f t="shared" si="32"/>
        <v>0</v>
      </c>
    </row>
    <row r="19" spans="1:72">
      <c r="A19" s="3176"/>
      <c r="B19" s="1296"/>
      <c r="C19" s="3167" t="s">
        <v>2974</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2975</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ht="14.4">
      <c r="A21" s="3176"/>
      <c r="B21" s="1292"/>
      <c r="C21" s="3167" t="s">
        <v>2976</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ht="27.6">
      <c r="A22" s="3176"/>
      <c r="B22" s="1292"/>
      <c r="C22" s="3167" t="s">
        <v>2977</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ht="27.6">
      <c r="A23" s="3176"/>
      <c r="B23" s="1292"/>
      <c r="C23" s="3167" t="s">
        <v>2978</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ht="27.6">
      <c r="A24" s="3176"/>
      <c r="B24" s="1292"/>
      <c r="C24" s="3167" t="s">
        <v>2979</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s="3220" customFormat="1" ht="27.6">
      <c r="A25" s="3203"/>
      <c r="B25" s="3221"/>
      <c r="C25" s="3205" t="s">
        <v>2980</v>
      </c>
      <c r="D25" s="3206" t="s">
        <v>1639</v>
      </c>
      <c r="E25" s="3207">
        <f t="shared" si="33"/>
        <v>4020.14</v>
      </c>
      <c r="F25" s="3208"/>
      <c r="G25" s="3209">
        <f t="shared" si="34"/>
        <v>12688.210000000001</v>
      </c>
      <c r="H25" s="3210">
        <f t="shared" si="35"/>
        <v>12544.800000000001</v>
      </c>
      <c r="I25" s="3211">
        <f>11286.53-AT25</f>
        <v>11276.53</v>
      </c>
      <c r="J25" s="3211"/>
      <c r="K25" s="3211">
        <f>700.84+567.43</f>
        <v>1268.27</v>
      </c>
      <c r="L25" s="3212"/>
      <c r="M25" s="3212"/>
      <c r="N25" s="3212"/>
      <c r="O25" s="3212"/>
      <c r="P25" s="3212"/>
      <c r="Q25" s="3212"/>
      <c r="R25" s="3212"/>
      <c r="S25" s="3212"/>
      <c r="T25" s="3212"/>
      <c r="U25" s="3212"/>
      <c r="V25" s="3212"/>
      <c r="W25" s="3212"/>
      <c r="X25" s="3212"/>
      <c r="Y25" s="3212"/>
      <c r="Z25" s="3212"/>
      <c r="AA25" s="3212"/>
      <c r="AB25" s="3212"/>
      <c r="AC25" s="3207">
        <f t="shared" si="36"/>
        <v>133.41</v>
      </c>
      <c r="AD25" s="3213"/>
      <c r="AE25" s="3213"/>
      <c r="AF25" s="3214"/>
      <c r="AG25" s="3214"/>
      <c r="AH25" s="3214"/>
      <c r="AI25" s="3214"/>
      <c r="AJ25" s="3214"/>
      <c r="AK25" s="3214"/>
      <c r="AL25" s="3214"/>
      <c r="AM25" s="3214"/>
      <c r="AN25" s="3214">
        <v>133.41</v>
      </c>
      <c r="AO25" s="3213"/>
      <c r="AP25" s="3213"/>
      <c r="AQ25" s="3213"/>
      <c r="AR25" s="3213"/>
      <c r="AS25" s="3213"/>
      <c r="AT25" s="3215">
        <v>10</v>
      </c>
      <c r="AU25" s="3216"/>
      <c r="AV25" s="3217">
        <f t="shared" si="37"/>
        <v>0</v>
      </c>
      <c r="AW25" s="3217">
        <f t="shared" si="38"/>
        <v>0</v>
      </c>
      <c r="AX25" s="3217" t="str">
        <f t="shared" si="39"/>
        <v>13#住宅楼</v>
      </c>
      <c r="AY25" s="3218">
        <f t="shared" si="40"/>
        <v>4016.97</v>
      </c>
      <c r="AZ25" s="3207">
        <f t="shared" si="41"/>
        <v>12678.210000000001</v>
      </c>
      <c r="BA25" s="3207">
        <f t="shared" si="42"/>
        <v>12544.800000000001</v>
      </c>
      <c r="BB25" s="3207">
        <f t="shared" si="43"/>
        <v>11276.53</v>
      </c>
      <c r="BC25" s="3207">
        <f t="shared" si="44"/>
        <v>1268.27</v>
      </c>
      <c r="BD25" s="3207">
        <f t="shared" si="45"/>
        <v>0</v>
      </c>
      <c r="BE25" s="3207">
        <f t="shared" si="46"/>
        <v>0</v>
      </c>
      <c r="BF25" s="3207">
        <f t="shared" si="47"/>
        <v>0</v>
      </c>
      <c r="BG25" s="3207">
        <f t="shared" si="48"/>
        <v>0</v>
      </c>
      <c r="BH25" s="3207">
        <f t="shared" si="49"/>
        <v>0</v>
      </c>
      <c r="BI25" s="3207">
        <f t="shared" si="50"/>
        <v>0</v>
      </c>
      <c r="BJ25" s="3207">
        <f t="shared" si="51"/>
        <v>0</v>
      </c>
      <c r="BK25" s="3207">
        <f t="shared" si="52"/>
        <v>0</v>
      </c>
      <c r="BL25" s="3207">
        <f t="shared" si="53"/>
        <v>133.41</v>
      </c>
      <c r="BM25" s="3207">
        <f t="shared" si="54"/>
        <v>0</v>
      </c>
      <c r="BN25" s="3207">
        <f t="shared" si="55"/>
        <v>0</v>
      </c>
      <c r="BO25" s="3207">
        <f t="shared" si="56"/>
        <v>0</v>
      </c>
      <c r="BP25" s="3207">
        <f t="shared" si="57"/>
        <v>0</v>
      </c>
      <c r="BQ25" s="3207">
        <f t="shared" si="58"/>
        <v>0</v>
      </c>
      <c r="BR25" s="3207">
        <f t="shared" si="59"/>
        <v>133.41</v>
      </c>
      <c r="BS25" s="3207">
        <f t="shared" si="60"/>
        <v>0</v>
      </c>
      <c r="BT25" s="3219">
        <f t="shared" si="61"/>
        <v>0</v>
      </c>
    </row>
    <row r="26" spans="1:72" ht="27.6">
      <c r="A26" s="3176"/>
      <c r="B26" s="1292"/>
      <c r="C26" s="3167" t="s">
        <v>2981</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ht="27.6">
      <c r="A27" s="3176"/>
      <c r="B27" s="1292"/>
      <c r="C27" s="3167" t="s">
        <v>2982</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ht="27.6">
      <c r="A28" s="3176"/>
      <c r="B28" s="1292"/>
      <c r="C28" s="3167" t="s">
        <v>2983</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ht="27.6">
      <c r="A29" s="3176"/>
      <c r="B29" s="1294"/>
      <c r="C29" s="3167" t="s">
        <v>2984</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ht="27.6">
      <c r="A30" s="3176"/>
      <c r="B30" s="1292"/>
      <c r="C30" s="3167" t="s">
        <v>2985</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ht="27.6">
      <c r="A31" s="3176"/>
      <c r="B31" s="1292"/>
      <c r="C31" s="3167" t="s">
        <v>2986</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ht="27.6">
      <c r="A32" s="3176"/>
      <c r="B32" s="1292"/>
      <c r="C32" s="3167" t="s">
        <v>2987</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ht="27.6">
      <c r="A33" s="3176"/>
      <c r="B33" s="1292"/>
      <c r="C33" s="3167" t="s">
        <v>2988</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2989</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2991</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f>AD35</f>
        <v>460.78</v>
      </c>
      <c r="AF35" s="3200">
        <f>144.06+76.04+144.06</f>
        <v>364.16</v>
      </c>
      <c r="AG35" s="3200"/>
      <c r="AH35" s="3200">
        <f>118.62</f>
        <v>118.62</v>
      </c>
      <c r="AI35" s="3173">
        <f>AH35</f>
        <v>118.62</v>
      </c>
      <c r="AJ35" s="3173">
        <v>95.98</v>
      </c>
      <c r="AK35" s="3173">
        <f>AJ35</f>
        <v>95.98</v>
      </c>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149.38</v>
      </c>
      <c r="AZ35" s="3178">
        <f t="shared" si="41"/>
        <v>471.48</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364.16</v>
      </c>
      <c r="BM35" s="3178">
        <f t="shared" si="54"/>
        <v>0</v>
      </c>
      <c r="BN35" s="3178">
        <f t="shared" si="55"/>
        <v>364.16</v>
      </c>
      <c r="BO35" s="3178">
        <f t="shared" si="56"/>
        <v>0</v>
      </c>
      <c r="BP35" s="3178">
        <f t="shared" si="57"/>
        <v>0</v>
      </c>
      <c r="BQ35" s="3178">
        <f t="shared" si="58"/>
        <v>0</v>
      </c>
      <c r="BR35" s="3178">
        <f t="shared" si="59"/>
        <v>0</v>
      </c>
      <c r="BS35" s="3178">
        <f t="shared" si="60"/>
        <v>0</v>
      </c>
      <c r="BT35" s="3188">
        <f t="shared" si="61"/>
        <v>0</v>
      </c>
    </row>
    <row r="36" spans="1:72" ht="15" customHeight="1">
      <c r="A36" s="3176"/>
      <c r="B36" s="1292"/>
      <c r="C36" s="3167" t="s">
        <v>2992</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f>AL36</f>
        <v>150</v>
      </c>
      <c r="AN36" s="3183">
        <v>75</v>
      </c>
      <c r="AO36" s="3183">
        <f>AN36</f>
        <v>75</v>
      </c>
      <c r="AP36" s="3183"/>
      <c r="AQ36" s="3183"/>
      <c r="AR36" s="3183"/>
      <c r="AS36" s="3183"/>
      <c r="AT36" s="3184"/>
      <c r="AU36" s="3185"/>
      <c r="AV36" s="3186">
        <f t="shared" si="37"/>
        <v>0</v>
      </c>
      <c r="AW36" s="3186">
        <f t="shared" si="38"/>
        <v>0</v>
      </c>
      <c r="AX36" s="3186" t="str">
        <f t="shared" si="39"/>
        <v>S-2#低基配电室</v>
      </c>
      <c r="AY36" s="3187">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188">
        <f t="shared" si="61"/>
        <v>0</v>
      </c>
    </row>
    <row r="37" spans="1:72" ht="15" customHeight="1">
      <c r="A37" s="3176"/>
      <c r="B37" s="1292"/>
      <c r="C37" s="3167" t="s">
        <v>2993</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f t="shared" ref="AM37:AM39" si="62">AL37</f>
        <v>150</v>
      </c>
      <c r="AN37" s="3183">
        <v>75</v>
      </c>
      <c r="AO37" s="3183">
        <f t="shared" ref="AO37:AO39" si="63">AN37</f>
        <v>75</v>
      </c>
      <c r="AP37" s="3183"/>
      <c r="AQ37" s="3183"/>
      <c r="AR37" s="3183"/>
      <c r="AS37" s="3183"/>
      <c r="AT37" s="3184"/>
      <c r="AU37" s="3185"/>
      <c r="AV37" s="3186">
        <f t="shared" si="37"/>
        <v>0</v>
      </c>
      <c r="AW37" s="3186">
        <f t="shared" si="38"/>
        <v>0</v>
      </c>
      <c r="AX37" s="3186" t="str">
        <f t="shared" si="39"/>
        <v>S-3#低基配电室</v>
      </c>
      <c r="AY37" s="3187">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188">
        <f t="shared" si="61"/>
        <v>0</v>
      </c>
    </row>
    <row r="38" spans="1:72" ht="15" customHeight="1">
      <c r="A38" s="3176"/>
      <c r="B38" s="1292"/>
      <c r="C38" s="3167" t="s">
        <v>2994</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f t="shared" si="62"/>
        <v>150</v>
      </c>
      <c r="AN38" s="3183">
        <v>75</v>
      </c>
      <c r="AO38" s="3183">
        <f t="shared" si="63"/>
        <v>75</v>
      </c>
      <c r="AP38" s="3183"/>
      <c r="AQ38" s="3183"/>
      <c r="AR38" s="3183"/>
      <c r="AS38" s="3183"/>
      <c r="AT38" s="3184"/>
      <c r="AU38" s="3185"/>
      <c r="AV38" s="3186">
        <f t="shared" si="37"/>
        <v>0</v>
      </c>
      <c r="AW38" s="3186">
        <f t="shared" si="38"/>
        <v>0</v>
      </c>
      <c r="AX38" s="3186" t="str">
        <f t="shared" si="39"/>
        <v>S-4#低基配电室</v>
      </c>
      <c r="AY38" s="3187">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188">
        <f t="shared" si="61"/>
        <v>0</v>
      </c>
    </row>
    <row r="39" spans="1:72" ht="15" customHeight="1">
      <c r="A39" s="3176"/>
      <c r="B39" s="1292"/>
      <c r="C39" s="3167" t="s">
        <v>2995</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f t="shared" si="62"/>
        <v>180</v>
      </c>
      <c r="AN39" s="3183">
        <v>90</v>
      </c>
      <c r="AO39" s="3183">
        <f t="shared" si="63"/>
        <v>90</v>
      </c>
      <c r="AP39" s="3183"/>
      <c r="AQ39" s="3183"/>
      <c r="AR39" s="3183"/>
      <c r="AS39" s="3183"/>
      <c r="AT39" s="3184"/>
      <c r="AU39" s="3185"/>
      <c r="AV39" s="3186">
        <f t="shared" si="37"/>
        <v>0</v>
      </c>
      <c r="AW39" s="3186">
        <f t="shared" si="38"/>
        <v>0</v>
      </c>
      <c r="AX39" s="3186" t="str">
        <f t="shared" si="39"/>
        <v>S-5#低基配电室及分界室</v>
      </c>
      <c r="AY39" s="3187">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188">
        <f t="shared" si="61"/>
        <v>0</v>
      </c>
    </row>
    <row r="40" spans="1:72" ht="15" customHeight="1">
      <c r="A40" s="3176"/>
      <c r="B40" s="1292"/>
      <c r="C40" s="3167" t="s">
        <v>2996</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f>38+32+13+52+37+143.76</f>
        <v>315.76</v>
      </c>
      <c r="AP40" s="3183"/>
      <c r="AQ40" s="3183"/>
      <c r="AR40" s="3183"/>
      <c r="AS40" s="3183"/>
      <c r="AT40" s="3184">
        <v>35</v>
      </c>
      <c r="AU40" s="3185"/>
      <c r="AV40" s="3186">
        <f t="shared" si="37"/>
        <v>0</v>
      </c>
      <c r="AW40" s="3186">
        <f t="shared" si="38"/>
        <v>0</v>
      </c>
      <c r="AX40" s="3186" t="str">
        <f t="shared" si="39"/>
        <v>地下车库北区</v>
      </c>
      <c r="AY40" s="3187">
        <f t="shared" si="40"/>
        <v>6130.28</v>
      </c>
      <c r="AZ40" s="3178">
        <f t="shared" si="41"/>
        <v>19348.18</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531.49</v>
      </c>
      <c r="BM40" s="3178">
        <f t="shared" si="54"/>
        <v>0</v>
      </c>
      <c r="BN40" s="3178">
        <f t="shared" si="55"/>
        <v>0</v>
      </c>
      <c r="BO40" s="3178">
        <f t="shared" si="56"/>
        <v>0</v>
      </c>
      <c r="BP40" s="3178">
        <f t="shared" si="57"/>
        <v>0</v>
      </c>
      <c r="BQ40" s="3178">
        <f t="shared" si="58"/>
        <v>0</v>
      </c>
      <c r="BR40" s="3178">
        <f t="shared" si="59"/>
        <v>531.49</v>
      </c>
      <c r="BS40" s="3178">
        <f t="shared" si="60"/>
        <v>0</v>
      </c>
      <c r="BT40" s="3188">
        <f t="shared" si="61"/>
        <v>0</v>
      </c>
    </row>
    <row r="41" spans="1:72" ht="15" customHeight="1">
      <c r="A41" s="3176"/>
      <c r="B41" s="1292"/>
      <c r="C41" s="3167" t="s">
        <v>2997</v>
      </c>
      <c r="D41" s="3168" t="s">
        <v>1639</v>
      </c>
      <c r="E41" s="3178">
        <f t="shared" si="33"/>
        <v>15396.72</v>
      </c>
      <c r="F41" s="3179"/>
      <c r="G41" s="3180">
        <f t="shared" si="34"/>
        <v>48594.59</v>
      </c>
      <c r="H41" s="3181">
        <f t="shared" si="35"/>
        <v>24370.239999999998</v>
      </c>
      <c r="I41" s="1295"/>
      <c r="J41" s="3182"/>
      <c r="K41" s="1295"/>
      <c r="L41" s="3182"/>
      <c r="M41" s="3182">
        <f>48267.54-AN41-23219</f>
        <v>24370.239999999998</v>
      </c>
      <c r="N41" s="3182"/>
      <c r="O41" s="3182"/>
      <c r="P41" s="3182"/>
      <c r="Q41" s="3182"/>
      <c r="R41" s="3182"/>
      <c r="S41" s="3182"/>
      <c r="T41" s="3182"/>
      <c r="U41" s="3182"/>
      <c r="V41" s="3182"/>
      <c r="W41" s="3182"/>
      <c r="X41" s="3182"/>
      <c r="Y41" s="3182"/>
      <c r="Z41" s="3182"/>
      <c r="AA41" s="3182"/>
      <c r="AB41" s="3182"/>
      <c r="AC41" s="3178">
        <f t="shared" si="36"/>
        <v>678.3</v>
      </c>
      <c r="AD41" s="3183"/>
      <c r="AE41" s="3183"/>
      <c r="AF41" s="1295"/>
      <c r="AG41" s="3183"/>
      <c r="AH41" s="3183"/>
      <c r="AI41" s="3183"/>
      <c r="AJ41" s="3183"/>
      <c r="AK41" s="3183"/>
      <c r="AL41" s="3183"/>
      <c r="AM41" s="3183"/>
      <c r="AN41" s="3183">
        <f>150+41+127.3+360</f>
        <v>678.3</v>
      </c>
      <c r="AO41" s="3183">
        <f>AN41-360</f>
        <v>318.29999999999995</v>
      </c>
      <c r="AP41" s="3183"/>
      <c r="AQ41" s="3183"/>
      <c r="AR41" s="3183"/>
      <c r="AS41" s="3183"/>
      <c r="AT41" s="3184">
        <f>327.05+23219</f>
        <v>23546.05</v>
      </c>
      <c r="AU41" s="3185"/>
      <c r="AV41" s="3186">
        <f t="shared" si="37"/>
        <v>0</v>
      </c>
      <c r="AW41" s="3186">
        <f t="shared" si="38"/>
        <v>0</v>
      </c>
      <c r="AX41" s="3186" t="str">
        <f t="shared" si="39"/>
        <v>地下车库南区</v>
      </c>
      <c r="AY41" s="3187">
        <f t="shared" si="40"/>
        <v>7835.54</v>
      </c>
      <c r="AZ41" s="3178">
        <f t="shared" si="41"/>
        <v>24730.239999999998</v>
      </c>
      <c r="BA41" s="3178">
        <f t="shared" si="42"/>
        <v>24370.239999999998</v>
      </c>
      <c r="BB41" s="3178">
        <f t="shared" si="43"/>
        <v>0</v>
      </c>
      <c r="BC41" s="3178">
        <f t="shared" si="44"/>
        <v>0</v>
      </c>
      <c r="BD41" s="3178">
        <f t="shared" si="45"/>
        <v>24370.239999999998</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360</v>
      </c>
      <c r="BM41" s="3178">
        <f t="shared" si="54"/>
        <v>0</v>
      </c>
      <c r="BN41" s="3178">
        <f t="shared" si="55"/>
        <v>0</v>
      </c>
      <c r="BO41" s="3178">
        <f t="shared" si="56"/>
        <v>0</v>
      </c>
      <c r="BP41" s="3178">
        <f t="shared" si="57"/>
        <v>0</v>
      </c>
      <c r="BQ41" s="3178">
        <f t="shared" si="58"/>
        <v>0</v>
      </c>
      <c r="BR41" s="3178">
        <f t="shared" si="59"/>
        <v>360</v>
      </c>
      <c r="BS41" s="3178">
        <f t="shared" si="60"/>
        <v>0</v>
      </c>
      <c r="BT41" s="3188">
        <f t="shared" si="61"/>
        <v>0</v>
      </c>
    </row>
    <row r="42" spans="1:72" ht="15.6">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ht="15.6">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f>AO36+AO37+AO38+AO39+AO40+AO41+AK35+AI35+AE35+AM36+AM37+AM38+AM39</f>
        <v>2254.4399999999996</v>
      </c>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ht="15.6">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ht="15.6">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ht="15.6">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ht="15.6">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ht="15.6">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ht="15.6">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ht="15.6">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ht="15.6">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ht="15.6">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ht="15.6">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ht="15.6">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ht="15.6">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4">H110+AC110+AT110</f>
        <v>0</v>
      </c>
      <c r="H110" s="3181">
        <f t="shared" ref="H110:H141" si="65">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6">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7">ROUND($AY$6*AZ110/$AZ$5,2)</f>
        <v>0</v>
      </c>
      <c r="AZ110" s="3178">
        <f t="shared" ref="AZ110:AZ141" si="68">BA110+BL110</f>
        <v>0</v>
      </c>
      <c r="BA110" s="3178">
        <f t="shared" ref="BA110:BA141" si="69">SUM(BB110:BK110)</f>
        <v>0</v>
      </c>
      <c r="BB110" s="3178">
        <f t="shared" ref="BB110:BB141" si="70">IF($D110="是",I110-J110,0)</f>
        <v>0</v>
      </c>
      <c r="BC110" s="3178">
        <f t="shared" ref="BC110:BC141" si="71">IF($D110="是",K110-L110,0)</f>
        <v>0</v>
      </c>
      <c r="BD110" s="3178">
        <f t="shared" ref="BD110:BD141" si="72">IF($D110="是",M110-N110,0)</f>
        <v>0</v>
      </c>
      <c r="BE110" s="3178">
        <f t="shared" ref="BE110:BE141" si="73">IF($D110="是",O110-P110,0)</f>
        <v>0</v>
      </c>
      <c r="BF110" s="3178">
        <f t="shared" ref="BF110:BF141" si="74">IF($D110="是",Q110-R110,0)</f>
        <v>0</v>
      </c>
      <c r="BG110" s="3178">
        <f t="shared" ref="BG110:BG141" si="75">IF($D110="是",S110-T110,0)</f>
        <v>0</v>
      </c>
      <c r="BH110" s="3178">
        <f t="shared" ref="BH110:BH141" si="76">IF($D110="是",U110-V110,0)</f>
        <v>0</v>
      </c>
      <c r="BI110" s="3178">
        <f t="shared" ref="BI110:BI141" si="77">IF($D110="是",W110-X110,0)</f>
        <v>0</v>
      </c>
      <c r="BJ110" s="3178">
        <f t="shared" ref="BJ110:BJ141" si="78">IF($D110="是",Y110-Z110,0)</f>
        <v>0</v>
      </c>
      <c r="BK110" s="3178">
        <f t="shared" ref="BK110:BK141" si="79">IF($D110="是",AA110-AB110,0)</f>
        <v>0</v>
      </c>
      <c r="BL110" s="3178">
        <f t="shared" ref="BL110:BL141" si="80">SUM(BM110:BT110)</f>
        <v>0</v>
      </c>
      <c r="BM110" s="3178">
        <f t="shared" ref="BM110:BM141" si="81">IF($D110="是",AD110-AE110,0)</f>
        <v>0</v>
      </c>
      <c r="BN110" s="3178">
        <f t="shared" ref="BN110:BN141" si="82">IF($D110="是",AF110-AG110,0)</f>
        <v>0</v>
      </c>
      <c r="BO110" s="3178">
        <f t="shared" ref="BO110:BO141" si="83">IF($D110="是",AH110-AI110,0)</f>
        <v>0</v>
      </c>
      <c r="BP110" s="3178">
        <f t="shared" ref="BP110:BP141" si="84">IF($D110="是",AJ110-AK110,0)</f>
        <v>0</v>
      </c>
      <c r="BQ110" s="3178">
        <f t="shared" ref="BQ110:BQ141" si="85">IF($D110="是",AL110-AM110,0)</f>
        <v>0</v>
      </c>
      <c r="BR110" s="3178">
        <f t="shared" ref="BR110:BR141" si="86">IF($D110="是",AN110-AO110,0)</f>
        <v>0</v>
      </c>
      <c r="BS110" s="3178">
        <f t="shared" ref="BS110:BS141" si="87">IF($D110="是",AP110-AQ110,0)</f>
        <v>0</v>
      </c>
      <c r="BT110" s="3188">
        <f t="shared" ref="BT110:BT141" si="88">IF($D110="是",AR110-AS110,0)</f>
        <v>0</v>
      </c>
    </row>
    <row r="111" spans="1:72">
      <c r="A111" s="3176"/>
      <c r="B111" s="3176"/>
      <c r="C111" s="3176"/>
      <c r="D111" s="3190"/>
      <c r="E111" s="3178">
        <f t="shared" si="33"/>
        <v>0</v>
      </c>
      <c r="F111" s="3191"/>
      <c r="G111" s="3180">
        <f t="shared" si="64"/>
        <v>0</v>
      </c>
      <c r="H111" s="3181">
        <f t="shared" si="65"/>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6"/>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7"/>
        <v>0</v>
      </c>
      <c r="AZ111" s="3178">
        <f t="shared" si="68"/>
        <v>0</v>
      </c>
      <c r="BA111" s="3178">
        <f t="shared" si="69"/>
        <v>0</v>
      </c>
      <c r="BB111" s="3178">
        <f t="shared" si="70"/>
        <v>0</v>
      </c>
      <c r="BC111" s="3178">
        <f t="shared" si="71"/>
        <v>0</v>
      </c>
      <c r="BD111" s="3178">
        <f t="shared" si="72"/>
        <v>0</v>
      </c>
      <c r="BE111" s="3178">
        <f t="shared" si="73"/>
        <v>0</v>
      </c>
      <c r="BF111" s="3178">
        <f t="shared" si="74"/>
        <v>0</v>
      </c>
      <c r="BG111" s="3178">
        <f t="shared" si="75"/>
        <v>0</v>
      </c>
      <c r="BH111" s="3178">
        <f t="shared" si="76"/>
        <v>0</v>
      </c>
      <c r="BI111" s="3178">
        <f t="shared" si="77"/>
        <v>0</v>
      </c>
      <c r="BJ111" s="3178">
        <f t="shared" si="78"/>
        <v>0</v>
      </c>
      <c r="BK111" s="3178">
        <f t="shared" si="79"/>
        <v>0</v>
      </c>
      <c r="BL111" s="3178">
        <f t="shared" si="80"/>
        <v>0</v>
      </c>
      <c r="BM111" s="3178">
        <f t="shared" si="81"/>
        <v>0</v>
      </c>
      <c r="BN111" s="3178">
        <f t="shared" si="82"/>
        <v>0</v>
      </c>
      <c r="BO111" s="3178">
        <f t="shared" si="83"/>
        <v>0</v>
      </c>
      <c r="BP111" s="3178">
        <f t="shared" si="84"/>
        <v>0</v>
      </c>
      <c r="BQ111" s="3178">
        <f t="shared" si="85"/>
        <v>0</v>
      </c>
      <c r="BR111" s="3178">
        <f t="shared" si="86"/>
        <v>0</v>
      </c>
      <c r="BS111" s="3178">
        <f t="shared" si="87"/>
        <v>0</v>
      </c>
      <c r="BT111" s="3188">
        <f t="shared" si="88"/>
        <v>0</v>
      </c>
    </row>
    <row r="112" spans="1:72">
      <c r="A112" s="3176"/>
      <c r="B112" s="3176"/>
      <c r="C112" s="3176"/>
      <c r="D112" s="3190"/>
      <c r="E112" s="3178">
        <f t="shared" si="33"/>
        <v>0</v>
      </c>
      <c r="F112" s="3191"/>
      <c r="G112" s="3180">
        <f t="shared" si="64"/>
        <v>0</v>
      </c>
      <c r="H112" s="3181">
        <f t="shared" si="65"/>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6"/>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7"/>
        <v>0</v>
      </c>
      <c r="AZ112" s="3178">
        <f t="shared" si="68"/>
        <v>0</v>
      </c>
      <c r="BA112" s="3178">
        <f t="shared" si="69"/>
        <v>0</v>
      </c>
      <c r="BB112" s="3178">
        <f t="shared" si="70"/>
        <v>0</v>
      </c>
      <c r="BC112" s="3178">
        <f t="shared" si="71"/>
        <v>0</v>
      </c>
      <c r="BD112" s="3178">
        <f t="shared" si="72"/>
        <v>0</v>
      </c>
      <c r="BE112" s="3178">
        <f t="shared" si="73"/>
        <v>0</v>
      </c>
      <c r="BF112" s="3178">
        <f t="shared" si="74"/>
        <v>0</v>
      </c>
      <c r="BG112" s="3178">
        <f t="shared" si="75"/>
        <v>0</v>
      </c>
      <c r="BH112" s="3178">
        <f t="shared" si="76"/>
        <v>0</v>
      </c>
      <c r="BI112" s="3178">
        <f t="shared" si="77"/>
        <v>0</v>
      </c>
      <c r="BJ112" s="3178">
        <f t="shared" si="78"/>
        <v>0</v>
      </c>
      <c r="BK112" s="3178">
        <f t="shared" si="79"/>
        <v>0</v>
      </c>
      <c r="BL112" s="3178">
        <f t="shared" si="80"/>
        <v>0</v>
      </c>
      <c r="BM112" s="3178">
        <f t="shared" si="81"/>
        <v>0</v>
      </c>
      <c r="BN112" s="3178">
        <f t="shared" si="82"/>
        <v>0</v>
      </c>
      <c r="BO112" s="3178">
        <f t="shared" si="83"/>
        <v>0</v>
      </c>
      <c r="BP112" s="3178">
        <f t="shared" si="84"/>
        <v>0</v>
      </c>
      <c r="BQ112" s="3178">
        <f t="shared" si="85"/>
        <v>0</v>
      </c>
      <c r="BR112" s="3178">
        <f t="shared" si="86"/>
        <v>0</v>
      </c>
      <c r="BS112" s="3178">
        <f t="shared" si="87"/>
        <v>0</v>
      </c>
      <c r="BT112" s="3188">
        <f t="shared" si="88"/>
        <v>0</v>
      </c>
    </row>
    <row r="113" spans="1:72" ht="15.6">
      <c r="A113" s="3176"/>
      <c r="B113" s="1292"/>
      <c r="C113" s="1293"/>
      <c r="D113" s="3189"/>
      <c r="E113" s="3178">
        <f t="shared" ref="E113:E144" si="89">IF($C$3="是",ROUND($A$3*G113/$B$3,2),ROUND($A$3*(G113-AT113)/$B$3,2))</f>
        <v>0</v>
      </c>
      <c r="F113" s="3179"/>
      <c r="G113" s="3180">
        <f t="shared" si="64"/>
        <v>0</v>
      </c>
      <c r="H113" s="3181">
        <f t="shared" si="65"/>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6"/>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90">A113</f>
        <v>0</v>
      </c>
      <c r="AW113" s="3186">
        <f t="shared" ref="AW113:AW144" si="91">B113</f>
        <v>0</v>
      </c>
      <c r="AX113" s="3186">
        <f t="shared" ref="AX113:AX144" si="92">C113</f>
        <v>0</v>
      </c>
      <c r="AY113" s="3187">
        <f t="shared" si="67"/>
        <v>0</v>
      </c>
      <c r="AZ113" s="3178">
        <f t="shared" si="68"/>
        <v>0</v>
      </c>
      <c r="BA113" s="3178">
        <f t="shared" si="69"/>
        <v>0</v>
      </c>
      <c r="BB113" s="3178">
        <f t="shared" si="70"/>
        <v>0</v>
      </c>
      <c r="BC113" s="3178">
        <f t="shared" si="71"/>
        <v>0</v>
      </c>
      <c r="BD113" s="3178">
        <f t="shared" si="72"/>
        <v>0</v>
      </c>
      <c r="BE113" s="3178">
        <f t="shared" si="73"/>
        <v>0</v>
      </c>
      <c r="BF113" s="3178">
        <f t="shared" si="74"/>
        <v>0</v>
      </c>
      <c r="BG113" s="3178">
        <f t="shared" si="75"/>
        <v>0</v>
      </c>
      <c r="BH113" s="3178">
        <f t="shared" si="76"/>
        <v>0</v>
      </c>
      <c r="BI113" s="3178">
        <f t="shared" si="77"/>
        <v>0</v>
      </c>
      <c r="BJ113" s="3178">
        <f t="shared" si="78"/>
        <v>0</v>
      </c>
      <c r="BK113" s="3178">
        <f t="shared" si="79"/>
        <v>0</v>
      </c>
      <c r="BL113" s="3178">
        <f t="shared" si="80"/>
        <v>0</v>
      </c>
      <c r="BM113" s="3178">
        <f t="shared" si="81"/>
        <v>0</v>
      </c>
      <c r="BN113" s="3178">
        <f t="shared" si="82"/>
        <v>0</v>
      </c>
      <c r="BO113" s="3178">
        <f t="shared" si="83"/>
        <v>0</v>
      </c>
      <c r="BP113" s="3178">
        <f t="shared" si="84"/>
        <v>0</v>
      </c>
      <c r="BQ113" s="3178">
        <f t="shared" si="85"/>
        <v>0</v>
      </c>
      <c r="BR113" s="3178">
        <f t="shared" si="86"/>
        <v>0</v>
      </c>
      <c r="BS113" s="3178">
        <f t="shared" si="87"/>
        <v>0</v>
      </c>
      <c r="BT113" s="3188">
        <f t="shared" si="88"/>
        <v>0</v>
      </c>
    </row>
    <row r="114" spans="1:72" ht="15.6">
      <c r="A114" s="3176"/>
      <c r="B114" s="1292"/>
      <c r="C114" s="1293"/>
      <c r="D114" s="3189"/>
      <c r="E114" s="3178">
        <f t="shared" si="89"/>
        <v>0</v>
      </c>
      <c r="F114" s="3179"/>
      <c r="G114" s="3180">
        <f t="shared" si="64"/>
        <v>0</v>
      </c>
      <c r="H114" s="3181">
        <f t="shared" si="65"/>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6"/>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90"/>
        <v>0</v>
      </c>
      <c r="AW114" s="3186">
        <f t="shared" si="91"/>
        <v>0</v>
      </c>
      <c r="AX114" s="3186">
        <f t="shared" si="92"/>
        <v>0</v>
      </c>
      <c r="AY114" s="3187">
        <f t="shared" si="67"/>
        <v>0</v>
      </c>
      <c r="AZ114" s="3178">
        <f t="shared" si="68"/>
        <v>0</v>
      </c>
      <c r="BA114" s="3178">
        <f t="shared" si="69"/>
        <v>0</v>
      </c>
      <c r="BB114" s="3178">
        <f t="shared" si="70"/>
        <v>0</v>
      </c>
      <c r="BC114" s="3178">
        <f t="shared" si="71"/>
        <v>0</v>
      </c>
      <c r="BD114" s="3178">
        <f t="shared" si="72"/>
        <v>0</v>
      </c>
      <c r="BE114" s="3178">
        <f t="shared" si="73"/>
        <v>0</v>
      </c>
      <c r="BF114" s="3178">
        <f t="shared" si="74"/>
        <v>0</v>
      </c>
      <c r="BG114" s="3178">
        <f t="shared" si="75"/>
        <v>0</v>
      </c>
      <c r="BH114" s="3178">
        <f t="shared" si="76"/>
        <v>0</v>
      </c>
      <c r="BI114" s="3178">
        <f t="shared" si="77"/>
        <v>0</v>
      </c>
      <c r="BJ114" s="3178">
        <f t="shared" si="78"/>
        <v>0</v>
      </c>
      <c r="BK114" s="3178">
        <f t="shared" si="79"/>
        <v>0</v>
      </c>
      <c r="BL114" s="3178">
        <f t="shared" si="80"/>
        <v>0</v>
      </c>
      <c r="BM114" s="3178">
        <f t="shared" si="81"/>
        <v>0</v>
      </c>
      <c r="BN114" s="3178">
        <f t="shared" si="82"/>
        <v>0</v>
      </c>
      <c r="BO114" s="3178">
        <f t="shared" si="83"/>
        <v>0</v>
      </c>
      <c r="BP114" s="3178">
        <f t="shared" si="84"/>
        <v>0</v>
      </c>
      <c r="BQ114" s="3178">
        <f t="shared" si="85"/>
        <v>0</v>
      </c>
      <c r="BR114" s="3178">
        <f t="shared" si="86"/>
        <v>0</v>
      </c>
      <c r="BS114" s="3178">
        <f t="shared" si="87"/>
        <v>0</v>
      </c>
      <c r="BT114" s="3188">
        <f t="shared" si="88"/>
        <v>0</v>
      </c>
    </row>
    <row r="115" spans="1:72" ht="15.6">
      <c r="A115" s="3176"/>
      <c r="B115" s="1292"/>
      <c r="C115" s="1293"/>
      <c r="D115" s="3189"/>
      <c r="E115" s="3178">
        <f t="shared" si="89"/>
        <v>0</v>
      </c>
      <c r="F115" s="3179"/>
      <c r="G115" s="3180">
        <f t="shared" si="64"/>
        <v>0</v>
      </c>
      <c r="H115" s="3181">
        <f t="shared" si="65"/>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6"/>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90"/>
        <v>0</v>
      </c>
      <c r="AW115" s="3186">
        <f t="shared" si="91"/>
        <v>0</v>
      </c>
      <c r="AX115" s="3186">
        <f t="shared" si="92"/>
        <v>0</v>
      </c>
      <c r="AY115" s="3187">
        <f t="shared" si="67"/>
        <v>0</v>
      </c>
      <c r="AZ115" s="3178">
        <f t="shared" si="68"/>
        <v>0</v>
      </c>
      <c r="BA115" s="3178">
        <f t="shared" si="69"/>
        <v>0</v>
      </c>
      <c r="BB115" s="3178">
        <f t="shared" si="70"/>
        <v>0</v>
      </c>
      <c r="BC115" s="3178">
        <f t="shared" si="71"/>
        <v>0</v>
      </c>
      <c r="BD115" s="3178">
        <f t="shared" si="72"/>
        <v>0</v>
      </c>
      <c r="BE115" s="3178">
        <f t="shared" si="73"/>
        <v>0</v>
      </c>
      <c r="BF115" s="3178">
        <f t="shared" si="74"/>
        <v>0</v>
      </c>
      <c r="BG115" s="3178">
        <f t="shared" si="75"/>
        <v>0</v>
      </c>
      <c r="BH115" s="3178">
        <f t="shared" si="76"/>
        <v>0</v>
      </c>
      <c r="BI115" s="3178">
        <f t="shared" si="77"/>
        <v>0</v>
      </c>
      <c r="BJ115" s="3178">
        <f t="shared" si="78"/>
        <v>0</v>
      </c>
      <c r="BK115" s="3178">
        <f t="shared" si="79"/>
        <v>0</v>
      </c>
      <c r="BL115" s="3178">
        <f t="shared" si="80"/>
        <v>0</v>
      </c>
      <c r="BM115" s="3178">
        <f t="shared" si="81"/>
        <v>0</v>
      </c>
      <c r="BN115" s="3178">
        <f t="shared" si="82"/>
        <v>0</v>
      </c>
      <c r="BO115" s="3178">
        <f t="shared" si="83"/>
        <v>0</v>
      </c>
      <c r="BP115" s="3178">
        <f t="shared" si="84"/>
        <v>0</v>
      </c>
      <c r="BQ115" s="3178">
        <f t="shared" si="85"/>
        <v>0</v>
      </c>
      <c r="BR115" s="3178">
        <f t="shared" si="86"/>
        <v>0</v>
      </c>
      <c r="BS115" s="3178">
        <f t="shared" si="87"/>
        <v>0</v>
      </c>
      <c r="BT115" s="3188">
        <f t="shared" si="88"/>
        <v>0</v>
      </c>
    </row>
    <row r="116" spans="1:72" ht="15.6">
      <c r="A116" s="3176"/>
      <c r="B116" s="1292"/>
      <c r="C116" s="1293"/>
      <c r="D116" s="3189"/>
      <c r="E116" s="3178">
        <f t="shared" si="89"/>
        <v>0</v>
      </c>
      <c r="F116" s="3179"/>
      <c r="G116" s="3180">
        <f t="shared" si="64"/>
        <v>0</v>
      </c>
      <c r="H116" s="3181">
        <f t="shared" si="65"/>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6"/>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90"/>
        <v>0</v>
      </c>
      <c r="AW116" s="3186">
        <f t="shared" si="91"/>
        <v>0</v>
      </c>
      <c r="AX116" s="3186">
        <f t="shared" si="92"/>
        <v>0</v>
      </c>
      <c r="AY116" s="3187">
        <f t="shared" si="67"/>
        <v>0</v>
      </c>
      <c r="AZ116" s="3178">
        <f t="shared" si="68"/>
        <v>0</v>
      </c>
      <c r="BA116" s="3178">
        <f t="shared" si="69"/>
        <v>0</v>
      </c>
      <c r="BB116" s="3178">
        <f t="shared" si="70"/>
        <v>0</v>
      </c>
      <c r="BC116" s="3178">
        <f t="shared" si="71"/>
        <v>0</v>
      </c>
      <c r="BD116" s="3178">
        <f t="shared" si="72"/>
        <v>0</v>
      </c>
      <c r="BE116" s="3178">
        <f t="shared" si="73"/>
        <v>0</v>
      </c>
      <c r="BF116" s="3178">
        <f t="shared" si="74"/>
        <v>0</v>
      </c>
      <c r="BG116" s="3178">
        <f t="shared" si="75"/>
        <v>0</v>
      </c>
      <c r="BH116" s="3178">
        <f t="shared" si="76"/>
        <v>0</v>
      </c>
      <c r="BI116" s="3178">
        <f t="shared" si="77"/>
        <v>0</v>
      </c>
      <c r="BJ116" s="3178">
        <f t="shared" si="78"/>
        <v>0</v>
      </c>
      <c r="BK116" s="3178">
        <f t="shared" si="79"/>
        <v>0</v>
      </c>
      <c r="BL116" s="3178">
        <f t="shared" si="80"/>
        <v>0</v>
      </c>
      <c r="BM116" s="3178">
        <f t="shared" si="81"/>
        <v>0</v>
      </c>
      <c r="BN116" s="3178">
        <f t="shared" si="82"/>
        <v>0</v>
      </c>
      <c r="BO116" s="3178">
        <f t="shared" si="83"/>
        <v>0</v>
      </c>
      <c r="BP116" s="3178">
        <f t="shared" si="84"/>
        <v>0</v>
      </c>
      <c r="BQ116" s="3178">
        <f t="shared" si="85"/>
        <v>0</v>
      </c>
      <c r="BR116" s="3178">
        <f t="shared" si="86"/>
        <v>0</v>
      </c>
      <c r="BS116" s="3178">
        <f t="shared" si="87"/>
        <v>0</v>
      </c>
      <c r="BT116" s="3188">
        <f t="shared" si="88"/>
        <v>0</v>
      </c>
    </row>
    <row r="117" spans="1:72" ht="15.6">
      <c r="A117" s="3176"/>
      <c r="B117" s="1292"/>
      <c r="C117" s="1293"/>
      <c r="D117" s="3189"/>
      <c r="E117" s="3178">
        <f t="shared" si="89"/>
        <v>0</v>
      </c>
      <c r="F117" s="3179"/>
      <c r="G117" s="3180">
        <f t="shared" si="64"/>
        <v>0</v>
      </c>
      <c r="H117" s="3181">
        <f t="shared" si="65"/>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6"/>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90"/>
        <v>0</v>
      </c>
      <c r="AW117" s="3186">
        <f t="shared" si="91"/>
        <v>0</v>
      </c>
      <c r="AX117" s="3186">
        <f t="shared" si="92"/>
        <v>0</v>
      </c>
      <c r="AY117" s="3187">
        <f t="shared" si="67"/>
        <v>0</v>
      </c>
      <c r="AZ117" s="3178">
        <f t="shared" si="68"/>
        <v>0</v>
      </c>
      <c r="BA117" s="3178">
        <f t="shared" si="69"/>
        <v>0</v>
      </c>
      <c r="BB117" s="3178">
        <f t="shared" si="70"/>
        <v>0</v>
      </c>
      <c r="BC117" s="3178">
        <f t="shared" si="71"/>
        <v>0</v>
      </c>
      <c r="BD117" s="3178">
        <f t="shared" si="72"/>
        <v>0</v>
      </c>
      <c r="BE117" s="3178">
        <f t="shared" si="73"/>
        <v>0</v>
      </c>
      <c r="BF117" s="3178">
        <f t="shared" si="74"/>
        <v>0</v>
      </c>
      <c r="BG117" s="3178">
        <f t="shared" si="75"/>
        <v>0</v>
      </c>
      <c r="BH117" s="3178">
        <f t="shared" si="76"/>
        <v>0</v>
      </c>
      <c r="BI117" s="3178">
        <f t="shared" si="77"/>
        <v>0</v>
      </c>
      <c r="BJ117" s="3178">
        <f t="shared" si="78"/>
        <v>0</v>
      </c>
      <c r="BK117" s="3178">
        <f t="shared" si="79"/>
        <v>0</v>
      </c>
      <c r="BL117" s="3178">
        <f t="shared" si="80"/>
        <v>0</v>
      </c>
      <c r="BM117" s="3178">
        <f t="shared" si="81"/>
        <v>0</v>
      </c>
      <c r="BN117" s="3178">
        <f t="shared" si="82"/>
        <v>0</v>
      </c>
      <c r="BO117" s="3178">
        <f t="shared" si="83"/>
        <v>0</v>
      </c>
      <c r="BP117" s="3178">
        <f t="shared" si="84"/>
        <v>0</v>
      </c>
      <c r="BQ117" s="3178">
        <f t="shared" si="85"/>
        <v>0</v>
      </c>
      <c r="BR117" s="3178">
        <f t="shared" si="86"/>
        <v>0</v>
      </c>
      <c r="BS117" s="3178">
        <f t="shared" si="87"/>
        <v>0</v>
      </c>
      <c r="BT117" s="3188">
        <f t="shared" si="88"/>
        <v>0</v>
      </c>
    </row>
    <row r="118" spans="1:72" ht="15.6">
      <c r="A118" s="3176"/>
      <c r="B118" s="1292"/>
      <c r="C118" s="1293"/>
      <c r="D118" s="3189"/>
      <c r="E118" s="3178">
        <f t="shared" si="89"/>
        <v>0</v>
      </c>
      <c r="F118" s="3179"/>
      <c r="G118" s="3180">
        <f t="shared" si="64"/>
        <v>0</v>
      </c>
      <c r="H118" s="3181">
        <f t="shared" si="65"/>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6"/>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90"/>
        <v>0</v>
      </c>
      <c r="AW118" s="3186">
        <f t="shared" si="91"/>
        <v>0</v>
      </c>
      <c r="AX118" s="3186">
        <f t="shared" si="92"/>
        <v>0</v>
      </c>
      <c r="AY118" s="3187">
        <f t="shared" si="67"/>
        <v>0</v>
      </c>
      <c r="AZ118" s="3178">
        <f t="shared" si="68"/>
        <v>0</v>
      </c>
      <c r="BA118" s="3178">
        <f t="shared" si="69"/>
        <v>0</v>
      </c>
      <c r="BB118" s="3178">
        <f t="shared" si="70"/>
        <v>0</v>
      </c>
      <c r="BC118" s="3178">
        <f t="shared" si="71"/>
        <v>0</v>
      </c>
      <c r="BD118" s="3178">
        <f t="shared" si="72"/>
        <v>0</v>
      </c>
      <c r="BE118" s="3178">
        <f t="shared" si="73"/>
        <v>0</v>
      </c>
      <c r="BF118" s="3178">
        <f t="shared" si="74"/>
        <v>0</v>
      </c>
      <c r="BG118" s="3178">
        <f t="shared" si="75"/>
        <v>0</v>
      </c>
      <c r="BH118" s="3178">
        <f t="shared" si="76"/>
        <v>0</v>
      </c>
      <c r="BI118" s="3178">
        <f t="shared" si="77"/>
        <v>0</v>
      </c>
      <c r="BJ118" s="3178">
        <f t="shared" si="78"/>
        <v>0</v>
      </c>
      <c r="BK118" s="3178">
        <f t="shared" si="79"/>
        <v>0</v>
      </c>
      <c r="BL118" s="3178">
        <f t="shared" si="80"/>
        <v>0</v>
      </c>
      <c r="BM118" s="3178">
        <f t="shared" si="81"/>
        <v>0</v>
      </c>
      <c r="BN118" s="3178">
        <f t="shared" si="82"/>
        <v>0</v>
      </c>
      <c r="BO118" s="3178">
        <f t="shared" si="83"/>
        <v>0</v>
      </c>
      <c r="BP118" s="3178">
        <f t="shared" si="84"/>
        <v>0</v>
      </c>
      <c r="BQ118" s="3178">
        <f t="shared" si="85"/>
        <v>0</v>
      </c>
      <c r="BR118" s="3178">
        <f t="shared" si="86"/>
        <v>0</v>
      </c>
      <c r="BS118" s="3178">
        <f t="shared" si="87"/>
        <v>0</v>
      </c>
      <c r="BT118" s="3188">
        <f t="shared" si="88"/>
        <v>0</v>
      </c>
    </row>
    <row r="119" spans="1:72" ht="15.6">
      <c r="A119" s="3176"/>
      <c r="B119" s="1292"/>
      <c r="C119" s="1293"/>
      <c r="D119" s="3189"/>
      <c r="E119" s="3178">
        <f t="shared" si="89"/>
        <v>0</v>
      </c>
      <c r="F119" s="3179"/>
      <c r="G119" s="3180">
        <f t="shared" si="64"/>
        <v>0</v>
      </c>
      <c r="H119" s="3181">
        <f t="shared" si="65"/>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6"/>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90"/>
        <v>0</v>
      </c>
      <c r="AW119" s="3186">
        <f t="shared" si="91"/>
        <v>0</v>
      </c>
      <c r="AX119" s="3186">
        <f t="shared" si="92"/>
        <v>0</v>
      </c>
      <c r="AY119" s="3187">
        <f t="shared" si="67"/>
        <v>0</v>
      </c>
      <c r="AZ119" s="3178">
        <f t="shared" si="68"/>
        <v>0</v>
      </c>
      <c r="BA119" s="3178">
        <f t="shared" si="69"/>
        <v>0</v>
      </c>
      <c r="BB119" s="3178">
        <f t="shared" si="70"/>
        <v>0</v>
      </c>
      <c r="BC119" s="3178">
        <f t="shared" si="71"/>
        <v>0</v>
      </c>
      <c r="BD119" s="3178">
        <f t="shared" si="72"/>
        <v>0</v>
      </c>
      <c r="BE119" s="3178">
        <f t="shared" si="73"/>
        <v>0</v>
      </c>
      <c r="BF119" s="3178">
        <f t="shared" si="74"/>
        <v>0</v>
      </c>
      <c r="BG119" s="3178">
        <f t="shared" si="75"/>
        <v>0</v>
      </c>
      <c r="BH119" s="3178">
        <f t="shared" si="76"/>
        <v>0</v>
      </c>
      <c r="BI119" s="3178">
        <f t="shared" si="77"/>
        <v>0</v>
      </c>
      <c r="BJ119" s="3178">
        <f t="shared" si="78"/>
        <v>0</v>
      </c>
      <c r="BK119" s="3178">
        <f t="shared" si="79"/>
        <v>0</v>
      </c>
      <c r="BL119" s="3178">
        <f t="shared" si="80"/>
        <v>0</v>
      </c>
      <c r="BM119" s="3178">
        <f t="shared" si="81"/>
        <v>0</v>
      </c>
      <c r="BN119" s="3178">
        <f t="shared" si="82"/>
        <v>0</v>
      </c>
      <c r="BO119" s="3178">
        <f t="shared" si="83"/>
        <v>0</v>
      </c>
      <c r="BP119" s="3178">
        <f t="shared" si="84"/>
        <v>0</v>
      </c>
      <c r="BQ119" s="3178">
        <f t="shared" si="85"/>
        <v>0</v>
      </c>
      <c r="BR119" s="3178">
        <f t="shared" si="86"/>
        <v>0</v>
      </c>
      <c r="BS119" s="3178">
        <f t="shared" si="87"/>
        <v>0</v>
      </c>
      <c r="BT119" s="3188">
        <f t="shared" si="88"/>
        <v>0</v>
      </c>
    </row>
    <row r="120" spans="1:72" ht="15.6">
      <c r="A120" s="3176"/>
      <c r="B120" s="1292"/>
      <c r="C120" s="1293"/>
      <c r="D120" s="3189"/>
      <c r="E120" s="3178">
        <f t="shared" si="89"/>
        <v>0</v>
      </c>
      <c r="F120" s="3179"/>
      <c r="G120" s="3180">
        <f t="shared" si="64"/>
        <v>0</v>
      </c>
      <c r="H120" s="3181">
        <f t="shared" si="65"/>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6"/>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90"/>
        <v>0</v>
      </c>
      <c r="AW120" s="3186">
        <f t="shared" si="91"/>
        <v>0</v>
      </c>
      <c r="AX120" s="3186">
        <f t="shared" si="92"/>
        <v>0</v>
      </c>
      <c r="AY120" s="3187">
        <f t="shared" si="67"/>
        <v>0</v>
      </c>
      <c r="AZ120" s="3178">
        <f t="shared" si="68"/>
        <v>0</v>
      </c>
      <c r="BA120" s="3178">
        <f t="shared" si="69"/>
        <v>0</v>
      </c>
      <c r="BB120" s="3178">
        <f t="shared" si="70"/>
        <v>0</v>
      </c>
      <c r="BC120" s="3178">
        <f t="shared" si="71"/>
        <v>0</v>
      </c>
      <c r="BD120" s="3178">
        <f t="shared" si="72"/>
        <v>0</v>
      </c>
      <c r="BE120" s="3178">
        <f t="shared" si="73"/>
        <v>0</v>
      </c>
      <c r="BF120" s="3178">
        <f t="shared" si="74"/>
        <v>0</v>
      </c>
      <c r="BG120" s="3178">
        <f t="shared" si="75"/>
        <v>0</v>
      </c>
      <c r="BH120" s="3178">
        <f t="shared" si="76"/>
        <v>0</v>
      </c>
      <c r="BI120" s="3178">
        <f t="shared" si="77"/>
        <v>0</v>
      </c>
      <c r="BJ120" s="3178">
        <f t="shared" si="78"/>
        <v>0</v>
      </c>
      <c r="BK120" s="3178">
        <f t="shared" si="79"/>
        <v>0</v>
      </c>
      <c r="BL120" s="3178">
        <f t="shared" si="80"/>
        <v>0</v>
      </c>
      <c r="BM120" s="3178">
        <f t="shared" si="81"/>
        <v>0</v>
      </c>
      <c r="BN120" s="3178">
        <f t="shared" si="82"/>
        <v>0</v>
      </c>
      <c r="BO120" s="3178">
        <f t="shared" si="83"/>
        <v>0</v>
      </c>
      <c r="BP120" s="3178">
        <f t="shared" si="84"/>
        <v>0</v>
      </c>
      <c r="BQ120" s="3178">
        <f t="shared" si="85"/>
        <v>0</v>
      </c>
      <c r="BR120" s="3178">
        <f t="shared" si="86"/>
        <v>0</v>
      </c>
      <c r="BS120" s="3178">
        <f t="shared" si="87"/>
        <v>0</v>
      </c>
      <c r="BT120" s="3188">
        <f t="shared" si="88"/>
        <v>0</v>
      </c>
    </row>
    <row r="121" spans="1:72" ht="15.6">
      <c r="A121" s="3176"/>
      <c r="B121" s="1294"/>
      <c r="C121" s="1295"/>
      <c r="D121" s="3189"/>
      <c r="E121" s="3178">
        <f t="shared" si="89"/>
        <v>0</v>
      </c>
      <c r="F121" s="3179"/>
      <c r="G121" s="3180">
        <f t="shared" si="64"/>
        <v>0</v>
      </c>
      <c r="H121" s="3181">
        <f t="shared" si="65"/>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6"/>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90"/>
        <v>0</v>
      </c>
      <c r="AW121" s="3186">
        <f t="shared" si="91"/>
        <v>0</v>
      </c>
      <c r="AX121" s="3186">
        <f t="shared" si="92"/>
        <v>0</v>
      </c>
      <c r="AY121" s="3187">
        <f t="shared" si="67"/>
        <v>0</v>
      </c>
      <c r="AZ121" s="3178">
        <f t="shared" si="68"/>
        <v>0</v>
      </c>
      <c r="BA121" s="3178">
        <f t="shared" si="69"/>
        <v>0</v>
      </c>
      <c r="BB121" s="3178">
        <f t="shared" si="70"/>
        <v>0</v>
      </c>
      <c r="BC121" s="3178">
        <f t="shared" si="71"/>
        <v>0</v>
      </c>
      <c r="BD121" s="3178">
        <f t="shared" si="72"/>
        <v>0</v>
      </c>
      <c r="BE121" s="3178">
        <f t="shared" si="73"/>
        <v>0</v>
      </c>
      <c r="BF121" s="3178">
        <f t="shared" si="74"/>
        <v>0</v>
      </c>
      <c r="BG121" s="3178">
        <f t="shared" si="75"/>
        <v>0</v>
      </c>
      <c r="BH121" s="3178">
        <f t="shared" si="76"/>
        <v>0</v>
      </c>
      <c r="BI121" s="3178">
        <f t="shared" si="77"/>
        <v>0</v>
      </c>
      <c r="BJ121" s="3178">
        <f t="shared" si="78"/>
        <v>0</v>
      </c>
      <c r="BK121" s="3178">
        <f t="shared" si="79"/>
        <v>0</v>
      </c>
      <c r="BL121" s="3178">
        <f t="shared" si="80"/>
        <v>0</v>
      </c>
      <c r="BM121" s="3178">
        <f t="shared" si="81"/>
        <v>0</v>
      </c>
      <c r="BN121" s="3178">
        <f t="shared" si="82"/>
        <v>0</v>
      </c>
      <c r="BO121" s="3178">
        <f t="shared" si="83"/>
        <v>0</v>
      </c>
      <c r="BP121" s="3178">
        <f t="shared" si="84"/>
        <v>0</v>
      </c>
      <c r="BQ121" s="3178">
        <f t="shared" si="85"/>
        <v>0</v>
      </c>
      <c r="BR121" s="3178">
        <f t="shared" si="86"/>
        <v>0</v>
      </c>
      <c r="BS121" s="3178">
        <f t="shared" si="87"/>
        <v>0</v>
      </c>
      <c r="BT121" s="3188">
        <f t="shared" si="88"/>
        <v>0</v>
      </c>
    </row>
    <row r="122" spans="1:72" ht="15.6">
      <c r="A122" s="3176"/>
      <c r="B122" s="1292"/>
      <c r="C122" s="1293"/>
      <c r="D122" s="3189"/>
      <c r="E122" s="3178">
        <f t="shared" si="89"/>
        <v>0</v>
      </c>
      <c r="F122" s="3179"/>
      <c r="G122" s="3180">
        <f t="shared" si="64"/>
        <v>0</v>
      </c>
      <c r="H122" s="3181">
        <f t="shared" si="65"/>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6"/>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90"/>
        <v>0</v>
      </c>
      <c r="AW122" s="3186">
        <f t="shared" si="91"/>
        <v>0</v>
      </c>
      <c r="AX122" s="3186">
        <f t="shared" si="92"/>
        <v>0</v>
      </c>
      <c r="AY122" s="3187">
        <f t="shared" si="67"/>
        <v>0</v>
      </c>
      <c r="AZ122" s="3178">
        <f t="shared" si="68"/>
        <v>0</v>
      </c>
      <c r="BA122" s="3178">
        <f t="shared" si="69"/>
        <v>0</v>
      </c>
      <c r="BB122" s="3178">
        <f t="shared" si="70"/>
        <v>0</v>
      </c>
      <c r="BC122" s="3178">
        <f t="shared" si="71"/>
        <v>0</v>
      </c>
      <c r="BD122" s="3178">
        <f t="shared" si="72"/>
        <v>0</v>
      </c>
      <c r="BE122" s="3178">
        <f t="shared" si="73"/>
        <v>0</v>
      </c>
      <c r="BF122" s="3178">
        <f t="shared" si="74"/>
        <v>0</v>
      </c>
      <c r="BG122" s="3178">
        <f t="shared" si="75"/>
        <v>0</v>
      </c>
      <c r="BH122" s="3178">
        <f t="shared" si="76"/>
        <v>0</v>
      </c>
      <c r="BI122" s="3178">
        <f t="shared" si="77"/>
        <v>0</v>
      </c>
      <c r="BJ122" s="3178">
        <f t="shared" si="78"/>
        <v>0</v>
      </c>
      <c r="BK122" s="3178">
        <f t="shared" si="79"/>
        <v>0</v>
      </c>
      <c r="BL122" s="3178">
        <f t="shared" si="80"/>
        <v>0</v>
      </c>
      <c r="BM122" s="3178">
        <f t="shared" si="81"/>
        <v>0</v>
      </c>
      <c r="BN122" s="3178">
        <f t="shared" si="82"/>
        <v>0</v>
      </c>
      <c r="BO122" s="3178">
        <f t="shared" si="83"/>
        <v>0</v>
      </c>
      <c r="BP122" s="3178">
        <f t="shared" si="84"/>
        <v>0</v>
      </c>
      <c r="BQ122" s="3178">
        <f t="shared" si="85"/>
        <v>0</v>
      </c>
      <c r="BR122" s="3178">
        <f t="shared" si="86"/>
        <v>0</v>
      </c>
      <c r="BS122" s="3178">
        <f t="shared" si="87"/>
        <v>0</v>
      </c>
      <c r="BT122" s="3188">
        <f t="shared" si="88"/>
        <v>0</v>
      </c>
    </row>
    <row r="123" spans="1:72" ht="15.6">
      <c r="A123" s="3176"/>
      <c r="B123" s="1292"/>
      <c r="C123" s="1293"/>
      <c r="D123" s="3189"/>
      <c r="E123" s="3178">
        <f t="shared" si="89"/>
        <v>0</v>
      </c>
      <c r="F123" s="3179"/>
      <c r="G123" s="3180">
        <f t="shared" si="64"/>
        <v>0</v>
      </c>
      <c r="H123" s="3181">
        <f t="shared" si="65"/>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6"/>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90"/>
        <v>0</v>
      </c>
      <c r="AW123" s="3186">
        <f t="shared" si="91"/>
        <v>0</v>
      </c>
      <c r="AX123" s="3186">
        <f t="shared" si="92"/>
        <v>0</v>
      </c>
      <c r="AY123" s="3187">
        <f t="shared" si="67"/>
        <v>0</v>
      </c>
      <c r="AZ123" s="3178">
        <f t="shared" si="68"/>
        <v>0</v>
      </c>
      <c r="BA123" s="3178">
        <f t="shared" si="69"/>
        <v>0</v>
      </c>
      <c r="BB123" s="3178">
        <f t="shared" si="70"/>
        <v>0</v>
      </c>
      <c r="BC123" s="3178">
        <f t="shared" si="71"/>
        <v>0</v>
      </c>
      <c r="BD123" s="3178">
        <f t="shared" si="72"/>
        <v>0</v>
      </c>
      <c r="BE123" s="3178">
        <f t="shared" si="73"/>
        <v>0</v>
      </c>
      <c r="BF123" s="3178">
        <f t="shared" si="74"/>
        <v>0</v>
      </c>
      <c r="BG123" s="3178">
        <f t="shared" si="75"/>
        <v>0</v>
      </c>
      <c r="BH123" s="3178">
        <f t="shared" si="76"/>
        <v>0</v>
      </c>
      <c r="BI123" s="3178">
        <f t="shared" si="77"/>
        <v>0</v>
      </c>
      <c r="BJ123" s="3178">
        <f t="shared" si="78"/>
        <v>0</v>
      </c>
      <c r="BK123" s="3178">
        <f t="shared" si="79"/>
        <v>0</v>
      </c>
      <c r="BL123" s="3178">
        <f t="shared" si="80"/>
        <v>0</v>
      </c>
      <c r="BM123" s="3178">
        <f t="shared" si="81"/>
        <v>0</v>
      </c>
      <c r="BN123" s="3178">
        <f t="shared" si="82"/>
        <v>0</v>
      </c>
      <c r="BO123" s="3178">
        <f t="shared" si="83"/>
        <v>0</v>
      </c>
      <c r="BP123" s="3178">
        <f t="shared" si="84"/>
        <v>0</v>
      </c>
      <c r="BQ123" s="3178">
        <f t="shared" si="85"/>
        <v>0</v>
      </c>
      <c r="BR123" s="3178">
        <f t="shared" si="86"/>
        <v>0</v>
      </c>
      <c r="BS123" s="3178">
        <f t="shared" si="87"/>
        <v>0</v>
      </c>
      <c r="BT123" s="3188">
        <f t="shared" si="88"/>
        <v>0</v>
      </c>
    </row>
    <row r="124" spans="1:72" ht="15.6">
      <c r="A124" s="3176"/>
      <c r="B124" s="1292"/>
      <c r="C124" s="1293"/>
      <c r="D124" s="3189"/>
      <c r="E124" s="3178">
        <f t="shared" si="89"/>
        <v>0</v>
      </c>
      <c r="F124" s="3179"/>
      <c r="G124" s="3180">
        <f t="shared" si="64"/>
        <v>0</v>
      </c>
      <c r="H124" s="3181">
        <f t="shared" si="65"/>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6"/>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90"/>
        <v>0</v>
      </c>
      <c r="AW124" s="3186">
        <f t="shared" si="91"/>
        <v>0</v>
      </c>
      <c r="AX124" s="3186">
        <f t="shared" si="92"/>
        <v>0</v>
      </c>
      <c r="AY124" s="3187">
        <f t="shared" si="67"/>
        <v>0</v>
      </c>
      <c r="AZ124" s="3178">
        <f t="shared" si="68"/>
        <v>0</v>
      </c>
      <c r="BA124" s="3178">
        <f t="shared" si="69"/>
        <v>0</v>
      </c>
      <c r="BB124" s="3178">
        <f t="shared" si="70"/>
        <v>0</v>
      </c>
      <c r="BC124" s="3178">
        <f t="shared" si="71"/>
        <v>0</v>
      </c>
      <c r="BD124" s="3178">
        <f t="shared" si="72"/>
        <v>0</v>
      </c>
      <c r="BE124" s="3178">
        <f t="shared" si="73"/>
        <v>0</v>
      </c>
      <c r="BF124" s="3178">
        <f t="shared" si="74"/>
        <v>0</v>
      </c>
      <c r="BG124" s="3178">
        <f t="shared" si="75"/>
        <v>0</v>
      </c>
      <c r="BH124" s="3178">
        <f t="shared" si="76"/>
        <v>0</v>
      </c>
      <c r="BI124" s="3178">
        <f t="shared" si="77"/>
        <v>0</v>
      </c>
      <c r="BJ124" s="3178">
        <f t="shared" si="78"/>
        <v>0</v>
      </c>
      <c r="BK124" s="3178">
        <f t="shared" si="79"/>
        <v>0</v>
      </c>
      <c r="BL124" s="3178">
        <f t="shared" si="80"/>
        <v>0</v>
      </c>
      <c r="BM124" s="3178">
        <f t="shared" si="81"/>
        <v>0</v>
      </c>
      <c r="BN124" s="3178">
        <f t="shared" si="82"/>
        <v>0</v>
      </c>
      <c r="BO124" s="3178">
        <f t="shared" si="83"/>
        <v>0</v>
      </c>
      <c r="BP124" s="3178">
        <f t="shared" si="84"/>
        <v>0</v>
      </c>
      <c r="BQ124" s="3178">
        <f t="shared" si="85"/>
        <v>0</v>
      </c>
      <c r="BR124" s="3178">
        <f t="shared" si="86"/>
        <v>0</v>
      </c>
      <c r="BS124" s="3178">
        <f t="shared" si="87"/>
        <v>0</v>
      </c>
      <c r="BT124" s="3188">
        <f t="shared" si="88"/>
        <v>0</v>
      </c>
    </row>
    <row r="125" spans="1:72" ht="15.6">
      <c r="A125" s="3176"/>
      <c r="B125" s="1292"/>
      <c r="C125" s="1293"/>
      <c r="D125" s="3189"/>
      <c r="E125" s="3178">
        <f t="shared" si="89"/>
        <v>0</v>
      </c>
      <c r="F125" s="3179"/>
      <c r="G125" s="3180">
        <f t="shared" si="64"/>
        <v>0</v>
      </c>
      <c r="H125" s="3181">
        <f t="shared" si="65"/>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6"/>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90"/>
        <v>0</v>
      </c>
      <c r="AW125" s="3186">
        <f t="shared" si="91"/>
        <v>0</v>
      </c>
      <c r="AX125" s="3186">
        <f t="shared" si="92"/>
        <v>0</v>
      </c>
      <c r="AY125" s="3187">
        <f t="shared" si="67"/>
        <v>0</v>
      </c>
      <c r="AZ125" s="3178">
        <f t="shared" si="68"/>
        <v>0</v>
      </c>
      <c r="BA125" s="3178">
        <f t="shared" si="69"/>
        <v>0</v>
      </c>
      <c r="BB125" s="3178">
        <f t="shared" si="70"/>
        <v>0</v>
      </c>
      <c r="BC125" s="3178">
        <f t="shared" si="71"/>
        <v>0</v>
      </c>
      <c r="BD125" s="3178">
        <f t="shared" si="72"/>
        <v>0</v>
      </c>
      <c r="BE125" s="3178">
        <f t="shared" si="73"/>
        <v>0</v>
      </c>
      <c r="BF125" s="3178">
        <f t="shared" si="74"/>
        <v>0</v>
      </c>
      <c r="BG125" s="3178">
        <f t="shared" si="75"/>
        <v>0</v>
      </c>
      <c r="BH125" s="3178">
        <f t="shared" si="76"/>
        <v>0</v>
      </c>
      <c r="BI125" s="3178">
        <f t="shared" si="77"/>
        <v>0</v>
      </c>
      <c r="BJ125" s="3178">
        <f t="shared" si="78"/>
        <v>0</v>
      </c>
      <c r="BK125" s="3178">
        <f t="shared" si="79"/>
        <v>0</v>
      </c>
      <c r="BL125" s="3178">
        <f t="shared" si="80"/>
        <v>0</v>
      </c>
      <c r="BM125" s="3178">
        <f t="shared" si="81"/>
        <v>0</v>
      </c>
      <c r="BN125" s="3178">
        <f t="shared" si="82"/>
        <v>0</v>
      </c>
      <c r="BO125" s="3178">
        <f t="shared" si="83"/>
        <v>0</v>
      </c>
      <c r="BP125" s="3178">
        <f t="shared" si="84"/>
        <v>0</v>
      </c>
      <c r="BQ125" s="3178">
        <f t="shared" si="85"/>
        <v>0</v>
      </c>
      <c r="BR125" s="3178">
        <f t="shared" si="86"/>
        <v>0</v>
      </c>
      <c r="BS125" s="3178">
        <f t="shared" si="87"/>
        <v>0</v>
      </c>
      <c r="BT125" s="3188">
        <f t="shared" si="88"/>
        <v>0</v>
      </c>
    </row>
    <row r="126" spans="1:72" ht="15.6">
      <c r="A126" s="3176"/>
      <c r="B126" s="1292"/>
      <c r="C126" s="1293"/>
      <c r="D126" s="3189"/>
      <c r="E126" s="3178">
        <f t="shared" si="89"/>
        <v>0</v>
      </c>
      <c r="F126" s="3179"/>
      <c r="G126" s="3180">
        <f t="shared" si="64"/>
        <v>0</v>
      </c>
      <c r="H126" s="3181">
        <f t="shared" si="65"/>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6"/>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90"/>
        <v>0</v>
      </c>
      <c r="AW126" s="3186">
        <f t="shared" si="91"/>
        <v>0</v>
      </c>
      <c r="AX126" s="3186">
        <f t="shared" si="92"/>
        <v>0</v>
      </c>
      <c r="AY126" s="3187">
        <f t="shared" si="67"/>
        <v>0</v>
      </c>
      <c r="AZ126" s="3178">
        <f t="shared" si="68"/>
        <v>0</v>
      </c>
      <c r="BA126" s="3178">
        <f t="shared" si="69"/>
        <v>0</v>
      </c>
      <c r="BB126" s="3178">
        <f t="shared" si="70"/>
        <v>0</v>
      </c>
      <c r="BC126" s="3178">
        <f t="shared" si="71"/>
        <v>0</v>
      </c>
      <c r="BD126" s="3178">
        <f t="shared" si="72"/>
        <v>0</v>
      </c>
      <c r="BE126" s="3178">
        <f t="shared" si="73"/>
        <v>0</v>
      </c>
      <c r="BF126" s="3178">
        <f t="shared" si="74"/>
        <v>0</v>
      </c>
      <c r="BG126" s="3178">
        <f t="shared" si="75"/>
        <v>0</v>
      </c>
      <c r="BH126" s="3178">
        <f t="shared" si="76"/>
        <v>0</v>
      </c>
      <c r="BI126" s="3178">
        <f t="shared" si="77"/>
        <v>0</v>
      </c>
      <c r="BJ126" s="3178">
        <f t="shared" si="78"/>
        <v>0</v>
      </c>
      <c r="BK126" s="3178">
        <f t="shared" si="79"/>
        <v>0</v>
      </c>
      <c r="BL126" s="3178">
        <f t="shared" si="80"/>
        <v>0</v>
      </c>
      <c r="BM126" s="3178">
        <f t="shared" si="81"/>
        <v>0</v>
      </c>
      <c r="BN126" s="3178">
        <f t="shared" si="82"/>
        <v>0</v>
      </c>
      <c r="BO126" s="3178">
        <f t="shared" si="83"/>
        <v>0</v>
      </c>
      <c r="BP126" s="3178">
        <f t="shared" si="84"/>
        <v>0</v>
      </c>
      <c r="BQ126" s="3178">
        <f t="shared" si="85"/>
        <v>0</v>
      </c>
      <c r="BR126" s="3178">
        <f t="shared" si="86"/>
        <v>0</v>
      </c>
      <c r="BS126" s="3178">
        <f t="shared" si="87"/>
        <v>0</v>
      </c>
      <c r="BT126" s="3188">
        <f t="shared" si="88"/>
        <v>0</v>
      </c>
    </row>
    <row r="127" spans="1:72" ht="15.6">
      <c r="A127" s="3176"/>
      <c r="B127" s="1292"/>
      <c r="C127" s="1293"/>
      <c r="D127" s="3189"/>
      <c r="E127" s="3178">
        <f t="shared" si="89"/>
        <v>0</v>
      </c>
      <c r="F127" s="3179"/>
      <c r="G127" s="3180">
        <f t="shared" si="64"/>
        <v>0</v>
      </c>
      <c r="H127" s="3181">
        <f t="shared" si="65"/>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6"/>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90"/>
        <v>0</v>
      </c>
      <c r="AW127" s="3186">
        <f t="shared" si="91"/>
        <v>0</v>
      </c>
      <c r="AX127" s="3186">
        <f t="shared" si="92"/>
        <v>0</v>
      </c>
      <c r="AY127" s="3187">
        <f t="shared" si="67"/>
        <v>0</v>
      </c>
      <c r="AZ127" s="3178">
        <f t="shared" si="68"/>
        <v>0</v>
      </c>
      <c r="BA127" s="3178">
        <f t="shared" si="69"/>
        <v>0</v>
      </c>
      <c r="BB127" s="3178">
        <f t="shared" si="70"/>
        <v>0</v>
      </c>
      <c r="BC127" s="3178">
        <f t="shared" si="71"/>
        <v>0</v>
      </c>
      <c r="BD127" s="3178">
        <f t="shared" si="72"/>
        <v>0</v>
      </c>
      <c r="BE127" s="3178">
        <f t="shared" si="73"/>
        <v>0</v>
      </c>
      <c r="BF127" s="3178">
        <f t="shared" si="74"/>
        <v>0</v>
      </c>
      <c r="BG127" s="3178">
        <f t="shared" si="75"/>
        <v>0</v>
      </c>
      <c r="BH127" s="3178">
        <f t="shared" si="76"/>
        <v>0</v>
      </c>
      <c r="BI127" s="3178">
        <f t="shared" si="77"/>
        <v>0</v>
      </c>
      <c r="BJ127" s="3178">
        <f t="shared" si="78"/>
        <v>0</v>
      </c>
      <c r="BK127" s="3178">
        <f t="shared" si="79"/>
        <v>0</v>
      </c>
      <c r="BL127" s="3178">
        <f t="shared" si="80"/>
        <v>0</v>
      </c>
      <c r="BM127" s="3178">
        <f t="shared" si="81"/>
        <v>0</v>
      </c>
      <c r="BN127" s="3178">
        <f t="shared" si="82"/>
        <v>0</v>
      </c>
      <c r="BO127" s="3178">
        <f t="shared" si="83"/>
        <v>0</v>
      </c>
      <c r="BP127" s="3178">
        <f t="shared" si="84"/>
        <v>0</v>
      </c>
      <c r="BQ127" s="3178">
        <f t="shared" si="85"/>
        <v>0</v>
      </c>
      <c r="BR127" s="3178">
        <f t="shared" si="86"/>
        <v>0</v>
      </c>
      <c r="BS127" s="3178">
        <f t="shared" si="87"/>
        <v>0</v>
      </c>
      <c r="BT127" s="3188">
        <f t="shared" si="88"/>
        <v>0</v>
      </c>
    </row>
    <row r="128" spans="1:72" ht="15.6">
      <c r="A128" s="3176"/>
      <c r="B128" s="1292"/>
      <c r="C128" s="1293"/>
      <c r="D128" s="3189"/>
      <c r="E128" s="3178">
        <f t="shared" si="89"/>
        <v>0</v>
      </c>
      <c r="F128" s="3179"/>
      <c r="G128" s="3180">
        <f t="shared" si="64"/>
        <v>0</v>
      </c>
      <c r="H128" s="3181">
        <f t="shared" si="65"/>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6"/>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90"/>
        <v>0</v>
      </c>
      <c r="AW128" s="3186">
        <f t="shared" si="91"/>
        <v>0</v>
      </c>
      <c r="AX128" s="3186">
        <f t="shared" si="92"/>
        <v>0</v>
      </c>
      <c r="AY128" s="3187">
        <f t="shared" si="67"/>
        <v>0</v>
      </c>
      <c r="AZ128" s="3178">
        <f t="shared" si="68"/>
        <v>0</v>
      </c>
      <c r="BA128" s="3178">
        <f t="shared" si="69"/>
        <v>0</v>
      </c>
      <c r="BB128" s="3178">
        <f t="shared" si="70"/>
        <v>0</v>
      </c>
      <c r="BC128" s="3178">
        <f t="shared" si="71"/>
        <v>0</v>
      </c>
      <c r="BD128" s="3178">
        <f t="shared" si="72"/>
        <v>0</v>
      </c>
      <c r="BE128" s="3178">
        <f t="shared" si="73"/>
        <v>0</v>
      </c>
      <c r="BF128" s="3178">
        <f t="shared" si="74"/>
        <v>0</v>
      </c>
      <c r="BG128" s="3178">
        <f t="shared" si="75"/>
        <v>0</v>
      </c>
      <c r="BH128" s="3178">
        <f t="shared" si="76"/>
        <v>0</v>
      </c>
      <c r="BI128" s="3178">
        <f t="shared" si="77"/>
        <v>0</v>
      </c>
      <c r="BJ128" s="3178">
        <f t="shared" si="78"/>
        <v>0</v>
      </c>
      <c r="BK128" s="3178">
        <f t="shared" si="79"/>
        <v>0</v>
      </c>
      <c r="BL128" s="3178">
        <f t="shared" si="80"/>
        <v>0</v>
      </c>
      <c r="BM128" s="3178">
        <f t="shared" si="81"/>
        <v>0</v>
      </c>
      <c r="BN128" s="3178">
        <f t="shared" si="82"/>
        <v>0</v>
      </c>
      <c r="BO128" s="3178">
        <f t="shared" si="83"/>
        <v>0</v>
      </c>
      <c r="BP128" s="3178">
        <f t="shared" si="84"/>
        <v>0</v>
      </c>
      <c r="BQ128" s="3178">
        <f t="shared" si="85"/>
        <v>0</v>
      </c>
      <c r="BR128" s="3178">
        <f t="shared" si="86"/>
        <v>0</v>
      </c>
      <c r="BS128" s="3178">
        <f t="shared" si="87"/>
        <v>0</v>
      </c>
      <c r="BT128" s="3188">
        <f t="shared" si="88"/>
        <v>0</v>
      </c>
    </row>
    <row r="129" spans="1:72" ht="15.6">
      <c r="A129" s="3176"/>
      <c r="B129" s="1292"/>
      <c r="C129" s="1293"/>
      <c r="D129" s="3189"/>
      <c r="E129" s="3178">
        <f t="shared" si="89"/>
        <v>0</v>
      </c>
      <c r="F129" s="3179"/>
      <c r="G129" s="3180">
        <f t="shared" si="64"/>
        <v>0</v>
      </c>
      <c r="H129" s="3181">
        <f t="shared" si="65"/>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6"/>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90"/>
        <v>0</v>
      </c>
      <c r="AW129" s="3186">
        <f t="shared" si="91"/>
        <v>0</v>
      </c>
      <c r="AX129" s="3186">
        <f t="shared" si="92"/>
        <v>0</v>
      </c>
      <c r="AY129" s="3187">
        <f t="shared" si="67"/>
        <v>0</v>
      </c>
      <c r="AZ129" s="3178">
        <f t="shared" si="68"/>
        <v>0</v>
      </c>
      <c r="BA129" s="3178">
        <f t="shared" si="69"/>
        <v>0</v>
      </c>
      <c r="BB129" s="3178">
        <f t="shared" si="70"/>
        <v>0</v>
      </c>
      <c r="BC129" s="3178">
        <f t="shared" si="71"/>
        <v>0</v>
      </c>
      <c r="BD129" s="3178">
        <f t="shared" si="72"/>
        <v>0</v>
      </c>
      <c r="BE129" s="3178">
        <f t="shared" si="73"/>
        <v>0</v>
      </c>
      <c r="BF129" s="3178">
        <f t="shared" si="74"/>
        <v>0</v>
      </c>
      <c r="BG129" s="3178">
        <f t="shared" si="75"/>
        <v>0</v>
      </c>
      <c r="BH129" s="3178">
        <f t="shared" si="76"/>
        <v>0</v>
      </c>
      <c r="BI129" s="3178">
        <f t="shared" si="77"/>
        <v>0</v>
      </c>
      <c r="BJ129" s="3178">
        <f t="shared" si="78"/>
        <v>0</v>
      </c>
      <c r="BK129" s="3178">
        <f t="shared" si="79"/>
        <v>0</v>
      </c>
      <c r="BL129" s="3178">
        <f t="shared" si="80"/>
        <v>0</v>
      </c>
      <c r="BM129" s="3178">
        <f t="shared" si="81"/>
        <v>0</v>
      </c>
      <c r="BN129" s="3178">
        <f t="shared" si="82"/>
        <v>0</v>
      </c>
      <c r="BO129" s="3178">
        <f t="shared" si="83"/>
        <v>0</v>
      </c>
      <c r="BP129" s="3178">
        <f t="shared" si="84"/>
        <v>0</v>
      </c>
      <c r="BQ129" s="3178">
        <f t="shared" si="85"/>
        <v>0</v>
      </c>
      <c r="BR129" s="3178">
        <f t="shared" si="86"/>
        <v>0</v>
      </c>
      <c r="BS129" s="3178">
        <f t="shared" si="87"/>
        <v>0</v>
      </c>
      <c r="BT129" s="3188">
        <f t="shared" si="88"/>
        <v>0</v>
      </c>
    </row>
    <row r="130" spans="1:72" ht="15.6">
      <c r="A130" s="3176"/>
      <c r="B130" s="1292"/>
      <c r="C130" s="1293"/>
      <c r="D130" s="3189"/>
      <c r="E130" s="3178">
        <f t="shared" si="89"/>
        <v>0</v>
      </c>
      <c r="F130" s="3179"/>
      <c r="G130" s="3180">
        <f t="shared" si="64"/>
        <v>0</v>
      </c>
      <c r="H130" s="3181">
        <f t="shared" si="65"/>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6"/>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90"/>
        <v>0</v>
      </c>
      <c r="AW130" s="3186">
        <f t="shared" si="91"/>
        <v>0</v>
      </c>
      <c r="AX130" s="3186">
        <f t="shared" si="92"/>
        <v>0</v>
      </c>
      <c r="AY130" s="3187">
        <f t="shared" si="67"/>
        <v>0</v>
      </c>
      <c r="AZ130" s="3178">
        <f t="shared" si="68"/>
        <v>0</v>
      </c>
      <c r="BA130" s="3178">
        <f t="shared" si="69"/>
        <v>0</v>
      </c>
      <c r="BB130" s="3178">
        <f t="shared" si="70"/>
        <v>0</v>
      </c>
      <c r="BC130" s="3178">
        <f t="shared" si="71"/>
        <v>0</v>
      </c>
      <c r="BD130" s="3178">
        <f t="shared" si="72"/>
        <v>0</v>
      </c>
      <c r="BE130" s="3178">
        <f t="shared" si="73"/>
        <v>0</v>
      </c>
      <c r="BF130" s="3178">
        <f t="shared" si="74"/>
        <v>0</v>
      </c>
      <c r="BG130" s="3178">
        <f t="shared" si="75"/>
        <v>0</v>
      </c>
      <c r="BH130" s="3178">
        <f t="shared" si="76"/>
        <v>0</v>
      </c>
      <c r="BI130" s="3178">
        <f t="shared" si="77"/>
        <v>0</v>
      </c>
      <c r="BJ130" s="3178">
        <f t="shared" si="78"/>
        <v>0</v>
      </c>
      <c r="BK130" s="3178">
        <f t="shared" si="79"/>
        <v>0</v>
      </c>
      <c r="BL130" s="3178">
        <f t="shared" si="80"/>
        <v>0</v>
      </c>
      <c r="BM130" s="3178">
        <f t="shared" si="81"/>
        <v>0</v>
      </c>
      <c r="BN130" s="3178">
        <f t="shared" si="82"/>
        <v>0</v>
      </c>
      <c r="BO130" s="3178">
        <f t="shared" si="83"/>
        <v>0</v>
      </c>
      <c r="BP130" s="3178">
        <f t="shared" si="84"/>
        <v>0</v>
      </c>
      <c r="BQ130" s="3178">
        <f t="shared" si="85"/>
        <v>0</v>
      </c>
      <c r="BR130" s="3178">
        <f t="shared" si="86"/>
        <v>0</v>
      </c>
      <c r="BS130" s="3178">
        <f t="shared" si="87"/>
        <v>0</v>
      </c>
      <c r="BT130" s="3188">
        <f t="shared" si="88"/>
        <v>0</v>
      </c>
    </row>
    <row r="131" spans="1:72" ht="15.6">
      <c r="A131" s="3176"/>
      <c r="B131" s="1292"/>
      <c r="C131" s="1293"/>
      <c r="D131" s="3189"/>
      <c r="E131" s="3178">
        <f t="shared" si="89"/>
        <v>0</v>
      </c>
      <c r="F131" s="3179"/>
      <c r="G131" s="3180">
        <f t="shared" si="64"/>
        <v>0</v>
      </c>
      <c r="H131" s="3181">
        <f t="shared" si="65"/>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6"/>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90"/>
        <v>0</v>
      </c>
      <c r="AW131" s="3186">
        <f t="shared" si="91"/>
        <v>0</v>
      </c>
      <c r="AX131" s="3186">
        <f t="shared" si="92"/>
        <v>0</v>
      </c>
      <c r="AY131" s="3187">
        <f t="shared" si="67"/>
        <v>0</v>
      </c>
      <c r="AZ131" s="3178">
        <f t="shared" si="68"/>
        <v>0</v>
      </c>
      <c r="BA131" s="3178">
        <f t="shared" si="69"/>
        <v>0</v>
      </c>
      <c r="BB131" s="3178">
        <f t="shared" si="70"/>
        <v>0</v>
      </c>
      <c r="BC131" s="3178">
        <f t="shared" si="71"/>
        <v>0</v>
      </c>
      <c r="BD131" s="3178">
        <f t="shared" si="72"/>
        <v>0</v>
      </c>
      <c r="BE131" s="3178">
        <f t="shared" si="73"/>
        <v>0</v>
      </c>
      <c r="BF131" s="3178">
        <f t="shared" si="74"/>
        <v>0</v>
      </c>
      <c r="BG131" s="3178">
        <f t="shared" si="75"/>
        <v>0</v>
      </c>
      <c r="BH131" s="3178">
        <f t="shared" si="76"/>
        <v>0</v>
      </c>
      <c r="BI131" s="3178">
        <f t="shared" si="77"/>
        <v>0</v>
      </c>
      <c r="BJ131" s="3178">
        <f t="shared" si="78"/>
        <v>0</v>
      </c>
      <c r="BK131" s="3178">
        <f t="shared" si="79"/>
        <v>0</v>
      </c>
      <c r="BL131" s="3178">
        <f t="shared" si="80"/>
        <v>0</v>
      </c>
      <c r="BM131" s="3178">
        <f t="shared" si="81"/>
        <v>0</v>
      </c>
      <c r="BN131" s="3178">
        <f t="shared" si="82"/>
        <v>0</v>
      </c>
      <c r="BO131" s="3178">
        <f t="shared" si="83"/>
        <v>0</v>
      </c>
      <c r="BP131" s="3178">
        <f t="shared" si="84"/>
        <v>0</v>
      </c>
      <c r="BQ131" s="3178">
        <f t="shared" si="85"/>
        <v>0</v>
      </c>
      <c r="BR131" s="3178">
        <f t="shared" si="86"/>
        <v>0</v>
      </c>
      <c r="BS131" s="3178">
        <f t="shared" si="87"/>
        <v>0</v>
      </c>
      <c r="BT131" s="3188">
        <f t="shared" si="88"/>
        <v>0</v>
      </c>
    </row>
    <row r="132" spans="1:72" ht="15.6">
      <c r="A132" s="3176"/>
      <c r="B132" s="1292"/>
      <c r="C132" s="1293"/>
      <c r="D132" s="3189"/>
      <c r="E132" s="3178">
        <f t="shared" si="89"/>
        <v>0</v>
      </c>
      <c r="F132" s="3179"/>
      <c r="G132" s="3180">
        <f t="shared" si="64"/>
        <v>0</v>
      </c>
      <c r="H132" s="3181">
        <f t="shared" si="65"/>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6"/>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90"/>
        <v>0</v>
      </c>
      <c r="AW132" s="3186">
        <f t="shared" si="91"/>
        <v>0</v>
      </c>
      <c r="AX132" s="3186">
        <f t="shared" si="92"/>
        <v>0</v>
      </c>
      <c r="AY132" s="3187">
        <f t="shared" si="67"/>
        <v>0</v>
      </c>
      <c r="AZ132" s="3178">
        <f t="shared" si="68"/>
        <v>0</v>
      </c>
      <c r="BA132" s="3178">
        <f t="shared" si="69"/>
        <v>0</v>
      </c>
      <c r="BB132" s="3178">
        <f t="shared" si="70"/>
        <v>0</v>
      </c>
      <c r="BC132" s="3178">
        <f t="shared" si="71"/>
        <v>0</v>
      </c>
      <c r="BD132" s="3178">
        <f t="shared" si="72"/>
        <v>0</v>
      </c>
      <c r="BE132" s="3178">
        <f t="shared" si="73"/>
        <v>0</v>
      </c>
      <c r="BF132" s="3178">
        <f t="shared" si="74"/>
        <v>0</v>
      </c>
      <c r="BG132" s="3178">
        <f t="shared" si="75"/>
        <v>0</v>
      </c>
      <c r="BH132" s="3178">
        <f t="shared" si="76"/>
        <v>0</v>
      </c>
      <c r="BI132" s="3178">
        <f t="shared" si="77"/>
        <v>0</v>
      </c>
      <c r="BJ132" s="3178">
        <f t="shared" si="78"/>
        <v>0</v>
      </c>
      <c r="BK132" s="3178">
        <f t="shared" si="79"/>
        <v>0</v>
      </c>
      <c r="BL132" s="3178">
        <f t="shared" si="80"/>
        <v>0</v>
      </c>
      <c r="BM132" s="3178">
        <f t="shared" si="81"/>
        <v>0</v>
      </c>
      <c r="BN132" s="3178">
        <f t="shared" si="82"/>
        <v>0</v>
      </c>
      <c r="BO132" s="3178">
        <f t="shared" si="83"/>
        <v>0</v>
      </c>
      <c r="BP132" s="3178">
        <f t="shared" si="84"/>
        <v>0</v>
      </c>
      <c r="BQ132" s="3178">
        <f t="shared" si="85"/>
        <v>0</v>
      </c>
      <c r="BR132" s="3178">
        <f t="shared" si="86"/>
        <v>0</v>
      </c>
      <c r="BS132" s="3178">
        <f t="shared" si="87"/>
        <v>0</v>
      </c>
      <c r="BT132" s="3188">
        <f t="shared" si="88"/>
        <v>0</v>
      </c>
    </row>
    <row r="133" spans="1:72" ht="15.6">
      <c r="A133" s="3176"/>
      <c r="B133" s="1292"/>
      <c r="C133" s="1293"/>
      <c r="D133" s="3189"/>
      <c r="E133" s="3178">
        <f t="shared" si="89"/>
        <v>0</v>
      </c>
      <c r="F133" s="3179"/>
      <c r="G133" s="3180">
        <f t="shared" si="64"/>
        <v>0</v>
      </c>
      <c r="H133" s="3181">
        <f t="shared" si="65"/>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6"/>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90"/>
        <v>0</v>
      </c>
      <c r="AW133" s="3186">
        <f t="shared" si="91"/>
        <v>0</v>
      </c>
      <c r="AX133" s="3186">
        <f t="shared" si="92"/>
        <v>0</v>
      </c>
      <c r="AY133" s="3187">
        <f t="shared" si="67"/>
        <v>0</v>
      </c>
      <c r="AZ133" s="3178">
        <f t="shared" si="68"/>
        <v>0</v>
      </c>
      <c r="BA133" s="3178">
        <f t="shared" si="69"/>
        <v>0</v>
      </c>
      <c r="BB133" s="3178">
        <f t="shared" si="70"/>
        <v>0</v>
      </c>
      <c r="BC133" s="3178">
        <f t="shared" si="71"/>
        <v>0</v>
      </c>
      <c r="BD133" s="3178">
        <f t="shared" si="72"/>
        <v>0</v>
      </c>
      <c r="BE133" s="3178">
        <f t="shared" si="73"/>
        <v>0</v>
      </c>
      <c r="BF133" s="3178">
        <f t="shared" si="74"/>
        <v>0</v>
      </c>
      <c r="BG133" s="3178">
        <f t="shared" si="75"/>
        <v>0</v>
      </c>
      <c r="BH133" s="3178">
        <f t="shared" si="76"/>
        <v>0</v>
      </c>
      <c r="BI133" s="3178">
        <f t="shared" si="77"/>
        <v>0</v>
      </c>
      <c r="BJ133" s="3178">
        <f t="shared" si="78"/>
        <v>0</v>
      </c>
      <c r="BK133" s="3178">
        <f t="shared" si="79"/>
        <v>0</v>
      </c>
      <c r="BL133" s="3178">
        <f t="shared" si="80"/>
        <v>0</v>
      </c>
      <c r="BM133" s="3178">
        <f t="shared" si="81"/>
        <v>0</v>
      </c>
      <c r="BN133" s="3178">
        <f t="shared" si="82"/>
        <v>0</v>
      </c>
      <c r="BO133" s="3178">
        <f t="shared" si="83"/>
        <v>0</v>
      </c>
      <c r="BP133" s="3178">
        <f t="shared" si="84"/>
        <v>0</v>
      </c>
      <c r="BQ133" s="3178">
        <f t="shared" si="85"/>
        <v>0</v>
      </c>
      <c r="BR133" s="3178">
        <f t="shared" si="86"/>
        <v>0</v>
      </c>
      <c r="BS133" s="3178">
        <f t="shared" si="87"/>
        <v>0</v>
      </c>
      <c r="BT133" s="3188">
        <f t="shared" si="88"/>
        <v>0</v>
      </c>
    </row>
    <row r="134" spans="1:72" ht="15.6">
      <c r="A134" s="3176"/>
      <c r="B134" s="1292"/>
      <c r="C134" s="1293"/>
      <c r="D134" s="3189"/>
      <c r="E134" s="3178">
        <f t="shared" si="89"/>
        <v>0</v>
      </c>
      <c r="F134" s="3179"/>
      <c r="G134" s="3180">
        <f t="shared" si="64"/>
        <v>0</v>
      </c>
      <c r="H134" s="3181">
        <f t="shared" si="65"/>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6"/>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90"/>
        <v>0</v>
      </c>
      <c r="AW134" s="3186">
        <f t="shared" si="91"/>
        <v>0</v>
      </c>
      <c r="AX134" s="3186">
        <f t="shared" si="92"/>
        <v>0</v>
      </c>
      <c r="AY134" s="3187">
        <f t="shared" si="67"/>
        <v>0</v>
      </c>
      <c r="AZ134" s="3178">
        <f t="shared" si="68"/>
        <v>0</v>
      </c>
      <c r="BA134" s="3178">
        <f t="shared" si="69"/>
        <v>0</v>
      </c>
      <c r="BB134" s="3178">
        <f t="shared" si="70"/>
        <v>0</v>
      </c>
      <c r="BC134" s="3178">
        <f t="shared" si="71"/>
        <v>0</v>
      </c>
      <c r="BD134" s="3178">
        <f t="shared" si="72"/>
        <v>0</v>
      </c>
      <c r="BE134" s="3178">
        <f t="shared" si="73"/>
        <v>0</v>
      </c>
      <c r="BF134" s="3178">
        <f t="shared" si="74"/>
        <v>0</v>
      </c>
      <c r="BG134" s="3178">
        <f t="shared" si="75"/>
        <v>0</v>
      </c>
      <c r="BH134" s="3178">
        <f t="shared" si="76"/>
        <v>0</v>
      </c>
      <c r="BI134" s="3178">
        <f t="shared" si="77"/>
        <v>0</v>
      </c>
      <c r="BJ134" s="3178">
        <f t="shared" si="78"/>
        <v>0</v>
      </c>
      <c r="BK134" s="3178">
        <f t="shared" si="79"/>
        <v>0</v>
      </c>
      <c r="BL134" s="3178">
        <f t="shared" si="80"/>
        <v>0</v>
      </c>
      <c r="BM134" s="3178">
        <f t="shared" si="81"/>
        <v>0</v>
      </c>
      <c r="BN134" s="3178">
        <f t="shared" si="82"/>
        <v>0</v>
      </c>
      <c r="BO134" s="3178">
        <f t="shared" si="83"/>
        <v>0</v>
      </c>
      <c r="BP134" s="3178">
        <f t="shared" si="84"/>
        <v>0</v>
      </c>
      <c r="BQ134" s="3178">
        <f t="shared" si="85"/>
        <v>0</v>
      </c>
      <c r="BR134" s="3178">
        <f t="shared" si="86"/>
        <v>0</v>
      </c>
      <c r="BS134" s="3178">
        <f t="shared" si="87"/>
        <v>0</v>
      </c>
      <c r="BT134" s="3188">
        <f t="shared" si="88"/>
        <v>0</v>
      </c>
    </row>
    <row r="135" spans="1:72" ht="15.6">
      <c r="A135" s="3176"/>
      <c r="B135" s="1292"/>
      <c r="C135" s="1293"/>
      <c r="D135" s="3189"/>
      <c r="E135" s="3178">
        <f t="shared" si="89"/>
        <v>0</v>
      </c>
      <c r="F135" s="3179"/>
      <c r="G135" s="3180">
        <f t="shared" si="64"/>
        <v>0</v>
      </c>
      <c r="H135" s="3181">
        <f t="shared" si="65"/>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6"/>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90"/>
        <v>0</v>
      </c>
      <c r="AW135" s="3186">
        <f t="shared" si="91"/>
        <v>0</v>
      </c>
      <c r="AX135" s="3186">
        <f t="shared" si="92"/>
        <v>0</v>
      </c>
      <c r="AY135" s="3187">
        <f t="shared" si="67"/>
        <v>0</v>
      </c>
      <c r="AZ135" s="3178">
        <f t="shared" si="68"/>
        <v>0</v>
      </c>
      <c r="BA135" s="3178">
        <f t="shared" si="69"/>
        <v>0</v>
      </c>
      <c r="BB135" s="3178">
        <f t="shared" si="70"/>
        <v>0</v>
      </c>
      <c r="BC135" s="3178">
        <f t="shared" si="71"/>
        <v>0</v>
      </c>
      <c r="BD135" s="3178">
        <f t="shared" si="72"/>
        <v>0</v>
      </c>
      <c r="BE135" s="3178">
        <f t="shared" si="73"/>
        <v>0</v>
      </c>
      <c r="BF135" s="3178">
        <f t="shared" si="74"/>
        <v>0</v>
      </c>
      <c r="BG135" s="3178">
        <f t="shared" si="75"/>
        <v>0</v>
      </c>
      <c r="BH135" s="3178">
        <f t="shared" si="76"/>
        <v>0</v>
      </c>
      <c r="BI135" s="3178">
        <f t="shared" si="77"/>
        <v>0</v>
      </c>
      <c r="BJ135" s="3178">
        <f t="shared" si="78"/>
        <v>0</v>
      </c>
      <c r="BK135" s="3178">
        <f t="shared" si="79"/>
        <v>0</v>
      </c>
      <c r="BL135" s="3178">
        <f t="shared" si="80"/>
        <v>0</v>
      </c>
      <c r="BM135" s="3178">
        <f t="shared" si="81"/>
        <v>0</v>
      </c>
      <c r="BN135" s="3178">
        <f t="shared" si="82"/>
        <v>0</v>
      </c>
      <c r="BO135" s="3178">
        <f t="shared" si="83"/>
        <v>0</v>
      </c>
      <c r="BP135" s="3178">
        <f t="shared" si="84"/>
        <v>0</v>
      </c>
      <c r="BQ135" s="3178">
        <f t="shared" si="85"/>
        <v>0</v>
      </c>
      <c r="BR135" s="3178">
        <f t="shared" si="86"/>
        <v>0</v>
      </c>
      <c r="BS135" s="3178">
        <f t="shared" si="87"/>
        <v>0</v>
      </c>
      <c r="BT135" s="3188">
        <f t="shared" si="88"/>
        <v>0</v>
      </c>
    </row>
    <row r="136" spans="1:72" ht="15.6">
      <c r="A136" s="3176"/>
      <c r="B136" s="1292"/>
      <c r="C136" s="1293"/>
      <c r="D136" s="3189"/>
      <c r="E136" s="3178">
        <f t="shared" si="89"/>
        <v>0</v>
      </c>
      <c r="F136" s="3179"/>
      <c r="G136" s="3180">
        <f t="shared" si="64"/>
        <v>0</v>
      </c>
      <c r="H136" s="3181">
        <f t="shared" si="65"/>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6"/>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90"/>
        <v>0</v>
      </c>
      <c r="AW136" s="3186">
        <f t="shared" si="91"/>
        <v>0</v>
      </c>
      <c r="AX136" s="3186">
        <f t="shared" si="92"/>
        <v>0</v>
      </c>
      <c r="AY136" s="3187">
        <f t="shared" si="67"/>
        <v>0</v>
      </c>
      <c r="AZ136" s="3178">
        <f t="shared" si="68"/>
        <v>0</v>
      </c>
      <c r="BA136" s="3178">
        <f t="shared" si="69"/>
        <v>0</v>
      </c>
      <c r="BB136" s="3178">
        <f t="shared" si="70"/>
        <v>0</v>
      </c>
      <c r="BC136" s="3178">
        <f t="shared" si="71"/>
        <v>0</v>
      </c>
      <c r="BD136" s="3178">
        <f t="shared" si="72"/>
        <v>0</v>
      </c>
      <c r="BE136" s="3178">
        <f t="shared" si="73"/>
        <v>0</v>
      </c>
      <c r="BF136" s="3178">
        <f t="shared" si="74"/>
        <v>0</v>
      </c>
      <c r="BG136" s="3178">
        <f t="shared" si="75"/>
        <v>0</v>
      </c>
      <c r="BH136" s="3178">
        <f t="shared" si="76"/>
        <v>0</v>
      </c>
      <c r="BI136" s="3178">
        <f t="shared" si="77"/>
        <v>0</v>
      </c>
      <c r="BJ136" s="3178">
        <f t="shared" si="78"/>
        <v>0</v>
      </c>
      <c r="BK136" s="3178">
        <f t="shared" si="79"/>
        <v>0</v>
      </c>
      <c r="BL136" s="3178">
        <f t="shared" si="80"/>
        <v>0</v>
      </c>
      <c r="BM136" s="3178">
        <f t="shared" si="81"/>
        <v>0</v>
      </c>
      <c r="BN136" s="3178">
        <f t="shared" si="82"/>
        <v>0</v>
      </c>
      <c r="BO136" s="3178">
        <f t="shared" si="83"/>
        <v>0</v>
      </c>
      <c r="BP136" s="3178">
        <f t="shared" si="84"/>
        <v>0</v>
      </c>
      <c r="BQ136" s="3178">
        <f t="shared" si="85"/>
        <v>0</v>
      </c>
      <c r="BR136" s="3178">
        <f t="shared" si="86"/>
        <v>0</v>
      </c>
      <c r="BS136" s="3178">
        <f t="shared" si="87"/>
        <v>0</v>
      </c>
      <c r="BT136" s="3188">
        <f t="shared" si="88"/>
        <v>0</v>
      </c>
    </row>
    <row r="137" spans="1:72" ht="15.6">
      <c r="A137" s="3176"/>
      <c r="B137" s="1292"/>
      <c r="C137" s="1293"/>
      <c r="D137" s="3189"/>
      <c r="E137" s="3178">
        <f t="shared" si="89"/>
        <v>0</v>
      </c>
      <c r="F137" s="3179"/>
      <c r="G137" s="3180">
        <f t="shared" si="64"/>
        <v>0</v>
      </c>
      <c r="H137" s="3181">
        <f t="shared" si="65"/>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6"/>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90"/>
        <v>0</v>
      </c>
      <c r="AW137" s="3186">
        <f t="shared" si="91"/>
        <v>0</v>
      </c>
      <c r="AX137" s="3186">
        <f t="shared" si="92"/>
        <v>0</v>
      </c>
      <c r="AY137" s="3187">
        <f t="shared" si="67"/>
        <v>0</v>
      </c>
      <c r="AZ137" s="3178">
        <f t="shared" si="68"/>
        <v>0</v>
      </c>
      <c r="BA137" s="3178">
        <f t="shared" si="69"/>
        <v>0</v>
      </c>
      <c r="BB137" s="3178">
        <f t="shared" si="70"/>
        <v>0</v>
      </c>
      <c r="BC137" s="3178">
        <f t="shared" si="71"/>
        <v>0</v>
      </c>
      <c r="BD137" s="3178">
        <f t="shared" si="72"/>
        <v>0</v>
      </c>
      <c r="BE137" s="3178">
        <f t="shared" si="73"/>
        <v>0</v>
      </c>
      <c r="BF137" s="3178">
        <f t="shared" si="74"/>
        <v>0</v>
      </c>
      <c r="BG137" s="3178">
        <f t="shared" si="75"/>
        <v>0</v>
      </c>
      <c r="BH137" s="3178">
        <f t="shared" si="76"/>
        <v>0</v>
      </c>
      <c r="BI137" s="3178">
        <f t="shared" si="77"/>
        <v>0</v>
      </c>
      <c r="BJ137" s="3178">
        <f t="shared" si="78"/>
        <v>0</v>
      </c>
      <c r="BK137" s="3178">
        <f t="shared" si="79"/>
        <v>0</v>
      </c>
      <c r="BL137" s="3178">
        <f t="shared" si="80"/>
        <v>0</v>
      </c>
      <c r="BM137" s="3178">
        <f t="shared" si="81"/>
        <v>0</v>
      </c>
      <c r="BN137" s="3178">
        <f t="shared" si="82"/>
        <v>0</v>
      </c>
      <c r="BO137" s="3178">
        <f t="shared" si="83"/>
        <v>0</v>
      </c>
      <c r="BP137" s="3178">
        <f t="shared" si="84"/>
        <v>0</v>
      </c>
      <c r="BQ137" s="3178">
        <f t="shared" si="85"/>
        <v>0</v>
      </c>
      <c r="BR137" s="3178">
        <f t="shared" si="86"/>
        <v>0</v>
      </c>
      <c r="BS137" s="3178">
        <f t="shared" si="87"/>
        <v>0</v>
      </c>
      <c r="BT137" s="3188">
        <f t="shared" si="88"/>
        <v>0</v>
      </c>
    </row>
    <row r="138" spans="1:72" ht="15.6">
      <c r="A138" s="3176"/>
      <c r="B138" s="1292"/>
      <c r="C138" s="1293"/>
      <c r="D138" s="3189"/>
      <c r="E138" s="3178">
        <f t="shared" si="89"/>
        <v>0</v>
      </c>
      <c r="F138" s="3179"/>
      <c r="G138" s="3180">
        <f t="shared" si="64"/>
        <v>0</v>
      </c>
      <c r="H138" s="3181">
        <f t="shared" si="65"/>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6"/>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90"/>
        <v>0</v>
      </c>
      <c r="AW138" s="3186">
        <f t="shared" si="91"/>
        <v>0</v>
      </c>
      <c r="AX138" s="3186">
        <f t="shared" si="92"/>
        <v>0</v>
      </c>
      <c r="AY138" s="3187">
        <f t="shared" si="67"/>
        <v>0</v>
      </c>
      <c r="AZ138" s="3178">
        <f t="shared" si="68"/>
        <v>0</v>
      </c>
      <c r="BA138" s="3178">
        <f t="shared" si="69"/>
        <v>0</v>
      </c>
      <c r="BB138" s="3178">
        <f t="shared" si="70"/>
        <v>0</v>
      </c>
      <c r="BC138" s="3178">
        <f t="shared" si="71"/>
        <v>0</v>
      </c>
      <c r="BD138" s="3178">
        <f t="shared" si="72"/>
        <v>0</v>
      </c>
      <c r="BE138" s="3178">
        <f t="shared" si="73"/>
        <v>0</v>
      </c>
      <c r="BF138" s="3178">
        <f t="shared" si="74"/>
        <v>0</v>
      </c>
      <c r="BG138" s="3178">
        <f t="shared" si="75"/>
        <v>0</v>
      </c>
      <c r="BH138" s="3178">
        <f t="shared" si="76"/>
        <v>0</v>
      </c>
      <c r="BI138" s="3178">
        <f t="shared" si="77"/>
        <v>0</v>
      </c>
      <c r="BJ138" s="3178">
        <f t="shared" si="78"/>
        <v>0</v>
      </c>
      <c r="BK138" s="3178">
        <f t="shared" si="79"/>
        <v>0</v>
      </c>
      <c r="BL138" s="3178">
        <f t="shared" si="80"/>
        <v>0</v>
      </c>
      <c r="BM138" s="3178">
        <f t="shared" si="81"/>
        <v>0</v>
      </c>
      <c r="BN138" s="3178">
        <f t="shared" si="82"/>
        <v>0</v>
      </c>
      <c r="BO138" s="3178">
        <f t="shared" si="83"/>
        <v>0</v>
      </c>
      <c r="BP138" s="3178">
        <f t="shared" si="84"/>
        <v>0</v>
      </c>
      <c r="BQ138" s="3178">
        <f t="shared" si="85"/>
        <v>0</v>
      </c>
      <c r="BR138" s="3178">
        <f t="shared" si="86"/>
        <v>0</v>
      </c>
      <c r="BS138" s="3178">
        <f t="shared" si="87"/>
        <v>0</v>
      </c>
      <c r="BT138" s="3188">
        <f t="shared" si="88"/>
        <v>0</v>
      </c>
    </row>
    <row r="139" spans="1:72" ht="15.6">
      <c r="A139" s="3176"/>
      <c r="B139" s="1292"/>
      <c r="C139" s="1293"/>
      <c r="D139" s="3189"/>
      <c r="E139" s="3178">
        <f t="shared" si="89"/>
        <v>0</v>
      </c>
      <c r="F139" s="3179"/>
      <c r="G139" s="3180">
        <f t="shared" si="64"/>
        <v>0</v>
      </c>
      <c r="H139" s="3181">
        <f t="shared" si="65"/>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6"/>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90"/>
        <v>0</v>
      </c>
      <c r="AW139" s="3186">
        <f t="shared" si="91"/>
        <v>0</v>
      </c>
      <c r="AX139" s="3186">
        <f t="shared" si="92"/>
        <v>0</v>
      </c>
      <c r="AY139" s="3187">
        <f t="shared" si="67"/>
        <v>0</v>
      </c>
      <c r="AZ139" s="3178">
        <f t="shared" si="68"/>
        <v>0</v>
      </c>
      <c r="BA139" s="3178">
        <f t="shared" si="69"/>
        <v>0</v>
      </c>
      <c r="BB139" s="3178">
        <f t="shared" si="70"/>
        <v>0</v>
      </c>
      <c r="BC139" s="3178">
        <f t="shared" si="71"/>
        <v>0</v>
      </c>
      <c r="BD139" s="3178">
        <f t="shared" si="72"/>
        <v>0</v>
      </c>
      <c r="BE139" s="3178">
        <f t="shared" si="73"/>
        <v>0</v>
      </c>
      <c r="BF139" s="3178">
        <f t="shared" si="74"/>
        <v>0</v>
      </c>
      <c r="BG139" s="3178">
        <f t="shared" si="75"/>
        <v>0</v>
      </c>
      <c r="BH139" s="3178">
        <f t="shared" si="76"/>
        <v>0</v>
      </c>
      <c r="BI139" s="3178">
        <f t="shared" si="77"/>
        <v>0</v>
      </c>
      <c r="BJ139" s="3178">
        <f t="shared" si="78"/>
        <v>0</v>
      </c>
      <c r="BK139" s="3178">
        <f t="shared" si="79"/>
        <v>0</v>
      </c>
      <c r="BL139" s="3178">
        <f t="shared" si="80"/>
        <v>0</v>
      </c>
      <c r="BM139" s="3178">
        <f t="shared" si="81"/>
        <v>0</v>
      </c>
      <c r="BN139" s="3178">
        <f t="shared" si="82"/>
        <v>0</v>
      </c>
      <c r="BO139" s="3178">
        <f t="shared" si="83"/>
        <v>0</v>
      </c>
      <c r="BP139" s="3178">
        <f t="shared" si="84"/>
        <v>0</v>
      </c>
      <c r="BQ139" s="3178">
        <f t="shared" si="85"/>
        <v>0</v>
      </c>
      <c r="BR139" s="3178">
        <f t="shared" si="86"/>
        <v>0</v>
      </c>
      <c r="BS139" s="3178">
        <f t="shared" si="87"/>
        <v>0</v>
      </c>
      <c r="BT139" s="3188">
        <f t="shared" si="88"/>
        <v>0</v>
      </c>
    </row>
    <row r="140" spans="1:72" ht="15.6">
      <c r="A140" s="3176"/>
      <c r="B140" s="1292"/>
      <c r="C140" s="1293"/>
      <c r="D140" s="3189"/>
      <c r="E140" s="3178">
        <f t="shared" si="89"/>
        <v>0</v>
      </c>
      <c r="F140" s="3179"/>
      <c r="G140" s="3180">
        <f t="shared" si="64"/>
        <v>0</v>
      </c>
      <c r="H140" s="3181">
        <f t="shared" si="65"/>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6"/>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90"/>
        <v>0</v>
      </c>
      <c r="AW140" s="3186">
        <f t="shared" si="91"/>
        <v>0</v>
      </c>
      <c r="AX140" s="3186">
        <f t="shared" si="92"/>
        <v>0</v>
      </c>
      <c r="AY140" s="3187">
        <f t="shared" si="67"/>
        <v>0</v>
      </c>
      <c r="AZ140" s="3178">
        <f t="shared" si="68"/>
        <v>0</v>
      </c>
      <c r="BA140" s="3178">
        <f t="shared" si="69"/>
        <v>0</v>
      </c>
      <c r="BB140" s="3178">
        <f t="shared" si="70"/>
        <v>0</v>
      </c>
      <c r="BC140" s="3178">
        <f t="shared" si="71"/>
        <v>0</v>
      </c>
      <c r="BD140" s="3178">
        <f t="shared" si="72"/>
        <v>0</v>
      </c>
      <c r="BE140" s="3178">
        <f t="shared" si="73"/>
        <v>0</v>
      </c>
      <c r="BF140" s="3178">
        <f t="shared" si="74"/>
        <v>0</v>
      </c>
      <c r="BG140" s="3178">
        <f t="shared" si="75"/>
        <v>0</v>
      </c>
      <c r="BH140" s="3178">
        <f t="shared" si="76"/>
        <v>0</v>
      </c>
      <c r="BI140" s="3178">
        <f t="shared" si="77"/>
        <v>0</v>
      </c>
      <c r="BJ140" s="3178">
        <f t="shared" si="78"/>
        <v>0</v>
      </c>
      <c r="BK140" s="3178">
        <f t="shared" si="79"/>
        <v>0</v>
      </c>
      <c r="BL140" s="3178">
        <f t="shared" si="80"/>
        <v>0</v>
      </c>
      <c r="BM140" s="3178">
        <f t="shared" si="81"/>
        <v>0</v>
      </c>
      <c r="BN140" s="3178">
        <f t="shared" si="82"/>
        <v>0</v>
      </c>
      <c r="BO140" s="3178">
        <f t="shared" si="83"/>
        <v>0</v>
      </c>
      <c r="BP140" s="3178">
        <f t="shared" si="84"/>
        <v>0</v>
      </c>
      <c r="BQ140" s="3178">
        <f t="shared" si="85"/>
        <v>0</v>
      </c>
      <c r="BR140" s="3178">
        <f t="shared" si="86"/>
        <v>0</v>
      </c>
      <c r="BS140" s="3178">
        <f t="shared" si="87"/>
        <v>0</v>
      </c>
      <c r="BT140" s="3188">
        <f t="shared" si="88"/>
        <v>0</v>
      </c>
    </row>
    <row r="141" spans="1:72" ht="15.6">
      <c r="A141" s="3176"/>
      <c r="B141" s="1292"/>
      <c r="C141" s="1293"/>
      <c r="D141" s="3189"/>
      <c r="E141" s="3178">
        <f t="shared" si="89"/>
        <v>0</v>
      </c>
      <c r="F141" s="3179"/>
      <c r="G141" s="3180">
        <f t="shared" si="64"/>
        <v>0</v>
      </c>
      <c r="H141" s="3181">
        <f t="shared" si="65"/>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6"/>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90"/>
        <v>0</v>
      </c>
      <c r="AW141" s="3186">
        <f t="shared" si="91"/>
        <v>0</v>
      </c>
      <c r="AX141" s="3186">
        <f t="shared" si="92"/>
        <v>0</v>
      </c>
      <c r="AY141" s="3187">
        <f t="shared" si="67"/>
        <v>0</v>
      </c>
      <c r="AZ141" s="3178">
        <f t="shared" si="68"/>
        <v>0</v>
      </c>
      <c r="BA141" s="3178">
        <f t="shared" si="69"/>
        <v>0</v>
      </c>
      <c r="BB141" s="3178">
        <f t="shared" si="70"/>
        <v>0</v>
      </c>
      <c r="BC141" s="3178">
        <f t="shared" si="71"/>
        <v>0</v>
      </c>
      <c r="BD141" s="3178">
        <f t="shared" si="72"/>
        <v>0</v>
      </c>
      <c r="BE141" s="3178">
        <f t="shared" si="73"/>
        <v>0</v>
      </c>
      <c r="BF141" s="3178">
        <f t="shared" si="74"/>
        <v>0</v>
      </c>
      <c r="BG141" s="3178">
        <f t="shared" si="75"/>
        <v>0</v>
      </c>
      <c r="BH141" s="3178">
        <f t="shared" si="76"/>
        <v>0</v>
      </c>
      <c r="BI141" s="3178">
        <f t="shared" si="77"/>
        <v>0</v>
      </c>
      <c r="BJ141" s="3178">
        <f t="shared" si="78"/>
        <v>0</v>
      </c>
      <c r="BK141" s="3178">
        <f t="shared" si="79"/>
        <v>0</v>
      </c>
      <c r="BL141" s="3178">
        <f t="shared" si="80"/>
        <v>0</v>
      </c>
      <c r="BM141" s="3178">
        <f t="shared" si="81"/>
        <v>0</v>
      </c>
      <c r="BN141" s="3178">
        <f t="shared" si="82"/>
        <v>0</v>
      </c>
      <c r="BO141" s="3178">
        <f t="shared" si="83"/>
        <v>0</v>
      </c>
      <c r="BP141" s="3178">
        <f t="shared" si="84"/>
        <v>0</v>
      </c>
      <c r="BQ141" s="3178">
        <f t="shared" si="85"/>
        <v>0</v>
      </c>
      <c r="BR141" s="3178">
        <f t="shared" si="86"/>
        <v>0</v>
      </c>
      <c r="BS141" s="3178">
        <f t="shared" si="87"/>
        <v>0</v>
      </c>
      <c r="BT141" s="3188">
        <f t="shared" si="88"/>
        <v>0</v>
      </c>
    </row>
    <row r="142" spans="1:72" ht="15.6">
      <c r="A142" s="3176"/>
      <c r="B142" s="1292"/>
      <c r="C142" s="1293"/>
      <c r="D142" s="3189"/>
      <c r="E142" s="3178">
        <f t="shared" si="89"/>
        <v>0</v>
      </c>
      <c r="F142" s="3179"/>
      <c r="G142" s="3180">
        <f t="shared" ref="G142:G173" si="93">H142+AC142+AT142</f>
        <v>0</v>
      </c>
      <c r="H142" s="3181">
        <f t="shared" ref="H142:H173" si="94">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5">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90"/>
        <v>0</v>
      </c>
      <c r="AW142" s="3186">
        <f t="shared" si="91"/>
        <v>0</v>
      </c>
      <c r="AX142" s="3186">
        <f t="shared" si="92"/>
        <v>0</v>
      </c>
      <c r="AY142" s="3187">
        <f t="shared" ref="AY142:AY173" si="96">ROUND($AY$6*AZ142/$AZ$5,2)</f>
        <v>0</v>
      </c>
      <c r="AZ142" s="3178">
        <f t="shared" ref="AZ142:AZ173" si="97">BA142+BL142</f>
        <v>0</v>
      </c>
      <c r="BA142" s="3178">
        <f t="shared" ref="BA142:BA173" si="98">SUM(BB142:BK142)</f>
        <v>0</v>
      </c>
      <c r="BB142" s="3178">
        <f t="shared" ref="BB142:BB173" si="99">IF($D142="是",I142-J142,0)</f>
        <v>0</v>
      </c>
      <c r="BC142" s="3178">
        <f t="shared" ref="BC142:BC173" si="100">IF($D142="是",K142-L142,0)</f>
        <v>0</v>
      </c>
      <c r="BD142" s="3178">
        <f t="shared" ref="BD142:BD173" si="101">IF($D142="是",M142-N142,0)</f>
        <v>0</v>
      </c>
      <c r="BE142" s="3178">
        <f t="shared" ref="BE142:BE173" si="102">IF($D142="是",O142-P142,0)</f>
        <v>0</v>
      </c>
      <c r="BF142" s="3178">
        <f t="shared" ref="BF142:BF173" si="103">IF($D142="是",Q142-R142,0)</f>
        <v>0</v>
      </c>
      <c r="BG142" s="3178">
        <f t="shared" ref="BG142:BG173" si="104">IF($D142="是",S142-T142,0)</f>
        <v>0</v>
      </c>
      <c r="BH142" s="3178">
        <f t="shared" ref="BH142:BH173" si="105">IF($D142="是",U142-V142,0)</f>
        <v>0</v>
      </c>
      <c r="BI142" s="3178">
        <f t="shared" ref="BI142:BI173" si="106">IF($D142="是",W142-X142,0)</f>
        <v>0</v>
      </c>
      <c r="BJ142" s="3178">
        <f t="shared" ref="BJ142:BJ173" si="107">IF($D142="是",Y142-Z142,0)</f>
        <v>0</v>
      </c>
      <c r="BK142" s="3178">
        <f t="shared" ref="BK142:BK173" si="108">IF($D142="是",AA142-AB142,0)</f>
        <v>0</v>
      </c>
      <c r="BL142" s="3178">
        <f t="shared" ref="BL142:BL173" si="109">SUM(BM142:BT142)</f>
        <v>0</v>
      </c>
      <c r="BM142" s="3178">
        <f t="shared" ref="BM142:BM173" si="110">IF($D142="是",AD142-AE142,0)</f>
        <v>0</v>
      </c>
      <c r="BN142" s="3178">
        <f t="shared" ref="BN142:BN173" si="111">IF($D142="是",AF142-AG142,0)</f>
        <v>0</v>
      </c>
      <c r="BO142" s="3178">
        <f t="shared" ref="BO142:BO173" si="112">IF($D142="是",AH142-AI142,0)</f>
        <v>0</v>
      </c>
      <c r="BP142" s="3178">
        <f t="shared" ref="BP142:BP173" si="113">IF($D142="是",AJ142-AK142,0)</f>
        <v>0</v>
      </c>
      <c r="BQ142" s="3178">
        <f t="shared" ref="BQ142:BQ173" si="114">IF($D142="是",AL142-AM142,0)</f>
        <v>0</v>
      </c>
      <c r="BR142" s="3178">
        <f t="shared" ref="BR142:BR173" si="115">IF($D142="是",AN142-AO142,0)</f>
        <v>0</v>
      </c>
      <c r="BS142" s="3178">
        <f t="shared" ref="BS142:BS173" si="116">IF($D142="是",AP142-AQ142,0)</f>
        <v>0</v>
      </c>
      <c r="BT142" s="3188">
        <f t="shared" ref="BT142:BT173" si="117">IF($D142="是",AR142-AS142,0)</f>
        <v>0</v>
      </c>
    </row>
    <row r="143" spans="1:72" ht="15.6">
      <c r="A143" s="3176"/>
      <c r="B143" s="1292"/>
      <c r="C143" s="1293"/>
      <c r="D143" s="3189"/>
      <c r="E143" s="3178">
        <f t="shared" si="89"/>
        <v>0</v>
      </c>
      <c r="F143" s="3179"/>
      <c r="G143" s="3180">
        <f t="shared" si="93"/>
        <v>0</v>
      </c>
      <c r="H143" s="3181">
        <f t="shared" si="94"/>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5"/>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90"/>
        <v>0</v>
      </c>
      <c r="AW143" s="3186">
        <f t="shared" si="91"/>
        <v>0</v>
      </c>
      <c r="AX143" s="3186">
        <f t="shared" si="92"/>
        <v>0</v>
      </c>
      <c r="AY143" s="3187">
        <f t="shared" si="96"/>
        <v>0</v>
      </c>
      <c r="AZ143" s="3178">
        <f t="shared" si="97"/>
        <v>0</v>
      </c>
      <c r="BA143" s="3178">
        <f t="shared" si="98"/>
        <v>0</v>
      </c>
      <c r="BB143" s="3178">
        <f t="shared" si="99"/>
        <v>0</v>
      </c>
      <c r="BC143" s="3178">
        <f t="shared" si="100"/>
        <v>0</v>
      </c>
      <c r="BD143" s="3178">
        <f t="shared" si="101"/>
        <v>0</v>
      </c>
      <c r="BE143" s="3178">
        <f t="shared" si="102"/>
        <v>0</v>
      </c>
      <c r="BF143" s="3178">
        <f t="shared" si="103"/>
        <v>0</v>
      </c>
      <c r="BG143" s="3178">
        <f t="shared" si="104"/>
        <v>0</v>
      </c>
      <c r="BH143" s="3178">
        <f t="shared" si="105"/>
        <v>0</v>
      </c>
      <c r="BI143" s="3178">
        <f t="shared" si="106"/>
        <v>0</v>
      </c>
      <c r="BJ143" s="3178">
        <f t="shared" si="107"/>
        <v>0</v>
      </c>
      <c r="BK143" s="3178">
        <f t="shared" si="108"/>
        <v>0</v>
      </c>
      <c r="BL143" s="3178">
        <f t="shared" si="109"/>
        <v>0</v>
      </c>
      <c r="BM143" s="3178">
        <f t="shared" si="110"/>
        <v>0</v>
      </c>
      <c r="BN143" s="3178">
        <f t="shared" si="111"/>
        <v>0</v>
      </c>
      <c r="BO143" s="3178">
        <f t="shared" si="112"/>
        <v>0</v>
      </c>
      <c r="BP143" s="3178">
        <f t="shared" si="113"/>
        <v>0</v>
      </c>
      <c r="BQ143" s="3178">
        <f t="shared" si="114"/>
        <v>0</v>
      </c>
      <c r="BR143" s="3178">
        <f t="shared" si="115"/>
        <v>0</v>
      </c>
      <c r="BS143" s="3178">
        <f t="shared" si="116"/>
        <v>0</v>
      </c>
      <c r="BT143" s="3188">
        <f t="shared" si="117"/>
        <v>0</v>
      </c>
    </row>
    <row r="144" spans="1:72" ht="15.6">
      <c r="A144" s="3176"/>
      <c r="B144" s="1292"/>
      <c r="C144" s="1293"/>
      <c r="D144" s="3189"/>
      <c r="E144" s="3178">
        <f t="shared" si="89"/>
        <v>0</v>
      </c>
      <c r="F144" s="3179"/>
      <c r="G144" s="3180">
        <f t="shared" si="93"/>
        <v>0</v>
      </c>
      <c r="H144" s="3181">
        <f t="shared" si="94"/>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5"/>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90"/>
        <v>0</v>
      </c>
      <c r="AW144" s="3186">
        <f t="shared" si="91"/>
        <v>0</v>
      </c>
      <c r="AX144" s="3186">
        <f t="shared" si="92"/>
        <v>0</v>
      </c>
      <c r="AY144" s="3187">
        <f t="shared" si="96"/>
        <v>0</v>
      </c>
      <c r="AZ144" s="3178">
        <f t="shared" si="97"/>
        <v>0</v>
      </c>
      <c r="BA144" s="3178">
        <f t="shared" si="98"/>
        <v>0</v>
      </c>
      <c r="BB144" s="3178">
        <f t="shared" si="99"/>
        <v>0</v>
      </c>
      <c r="BC144" s="3178">
        <f t="shared" si="100"/>
        <v>0</v>
      </c>
      <c r="BD144" s="3178">
        <f t="shared" si="101"/>
        <v>0</v>
      </c>
      <c r="BE144" s="3178">
        <f t="shared" si="102"/>
        <v>0</v>
      </c>
      <c r="BF144" s="3178">
        <f t="shared" si="103"/>
        <v>0</v>
      </c>
      <c r="BG144" s="3178">
        <f t="shared" si="104"/>
        <v>0</v>
      </c>
      <c r="BH144" s="3178">
        <f t="shared" si="105"/>
        <v>0</v>
      </c>
      <c r="BI144" s="3178">
        <f t="shared" si="106"/>
        <v>0</v>
      </c>
      <c r="BJ144" s="3178">
        <f t="shared" si="107"/>
        <v>0</v>
      </c>
      <c r="BK144" s="3178">
        <f t="shared" si="108"/>
        <v>0</v>
      </c>
      <c r="BL144" s="3178">
        <f t="shared" si="109"/>
        <v>0</v>
      </c>
      <c r="BM144" s="3178">
        <f t="shared" si="110"/>
        <v>0</v>
      </c>
      <c r="BN144" s="3178">
        <f t="shared" si="111"/>
        <v>0</v>
      </c>
      <c r="BO144" s="3178">
        <f t="shared" si="112"/>
        <v>0</v>
      </c>
      <c r="BP144" s="3178">
        <f t="shared" si="113"/>
        <v>0</v>
      </c>
      <c r="BQ144" s="3178">
        <f t="shared" si="114"/>
        <v>0</v>
      </c>
      <c r="BR144" s="3178">
        <f t="shared" si="115"/>
        <v>0</v>
      </c>
      <c r="BS144" s="3178">
        <f t="shared" si="116"/>
        <v>0</v>
      </c>
      <c r="BT144" s="3188">
        <f t="shared" si="117"/>
        <v>0</v>
      </c>
    </row>
    <row r="145" spans="1:72" ht="15.6">
      <c r="A145" s="3176"/>
      <c r="B145" s="1292"/>
      <c r="C145" s="1293"/>
      <c r="D145" s="3189"/>
      <c r="E145" s="3178">
        <f t="shared" ref="E145:E176" si="118">IF($C$3="是",ROUND($A$3*G145/$B$3,2),ROUND($A$3*(G145-AT145)/$B$3,2))</f>
        <v>0</v>
      </c>
      <c r="F145" s="3179"/>
      <c r="G145" s="3180">
        <f t="shared" si="93"/>
        <v>0</v>
      </c>
      <c r="H145" s="3181">
        <f t="shared" si="94"/>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5"/>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9">A145</f>
        <v>0</v>
      </c>
      <c r="AW145" s="3186">
        <f t="shared" ref="AW145:AW176" si="120">B145</f>
        <v>0</v>
      </c>
      <c r="AX145" s="3186">
        <f t="shared" ref="AX145:AX176" si="121">C145</f>
        <v>0</v>
      </c>
      <c r="AY145" s="3187">
        <f t="shared" si="96"/>
        <v>0</v>
      </c>
      <c r="AZ145" s="3178">
        <f t="shared" si="97"/>
        <v>0</v>
      </c>
      <c r="BA145" s="3178">
        <f t="shared" si="98"/>
        <v>0</v>
      </c>
      <c r="BB145" s="3178">
        <f t="shared" si="99"/>
        <v>0</v>
      </c>
      <c r="BC145" s="3178">
        <f t="shared" si="100"/>
        <v>0</v>
      </c>
      <c r="BD145" s="3178">
        <f t="shared" si="101"/>
        <v>0</v>
      </c>
      <c r="BE145" s="3178">
        <f t="shared" si="102"/>
        <v>0</v>
      </c>
      <c r="BF145" s="3178">
        <f t="shared" si="103"/>
        <v>0</v>
      </c>
      <c r="BG145" s="3178">
        <f t="shared" si="104"/>
        <v>0</v>
      </c>
      <c r="BH145" s="3178">
        <f t="shared" si="105"/>
        <v>0</v>
      </c>
      <c r="BI145" s="3178">
        <f t="shared" si="106"/>
        <v>0</v>
      </c>
      <c r="BJ145" s="3178">
        <f t="shared" si="107"/>
        <v>0</v>
      </c>
      <c r="BK145" s="3178">
        <f t="shared" si="108"/>
        <v>0</v>
      </c>
      <c r="BL145" s="3178">
        <f t="shared" si="109"/>
        <v>0</v>
      </c>
      <c r="BM145" s="3178">
        <f t="shared" si="110"/>
        <v>0</v>
      </c>
      <c r="BN145" s="3178">
        <f t="shared" si="111"/>
        <v>0</v>
      </c>
      <c r="BO145" s="3178">
        <f t="shared" si="112"/>
        <v>0</v>
      </c>
      <c r="BP145" s="3178">
        <f t="shared" si="113"/>
        <v>0</v>
      </c>
      <c r="BQ145" s="3178">
        <f t="shared" si="114"/>
        <v>0</v>
      </c>
      <c r="BR145" s="3178">
        <f t="shared" si="115"/>
        <v>0</v>
      </c>
      <c r="BS145" s="3178">
        <f t="shared" si="116"/>
        <v>0</v>
      </c>
      <c r="BT145" s="3188">
        <f t="shared" si="117"/>
        <v>0</v>
      </c>
    </row>
    <row r="146" spans="1:72" ht="15.6">
      <c r="A146" s="3176"/>
      <c r="B146" s="1292"/>
      <c r="C146" s="1293"/>
      <c r="D146" s="3189"/>
      <c r="E146" s="3178">
        <f t="shared" si="118"/>
        <v>0</v>
      </c>
      <c r="F146" s="3179"/>
      <c r="G146" s="3180">
        <f t="shared" si="93"/>
        <v>0</v>
      </c>
      <c r="H146" s="3181">
        <f t="shared" si="94"/>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5"/>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9"/>
        <v>0</v>
      </c>
      <c r="AW146" s="3186">
        <f t="shared" si="120"/>
        <v>0</v>
      </c>
      <c r="AX146" s="3186">
        <f t="shared" si="121"/>
        <v>0</v>
      </c>
      <c r="AY146" s="3187">
        <f t="shared" si="96"/>
        <v>0</v>
      </c>
      <c r="AZ146" s="3178">
        <f t="shared" si="97"/>
        <v>0</v>
      </c>
      <c r="BA146" s="3178">
        <f t="shared" si="98"/>
        <v>0</v>
      </c>
      <c r="BB146" s="3178">
        <f t="shared" si="99"/>
        <v>0</v>
      </c>
      <c r="BC146" s="3178">
        <f t="shared" si="100"/>
        <v>0</v>
      </c>
      <c r="BD146" s="3178">
        <f t="shared" si="101"/>
        <v>0</v>
      </c>
      <c r="BE146" s="3178">
        <f t="shared" si="102"/>
        <v>0</v>
      </c>
      <c r="BF146" s="3178">
        <f t="shared" si="103"/>
        <v>0</v>
      </c>
      <c r="BG146" s="3178">
        <f t="shared" si="104"/>
        <v>0</v>
      </c>
      <c r="BH146" s="3178">
        <f t="shared" si="105"/>
        <v>0</v>
      </c>
      <c r="BI146" s="3178">
        <f t="shared" si="106"/>
        <v>0</v>
      </c>
      <c r="BJ146" s="3178">
        <f t="shared" si="107"/>
        <v>0</v>
      </c>
      <c r="BK146" s="3178">
        <f t="shared" si="108"/>
        <v>0</v>
      </c>
      <c r="BL146" s="3178">
        <f t="shared" si="109"/>
        <v>0</v>
      </c>
      <c r="BM146" s="3178">
        <f t="shared" si="110"/>
        <v>0</v>
      </c>
      <c r="BN146" s="3178">
        <f t="shared" si="111"/>
        <v>0</v>
      </c>
      <c r="BO146" s="3178">
        <f t="shared" si="112"/>
        <v>0</v>
      </c>
      <c r="BP146" s="3178">
        <f t="shared" si="113"/>
        <v>0</v>
      </c>
      <c r="BQ146" s="3178">
        <f t="shared" si="114"/>
        <v>0</v>
      </c>
      <c r="BR146" s="3178">
        <f t="shared" si="115"/>
        <v>0</v>
      </c>
      <c r="BS146" s="3178">
        <f t="shared" si="116"/>
        <v>0</v>
      </c>
      <c r="BT146" s="3188">
        <f t="shared" si="117"/>
        <v>0</v>
      </c>
    </row>
    <row r="147" spans="1:72" ht="15.6">
      <c r="A147" s="3176"/>
      <c r="B147" s="1294"/>
      <c r="C147" s="1295"/>
      <c r="D147" s="3189"/>
      <c r="E147" s="3178">
        <f t="shared" si="118"/>
        <v>0</v>
      </c>
      <c r="F147" s="3179"/>
      <c r="G147" s="3180">
        <f t="shared" si="93"/>
        <v>0</v>
      </c>
      <c r="H147" s="3181">
        <f t="shared" si="94"/>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5"/>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9"/>
        <v>0</v>
      </c>
      <c r="AW147" s="3186">
        <f t="shared" si="120"/>
        <v>0</v>
      </c>
      <c r="AX147" s="3186">
        <f t="shared" si="121"/>
        <v>0</v>
      </c>
      <c r="AY147" s="3187">
        <f t="shared" si="96"/>
        <v>0</v>
      </c>
      <c r="AZ147" s="3178">
        <f t="shared" si="97"/>
        <v>0</v>
      </c>
      <c r="BA147" s="3178">
        <f t="shared" si="98"/>
        <v>0</v>
      </c>
      <c r="BB147" s="3178">
        <f t="shared" si="99"/>
        <v>0</v>
      </c>
      <c r="BC147" s="3178">
        <f t="shared" si="100"/>
        <v>0</v>
      </c>
      <c r="BD147" s="3178">
        <f t="shared" si="101"/>
        <v>0</v>
      </c>
      <c r="BE147" s="3178">
        <f t="shared" si="102"/>
        <v>0</v>
      </c>
      <c r="BF147" s="3178">
        <f t="shared" si="103"/>
        <v>0</v>
      </c>
      <c r="BG147" s="3178">
        <f t="shared" si="104"/>
        <v>0</v>
      </c>
      <c r="BH147" s="3178">
        <f t="shared" si="105"/>
        <v>0</v>
      </c>
      <c r="BI147" s="3178">
        <f t="shared" si="106"/>
        <v>0</v>
      </c>
      <c r="BJ147" s="3178">
        <f t="shared" si="107"/>
        <v>0</v>
      </c>
      <c r="BK147" s="3178">
        <f t="shared" si="108"/>
        <v>0</v>
      </c>
      <c r="BL147" s="3178">
        <f t="shared" si="109"/>
        <v>0</v>
      </c>
      <c r="BM147" s="3178">
        <f t="shared" si="110"/>
        <v>0</v>
      </c>
      <c r="BN147" s="3178">
        <f t="shared" si="111"/>
        <v>0</v>
      </c>
      <c r="BO147" s="3178">
        <f t="shared" si="112"/>
        <v>0</v>
      </c>
      <c r="BP147" s="3178">
        <f t="shared" si="113"/>
        <v>0</v>
      </c>
      <c r="BQ147" s="3178">
        <f t="shared" si="114"/>
        <v>0</v>
      </c>
      <c r="BR147" s="3178">
        <f t="shared" si="115"/>
        <v>0</v>
      </c>
      <c r="BS147" s="3178">
        <f t="shared" si="116"/>
        <v>0</v>
      </c>
      <c r="BT147" s="3188">
        <f t="shared" si="117"/>
        <v>0</v>
      </c>
    </row>
    <row r="148" spans="1:72">
      <c r="A148" s="3176"/>
      <c r="B148" s="3177"/>
      <c r="C148" s="3177"/>
      <c r="D148" s="3190"/>
      <c r="E148" s="3178">
        <f t="shared" si="118"/>
        <v>0</v>
      </c>
      <c r="F148" s="3179"/>
      <c r="G148" s="3180">
        <f t="shared" si="93"/>
        <v>0</v>
      </c>
      <c r="H148" s="3181">
        <f t="shared" si="94"/>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5"/>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9"/>
        <v>0</v>
      </c>
      <c r="AW148" s="3186">
        <f t="shared" si="120"/>
        <v>0</v>
      </c>
      <c r="AX148" s="3186">
        <f t="shared" si="121"/>
        <v>0</v>
      </c>
      <c r="AY148" s="3187">
        <f t="shared" si="96"/>
        <v>0</v>
      </c>
      <c r="AZ148" s="3178">
        <f t="shared" si="97"/>
        <v>0</v>
      </c>
      <c r="BA148" s="3178">
        <f t="shared" si="98"/>
        <v>0</v>
      </c>
      <c r="BB148" s="3178">
        <f t="shared" si="99"/>
        <v>0</v>
      </c>
      <c r="BC148" s="3178">
        <f t="shared" si="100"/>
        <v>0</v>
      </c>
      <c r="BD148" s="3178">
        <f t="shared" si="101"/>
        <v>0</v>
      </c>
      <c r="BE148" s="3178">
        <f t="shared" si="102"/>
        <v>0</v>
      </c>
      <c r="BF148" s="3178">
        <f t="shared" si="103"/>
        <v>0</v>
      </c>
      <c r="BG148" s="3178">
        <f t="shared" si="104"/>
        <v>0</v>
      </c>
      <c r="BH148" s="3178">
        <f t="shared" si="105"/>
        <v>0</v>
      </c>
      <c r="BI148" s="3178">
        <f t="shared" si="106"/>
        <v>0</v>
      </c>
      <c r="BJ148" s="3178">
        <f t="shared" si="107"/>
        <v>0</v>
      </c>
      <c r="BK148" s="3178">
        <f t="shared" si="108"/>
        <v>0</v>
      </c>
      <c r="BL148" s="3178">
        <f t="shared" si="109"/>
        <v>0</v>
      </c>
      <c r="BM148" s="3178">
        <f t="shared" si="110"/>
        <v>0</v>
      </c>
      <c r="BN148" s="3178">
        <f t="shared" si="111"/>
        <v>0</v>
      </c>
      <c r="BO148" s="3178">
        <f t="shared" si="112"/>
        <v>0</v>
      </c>
      <c r="BP148" s="3178">
        <f t="shared" si="113"/>
        <v>0</v>
      </c>
      <c r="BQ148" s="3178">
        <f t="shared" si="114"/>
        <v>0</v>
      </c>
      <c r="BR148" s="3178">
        <f t="shared" si="115"/>
        <v>0</v>
      </c>
      <c r="BS148" s="3178">
        <f t="shared" si="116"/>
        <v>0</v>
      </c>
      <c r="BT148" s="3188">
        <f t="shared" si="117"/>
        <v>0</v>
      </c>
    </row>
    <row r="149" spans="1:72">
      <c r="A149" s="3176"/>
      <c r="B149" s="3177"/>
      <c r="C149" s="3177"/>
      <c r="D149" s="3190"/>
      <c r="E149" s="3178">
        <f t="shared" si="118"/>
        <v>0</v>
      </c>
      <c r="F149" s="3179"/>
      <c r="G149" s="3180">
        <f t="shared" si="93"/>
        <v>0</v>
      </c>
      <c r="H149" s="3181">
        <f t="shared" si="94"/>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5"/>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9"/>
        <v>0</v>
      </c>
      <c r="AW149" s="3186">
        <f t="shared" si="120"/>
        <v>0</v>
      </c>
      <c r="AX149" s="3186">
        <f t="shared" si="121"/>
        <v>0</v>
      </c>
      <c r="AY149" s="3187">
        <f t="shared" si="96"/>
        <v>0</v>
      </c>
      <c r="AZ149" s="3178">
        <f t="shared" si="97"/>
        <v>0</v>
      </c>
      <c r="BA149" s="3178">
        <f t="shared" si="98"/>
        <v>0</v>
      </c>
      <c r="BB149" s="3178">
        <f t="shared" si="99"/>
        <v>0</v>
      </c>
      <c r="BC149" s="3178">
        <f t="shared" si="100"/>
        <v>0</v>
      </c>
      <c r="BD149" s="3178">
        <f t="shared" si="101"/>
        <v>0</v>
      </c>
      <c r="BE149" s="3178">
        <f t="shared" si="102"/>
        <v>0</v>
      </c>
      <c r="BF149" s="3178">
        <f t="shared" si="103"/>
        <v>0</v>
      </c>
      <c r="BG149" s="3178">
        <f t="shared" si="104"/>
        <v>0</v>
      </c>
      <c r="BH149" s="3178">
        <f t="shared" si="105"/>
        <v>0</v>
      </c>
      <c r="BI149" s="3178">
        <f t="shared" si="106"/>
        <v>0</v>
      </c>
      <c r="BJ149" s="3178">
        <f t="shared" si="107"/>
        <v>0</v>
      </c>
      <c r="BK149" s="3178">
        <f t="shared" si="108"/>
        <v>0</v>
      </c>
      <c r="BL149" s="3178">
        <f t="shared" si="109"/>
        <v>0</v>
      </c>
      <c r="BM149" s="3178">
        <f t="shared" si="110"/>
        <v>0</v>
      </c>
      <c r="BN149" s="3178">
        <f t="shared" si="111"/>
        <v>0</v>
      </c>
      <c r="BO149" s="3178">
        <f t="shared" si="112"/>
        <v>0</v>
      </c>
      <c r="BP149" s="3178">
        <f t="shared" si="113"/>
        <v>0</v>
      </c>
      <c r="BQ149" s="3178">
        <f t="shared" si="114"/>
        <v>0</v>
      </c>
      <c r="BR149" s="3178">
        <f t="shared" si="115"/>
        <v>0</v>
      </c>
      <c r="BS149" s="3178">
        <f t="shared" si="116"/>
        <v>0</v>
      </c>
      <c r="BT149" s="3188">
        <f t="shared" si="117"/>
        <v>0</v>
      </c>
    </row>
    <row r="150" spans="1:72">
      <c r="A150" s="3176"/>
      <c r="B150" s="3177"/>
      <c r="C150" s="3177"/>
      <c r="D150" s="3190"/>
      <c r="E150" s="3178">
        <f t="shared" si="118"/>
        <v>0</v>
      </c>
      <c r="F150" s="3179"/>
      <c r="G150" s="3180">
        <f t="shared" si="93"/>
        <v>0</v>
      </c>
      <c r="H150" s="3181">
        <f t="shared" si="94"/>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5"/>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9"/>
        <v>0</v>
      </c>
      <c r="AW150" s="3186">
        <f t="shared" si="120"/>
        <v>0</v>
      </c>
      <c r="AX150" s="3186">
        <f t="shared" si="121"/>
        <v>0</v>
      </c>
      <c r="AY150" s="3187">
        <f t="shared" si="96"/>
        <v>0</v>
      </c>
      <c r="AZ150" s="3178">
        <f t="shared" si="97"/>
        <v>0</v>
      </c>
      <c r="BA150" s="3178">
        <f t="shared" si="98"/>
        <v>0</v>
      </c>
      <c r="BB150" s="3178">
        <f t="shared" si="99"/>
        <v>0</v>
      </c>
      <c r="BC150" s="3178">
        <f t="shared" si="100"/>
        <v>0</v>
      </c>
      <c r="BD150" s="3178">
        <f t="shared" si="101"/>
        <v>0</v>
      </c>
      <c r="BE150" s="3178">
        <f t="shared" si="102"/>
        <v>0</v>
      </c>
      <c r="BF150" s="3178">
        <f t="shared" si="103"/>
        <v>0</v>
      </c>
      <c r="BG150" s="3178">
        <f t="shared" si="104"/>
        <v>0</v>
      </c>
      <c r="BH150" s="3178">
        <f t="shared" si="105"/>
        <v>0</v>
      </c>
      <c r="BI150" s="3178">
        <f t="shared" si="106"/>
        <v>0</v>
      </c>
      <c r="BJ150" s="3178">
        <f t="shared" si="107"/>
        <v>0</v>
      </c>
      <c r="BK150" s="3178">
        <f t="shared" si="108"/>
        <v>0</v>
      </c>
      <c r="BL150" s="3178">
        <f t="shared" si="109"/>
        <v>0</v>
      </c>
      <c r="BM150" s="3178">
        <f t="shared" si="110"/>
        <v>0</v>
      </c>
      <c r="BN150" s="3178">
        <f t="shared" si="111"/>
        <v>0</v>
      </c>
      <c r="BO150" s="3178">
        <f t="shared" si="112"/>
        <v>0</v>
      </c>
      <c r="BP150" s="3178">
        <f t="shared" si="113"/>
        <v>0</v>
      </c>
      <c r="BQ150" s="3178">
        <f t="shared" si="114"/>
        <v>0</v>
      </c>
      <c r="BR150" s="3178">
        <f t="shared" si="115"/>
        <v>0</v>
      </c>
      <c r="BS150" s="3178">
        <f t="shared" si="116"/>
        <v>0</v>
      </c>
      <c r="BT150" s="3188">
        <f t="shared" si="117"/>
        <v>0</v>
      </c>
    </row>
    <row r="151" spans="1:72">
      <c r="A151" s="3176"/>
      <c r="B151" s="3177"/>
      <c r="C151" s="3177"/>
      <c r="D151" s="3190"/>
      <c r="E151" s="3178">
        <f t="shared" si="118"/>
        <v>0</v>
      </c>
      <c r="F151" s="3179"/>
      <c r="G151" s="3180">
        <f t="shared" si="93"/>
        <v>0</v>
      </c>
      <c r="H151" s="3181">
        <f t="shared" si="94"/>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5"/>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9"/>
        <v>0</v>
      </c>
      <c r="AW151" s="3186">
        <f t="shared" si="120"/>
        <v>0</v>
      </c>
      <c r="AX151" s="3186">
        <f t="shared" si="121"/>
        <v>0</v>
      </c>
      <c r="AY151" s="3187">
        <f t="shared" si="96"/>
        <v>0</v>
      </c>
      <c r="AZ151" s="3178">
        <f t="shared" si="97"/>
        <v>0</v>
      </c>
      <c r="BA151" s="3178">
        <f t="shared" si="98"/>
        <v>0</v>
      </c>
      <c r="BB151" s="3178">
        <f t="shared" si="99"/>
        <v>0</v>
      </c>
      <c r="BC151" s="3178">
        <f t="shared" si="100"/>
        <v>0</v>
      </c>
      <c r="BD151" s="3178">
        <f t="shared" si="101"/>
        <v>0</v>
      </c>
      <c r="BE151" s="3178">
        <f t="shared" si="102"/>
        <v>0</v>
      </c>
      <c r="BF151" s="3178">
        <f t="shared" si="103"/>
        <v>0</v>
      </c>
      <c r="BG151" s="3178">
        <f t="shared" si="104"/>
        <v>0</v>
      </c>
      <c r="BH151" s="3178">
        <f t="shared" si="105"/>
        <v>0</v>
      </c>
      <c r="BI151" s="3178">
        <f t="shared" si="106"/>
        <v>0</v>
      </c>
      <c r="BJ151" s="3178">
        <f t="shared" si="107"/>
        <v>0</v>
      </c>
      <c r="BK151" s="3178">
        <f t="shared" si="108"/>
        <v>0</v>
      </c>
      <c r="BL151" s="3178">
        <f t="shared" si="109"/>
        <v>0</v>
      </c>
      <c r="BM151" s="3178">
        <f t="shared" si="110"/>
        <v>0</v>
      </c>
      <c r="BN151" s="3178">
        <f t="shared" si="111"/>
        <v>0</v>
      </c>
      <c r="BO151" s="3178">
        <f t="shared" si="112"/>
        <v>0</v>
      </c>
      <c r="BP151" s="3178">
        <f t="shared" si="113"/>
        <v>0</v>
      </c>
      <c r="BQ151" s="3178">
        <f t="shared" si="114"/>
        <v>0</v>
      </c>
      <c r="BR151" s="3178">
        <f t="shared" si="115"/>
        <v>0</v>
      </c>
      <c r="BS151" s="3178">
        <f t="shared" si="116"/>
        <v>0</v>
      </c>
      <c r="BT151" s="3188">
        <f t="shared" si="117"/>
        <v>0</v>
      </c>
    </row>
    <row r="152" spans="1:72">
      <c r="A152" s="3176"/>
      <c r="B152" s="3177"/>
      <c r="C152" s="3177"/>
      <c r="D152" s="3190"/>
      <c r="E152" s="3178">
        <f t="shared" si="118"/>
        <v>0</v>
      </c>
      <c r="F152" s="3179"/>
      <c r="G152" s="3180">
        <f t="shared" si="93"/>
        <v>0</v>
      </c>
      <c r="H152" s="3181">
        <f t="shared" si="94"/>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5"/>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9"/>
        <v>0</v>
      </c>
      <c r="AW152" s="3186">
        <f t="shared" si="120"/>
        <v>0</v>
      </c>
      <c r="AX152" s="3186">
        <f t="shared" si="121"/>
        <v>0</v>
      </c>
      <c r="AY152" s="3187">
        <f t="shared" si="96"/>
        <v>0</v>
      </c>
      <c r="AZ152" s="3178">
        <f t="shared" si="97"/>
        <v>0</v>
      </c>
      <c r="BA152" s="3178">
        <f t="shared" si="98"/>
        <v>0</v>
      </c>
      <c r="BB152" s="3178">
        <f t="shared" si="99"/>
        <v>0</v>
      </c>
      <c r="BC152" s="3178">
        <f t="shared" si="100"/>
        <v>0</v>
      </c>
      <c r="BD152" s="3178">
        <f t="shared" si="101"/>
        <v>0</v>
      </c>
      <c r="BE152" s="3178">
        <f t="shared" si="102"/>
        <v>0</v>
      </c>
      <c r="BF152" s="3178">
        <f t="shared" si="103"/>
        <v>0</v>
      </c>
      <c r="BG152" s="3178">
        <f t="shared" si="104"/>
        <v>0</v>
      </c>
      <c r="BH152" s="3178">
        <f t="shared" si="105"/>
        <v>0</v>
      </c>
      <c r="BI152" s="3178">
        <f t="shared" si="106"/>
        <v>0</v>
      </c>
      <c r="BJ152" s="3178">
        <f t="shared" si="107"/>
        <v>0</v>
      </c>
      <c r="BK152" s="3178">
        <f t="shared" si="108"/>
        <v>0</v>
      </c>
      <c r="BL152" s="3178">
        <f t="shared" si="109"/>
        <v>0</v>
      </c>
      <c r="BM152" s="3178">
        <f t="shared" si="110"/>
        <v>0</v>
      </c>
      <c r="BN152" s="3178">
        <f t="shared" si="111"/>
        <v>0</v>
      </c>
      <c r="BO152" s="3178">
        <f t="shared" si="112"/>
        <v>0</v>
      </c>
      <c r="BP152" s="3178">
        <f t="shared" si="113"/>
        <v>0</v>
      </c>
      <c r="BQ152" s="3178">
        <f t="shared" si="114"/>
        <v>0</v>
      </c>
      <c r="BR152" s="3178">
        <f t="shared" si="115"/>
        <v>0</v>
      </c>
      <c r="BS152" s="3178">
        <f t="shared" si="116"/>
        <v>0</v>
      </c>
      <c r="BT152" s="3188">
        <f t="shared" si="117"/>
        <v>0</v>
      </c>
    </row>
    <row r="153" spans="1:72">
      <c r="A153" s="3176"/>
      <c r="B153" s="3177"/>
      <c r="C153" s="3177"/>
      <c r="D153" s="3190"/>
      <c r="E153" s="3178">
        <f t="shared" si="118"/>
        <v>0</v>
      </c>
      <c r="F153" s="3179"/>
      <c r="G153" s="3180">
        <f t="shared" si="93"/>
        <v>0</v>
      </c>
      <c r="H153" s="3181">
        <f t="shared" si="94"/>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5"/>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9"/>
        <v>0</v>
      </c>
      <c r="AW153" s="3186">
        <f t="shared" si="120"/>
        <v>0</v>
      </c>
      <c r="AX153" s="3186">
        <f t="shared" si="121"/>
        <v>0</v>
      </c>
      <c r="AY153" s="3187">
        <f t="shared" si="96"/>
        <v>0</v>
      </c>
      <c r="AZ153" s="3178">
        <f t="shared" si="97"/>
        <v>0</v>
      </c>
      <c r="BA153" s="3178">
        <f t="shared" si="98"/>
        <v>0</v>
      </c>
      <c r="BB153" s="3178">
        <f t="shared" si="99"/>
        <v>0</v>
      </c>
      <c r="BC153" s="3178">
        <f t="shared" si="100"/>
        <v>0</v>
      </c>
      <c r="BD153" s="3178">
        <f t="shared" si="101"/>
        <v>0</v>
      </c>
      <c r="BE153" s="3178">
        <f t="shared" si="102"/>
        <v>0</v>
      </c>
      <c r="BF153" s="3178">
        <f t="shared" si="103"/>
        <v>0</v>
      </c>
      <c r="BG153" s="3178">
        <f t="shared" si="104"/>
        <v>0</v>
      </c>
      <c r="BH153" s="3178">
        <f t="shared" si="105"/>
        <v>0</v>
      </c>
      <c r="BI153" s="3178">
        <f t="shared" si="106"/>
        <v>0</v>
      </c>
      <c r="BJ153" s="3178">
        <f t="shared" si="107"/>
        <v>0</v>
      </c>
      <c r="BK153" s="3178">
        <f t="shared" si="108"/>
        <v>0</v>
      </c>
      <c r="BL153" s="3178">
        <f t="shared" si="109"/>
        <v>0</v>
      </c>
      <c r="BM153" s="3178">
        <f t="shared" si="110"/>
        <v>0</v>
      </c>
      <c r="BN153" s="3178">
        <f t="shared" si="111"/>
        <v>0</v>
      </c>
      <c r="BO153" s="3178">
        <f t="shared" si="112"/>
        <v>0</v>
      </c>
      <c r="BP153" s="3178">
        <f t="shared" si="113"/>
        <v>0</v>
      </c>
      <c r="BQ153" s="3178">
        <f t="shared" si="114"/>
        <v>0</v>
      </c>
      <c r="BR153" s="3178">
        <f t="shared" si="115"/>
        <v>0</v>
      </c>
      <c r="BS153" s="3178">
        <f t="shared" si="116"/>
        <v>0</v>
      </c>
      <c r="BT153" s="3188">
        <f t="shared" si="117"/>
        <v>0</v>
      </c>
    </row>
    <row r="154" spans="1:72">
      <c r="A154" s="3176"/>
      <c r="B154" s="3177"/>
      <c r="C154" s="3177"/>
      <c r="D154" s="3190"/>
      <c r="E154" s="3178">
        <f t="shared" si="118"/>
        <v>0</v>
      </c>
      <c r="F154" s="3179"/>
      <c r="G154" s="3180">
        <f t="shared" si="93"/>
        <v>0</v>
      </c>
      <c r="H154" s="3181">
        <f t="shared" si="94"/>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5"/>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9"/>
        <v>0</v>
      </c>
      <c r="AW154" s="3186">
        <f t="shared" si="120"/>
        <v>0</v>
      </c>
      <c r="AX154" s="3186">
        <f t="shared" si="121"/>
        <v>0</v>
      </c>
      <c r="AY154" s="3187">
        <f t="shared" si="96"/>
        <v>0</v>
      </c>
      <c r="AZ154" s="3178">
        <f t="shared" si="97"/>
        <v>0</v>
      </c>
      <c r="BA154" s="3178">
        <f t="shared" si="98"/>
        <v>0</v>
      </c>
      <c r="BB154" s="3178">
        <f t="shared" si="99"/>
        <v>0</v>
      </c>
      <c r="BC154" s="3178">
        <f t="shared" si="100"/>
        <v>0</v>
      </c>
      <c r="BD154" s="3178">
        <f t="shared" si="101"/>
        <v>0</v>
      </c>
      <c r="BE154" s="3178">
        <f t="shared" si="102"/>
        <v>0</v>
      </c>
      <c r="BF154" s="3178">
        <f t="shared" si="103"/>
        <v>0</v>
      </c>
      <c r="BG154" s="3178">
        <f t="shared" si="104"/>
        <v>0</v>
      </c>
      <c r="BH154" s="3178">
        <f t="shared" si="105"/>
        <v>0</v>
      </c>
      <c r="BI154" s="3178">
        <f t="shared" si="106"/>
        <v>0</v>
      </c>
      <c r="BJ154" s="3178">
        <f t="shared" si="107"/>
        <v>0</v>
      </c>
      <c r="BK154" s="3178">
        <f t="shared" si="108"/>
        <v>0</v>
      </c>
      <c r="BL154" s="3178">
        <f t="shared" si="109"/>
        <v>0</v>
      </c>
      <c r="BM154" s="3178">
        <f t="shared" si="110"/>
        <v>0</v>
      </c>
      <c r="BN154" s="3178">
        <f t="shared" si="111"/>
        <v>0</v>
      </c>
      <c r="BO154" s="3178">
        <f t="shared" si="112"/>
        <v>0</v>
      </c>
      <c r="BP154" s="3178">
        <f t="shared" si="113"/>
        <v>0</v>
      </c>
      <c r="BQ154" s="3178">
        <f t="shared" si="114"/>
        <v>0</v>
      </c>
      <c r="BR154" s="3178">
        <f t="shared" si="115"/>
        <v>0</v>
      </c>
      <c r="BS154" s="3178">
        <f t="shared" si="116"/>
        <v>0</v>
      </c>
      <c r="BT154" s="3188">
        <f t="shared" si="117"/>
        <v>0</v>
      </c>
    </row>
    <row r="155" spans="1:72">
      <c r="A155" s="3176"/>
      <c r="B155" s="3177"/>
      <c r="C155" s="3177"/>
      <c r="D155" s="3190"/>
      <c r="E155" s="3178">
        <f t="shared" si="118"/>
        <v>0</v>
      </c>
      <c r="F155" s="3179"/>
      <c r="G155" s="3180">
        <f t="shared" si="93"/>
        <v>0</v>
      </c>
      <c r="H155" s="3181">
        <f t="shared" si="94"/>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5"/>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9"/>
        <v>0</v>
      </c>
      <c r="AW155" s="3186">
        <f t="shared" si="120"/>
        <v>0</v>
      </c>
      <c r="AX155" s="3186">
        <f t="shared" si="121"/>
        <v>0</v>
      </c>
      <c r="AY155" s="3187">
        <f t="shared" si="96"/>
        <v>0</v>
      </c>
      <c r="AZ155" s="3178">
        <f t="shared" si="97"/>
        <v>0</v>
      </c>
      <c r="BA155" s="3178">
        <f t="shared" si="98"/>
        <v>0</v>
      </c>
      <c r="BB155" s="3178">
        <f t="shared" si="99"/>
        <v>0</v>
      </c>
      <c r="BC155" s="3178">
        <f t="shared" si="100"/>
        <v>0</v>
      </c>
      <c r="BD155" s="3178">
        <f t="shared" si="101"/>
        <v>0</v>
      </c>
      <c r="BE155" s="3178">
        <f t="shared" si="102"/>
        <v>0</v>
      </c>
      <c r="BF155" s="3178">
        <f t="shared" si="103"/>
        <v>0</v>
      </c>
      <c r="BG155" s="3178">
        <f t="shared" si="104"/>
        <v>0</v>
      </c>
      <c r="BH155" s="3178">
        <f t="shared" si="105"/>
        <v>0</v>
      </c>
      <c r="BI155" s="3178">
        <f t="shared" si="106"/>
        <v>0</v>
      </c>
      <c r="BJ155" s="3178">
        <f t="shared" si="107"/>
        <v>0</v>
      </c>
      <c r="BK155" s="3178">
        <f t="shared" si="108"/>
        <v>0</v>
      </c>
      <c r="BL155" s="3178">
        <f t="shared" si="109"/>
        <v>0</v>
      </c>
      <c r="BM155" s="3178">
        <f t="shared" si="110"/>
        <v>0</v>
      </c>
      <c r="BN155" s="3178">
        <f t="shared" si="111"/>
        <v>0</v>
      </c>
      <c r="BO155" s="3178">
        <f t="shared" si="112"/>
        <v>0</v>
      </c>
      <c r="BP155" s="3178">
        <f t="shared" si="113"/>
        <v>0</v>
      </c>
      <c r="BQ155" s="3178">
        <f t="shared" si="114"/>
        <v>0</v>
      </c>
      <c r="BR155" s="3178">
        <f t="shared" si="115"/>
        <v>0</v>
      </c>
      <c r="BS155" s="3178">
        <f t="shared" si="116"/>
        <v>0</v>
      </c>
      <c r="BT155" s="3188">
        <f t="shared" si="117"/>
        <v>0</v>
      </c>
    </row>
    <row r="156" spans="1:72">
      <c r="A156" s="3176"/>
      <c r="B156" s="3177"/>
      <c r="C156" s="3177"/>
      <c r="D156" s="3190"/>
      <c r="E156" s="3178">
        <f t="shared" si="118"/>
        <v>0</v>
      </c>
      <c r="F156" s="3179"/>
      <c r="G156" s="3180">
        <f t="shared" si="93"/>
        <v>0</v>
      </c>
      <c r="H156" s="3181">
        <f t="shared" si="94"/>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5"/>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9"/>
        <v>0</v>
      </c>
      <c r="AW156" s="3186">
        <f t="shared" si="120"/>
        <v>0</v>
      </c>
      <c r="AX156" s="3186">
        <f t="shared" si="121"/>
        <v>0</v>
      </c>
      <c r="AY156" s="3187">
        <f t="shared" si="96"/>
        <v>0</v>
      </c>
      <c r="AZ156" s="3178">
        <f t="shared" si="97"/>
        <v>0</v>
      </c>
      <c r="BA156" s="3178">
        <f t="shared" si="98"/>
        <v>0</v>
      </c>
      <c r="BB156" s="3178">
        <f t="shared" si="99"/>
        <v>0</v>
      </c>
      <c r="BC156" s="3178">
        <f t="shared" si="100"/>
        <v>0</v>
      </c>
      <c r="BD156" s="3178">
        <f t="shared" si="101"/>
        <v>0</v>
      </c>
      <c r="BE156" s="3178">
        <f t="shared" si="102"/>
        <v>0</v>
      </c>
      <c r="BF156" s="3178">
        <f t="shared" si="103"/>
        <v>0</v>
      </c>
      <c r="BG156" s="3178">
        <f t="shared" si="104"/>
        <v>0</v>
      </c>
      <c r="BH156" s="3178">
        <f t="shared" si="105"/>
        <v>0</v>
      </c>
      <c r="BI156" s="3178">
        <f t="shared" si="106"/>
        <v>0</v>
      </c>
      <c r="BJ156" s="3178">
        <f t="shared" si="107"/>
        <v>0</v>
      </c>
      <c r="BK156" s="3178">
        <f t="shared" si="108"/>
        <v>0</v>
      </c>
      <c r="BL156" s="3178">
        <f t="shared" si="109"/>
        <v>0</v>
      </c>
      <c r="BM156" s="3178">
        <f t="shared" si="110"/>
        <v>0</v>
      </c>
      <c r="BN156" s="3178">
        <f t="shared" si="111"/>
        <v>0</v>
      </c>
      <c r="BO156" s="3178">
        <f t="shared" si="112"/>
        <v>0</v>
      </c>
      <c r="BP156" s="3178">
        <f t="shared" si="113"/>
        <v>0</v>
      </c>
      <c r="BQ156" s="3178">
        <f t="shared" si="114"/>
        <v>0</v>
      </c>
      <c r="BR156" s="3178">
        <f t="shared" si="115"/>
        <v>0</v>
      </c>
      <c r="BS156" s="3178">
        <f t="shared" si="116"/>
        <v>0</v>
      </c>
      <c r="BT156" s="3188">
        <f t="shared" si="117"/>
        <v>0</v>
      </c>
    </row>
    <row r="157" spans="1:72">
      <c r="A157" s="3176"/>
      <c r="B157" s="3177"/>
      <c r="C157" s="3177"/>
      <c r="D157" s="3190"/>
      <c r="E157" s="3178">
        <f t="shared" si="118"/>
        <v>0</v>
      </c>
      <c r="F157" s="3179"/>
      <c r="G157" s="3180">
        <f t="shared" si="93"/>
        <v>0</v>
      </c>
      <c r="H157" s="3181">
        <f t="shared" si="94"/>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5"/>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9"/>
        <v>0</v>
      </c>
      <c r="AW157" s="3186">
        <f t="shared" si="120"/>
        <v>0</v>
      </c>
      <c r="AX157" s="3186">
        <f t="shared" si="121"/>
        <v>0</v>
      </c>
      <c r="AY157" s="3187">
        <f t="shared" si="96"/>
        <v>0</v>
      </c>
      <c r="AZ157" s="3178">
        <f t="shared" si="97"/>
        <v>0</v>
      </c>
      <c r="BA157" s="3178">
        <f t="shared" si="98"/>
        <v>0</v>
      </c>
      <c r="BB157" s="3178">
        <f t="shared" si="99"/>
        <v>0</v>
      </c>
      <c r="BC157" s="3178">
        <f t="shared" si="100"/>
        <v>0</v>
      </c>
      <c r="BD157" s="3178">
        <f t="shared" si="101"/>
        <v>0</v>
      </c>
      <c r="BE157" s="3178">
        <f t="shared" si="102"/>
        <v>0</v>
      </c>
      <c r="BF157" s="3178">
        <f t="shared" si="103"/>
        <v>0</v>
      </c>
      <c r="BG157" s="3178">
        <f t="shared" si="104"/>
        <v>0</v>
      </c>
      <c r="BH157" s="3178">
        <f t="shared" si="105"/>
        <v>0</v>
      </c>
      <c r="BI157" s="3178">
        <f t="shared" si="106"/>
        <v>0</v>
      </c>
      <c r="BJ157" s="3178">
        <f t="shared" si="107"/>
        <v>0</v>
      </c>
      <c r="BK157" s="3178">
        <f t="shared" si="108"/>
        <v>0</v>
      </c>
      <c r="BL157" s="3178">
        <f t="shared" si="109"/>
        <v>0</v>
      </c>
      <c r="BM157" s="3178">
        <f t="shared" si="110"/>
        <v>0</v>
      </c>
      <c r="BN157" s="3178">
        <f t="shared" si="111"/>
        <v>0</v>
      </c>
      <c r="BO157" s="3178">
        <f t="shared" si="112"/>
        <v>0</v>
      </c>
      <c r="BP157" s="3178">
        <f t="shared" si="113"/>
        <v>0</v>
      </c>
      <c r="BQ157" s="3178">
        <f t="shared" si="114"/>
        <v>0</v>
      </c>
      <c r="BR157" s="3178">
        <f t="shared" si="115"/>
        <v>0</v>
      </c>
      <c r="BS157" s="3178">
        <f t="shared" si="116"/>
        <v>0</v>
      </c>
      <c r="BT157" s="3188">
        <f t="shared" si="117"/>
        <v>0</v>
      </c>
    </row>
    <row r="158" spans="1:72">
      <c r="A158" s="3176"/>
      <c r="B158" s="3177"/>
      <c r="C158" s="3177"/>
      <c r="D158" s="3190"/>
      <c r="E158" s="3178">
        <f t="shared" si="118"/>
        <v>0</v>
      </c>
      <c r="F158" s="3179"/>
      <c r="G158" s="3180">
        <f t="shared" si="93"/>
        <v>0</v>
      </c>
      <c r="H158" s="3181">
        <f t="shared" si="94"/>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5"/>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9"/>
        <v>0</v>
      </c>
      <c r="AW158" s="3186">
        <f t="shared" si="120"/>
        <v>0</v>
      </c>
      <c r="AX158" s="3186">
        <f t="shared" si="121"/>
        <v>0</v>
      </c>
      <c r="AY158" s="3187">
        <f t="shared" si="96"/>
        <v>0</v>
      </c>
      <c r="AZ158" s="3178">
        <f t="shared" si="97"/>
        <v>0</v>
      </c>
      <c r="BA158" s="3178">
        <f t="shared" si="98"/>
        <v>0</v>
      </c>
      <c r="BB158" s="3178">
        <f t="shared" si="99"/>
        <v>0</v>
      </c>
      <c r="BC158" s="3178">
        <f t="shared" si="100"/>
        <v>0</v>
      </c>
      <c r="BD158" s="3178">
        <f t="shared" si="101"/>
        <v>0</v>
      </c>
      <c r="BE158" s="3178">
        <f t="shared" si="102"/>
        <v>0</v>
      </c>
      <c r="BF158" s="3178">
        <f t="shared" si="103"/>
        <v>0</v>
      </c>
      <c r="BG158" s="3178">
        <f t="shared" si="104"/>
        <v>0</v>
      </c>
      <c r="BH158" s="3178">
        <f t="shared" si="105"/>
        <v>0</v>
      </c>
      <c r="BI158" s="3178">
        <f t="shared" si="106"/>
        <v>0</v>
      </c>
      <c r="BJ158" s="3178">
        <f t="shared" si="107"/>
        <v>0</v>
      </c>
      <c r="BK158" s="3178">
        <f t="shared" si="108"/>
        <v>0</v>
      </c>
      <c r="BL158" s="3178">
        <f t="shared" si="109"/>
        <v>0</v>
      </c>
      <c r="BM158" s="3178">
        <f t="shared" si="110"/>
        <v>0</v>
      </c>
      <c r="BN158" s="3178">
        <f t="shared" si="111"/>
        <v>0</v>
      </c>
      <c r="BO158" s="3178">
        <f t="shared" si="112"/>
        <v>0</v>
      </c>
      <c r="BP158" s="3178">
        <f t="shared" si="113"/>
        <v>0</v>
      </c>
      <c r="BQ158" s="3178">
        <f t="shared" si="114"/>
        <v>0</v>
      </c>
      <c r="BR158" s="3178">
        <f t="shared" si="115"/>
        <v>0</v>
      </c>
      <c r="BS158" s="3178">
        <f t="shared" si="116"/>
        <v>0</v>
      </c>
      <c r="BT158" s="3188">
        <f t="shared" si="117"/>
        <v>0</v>
      </c>
    </row>
    <row r="159" spans="1:72">
      <c r="A159" s="3176"/>
      <c r="B159" s="3177"/>
      <c r="C159" s="3177"/>
      <c r="D159" s="3190"/>
      <c r="E159" s="3178">
        <f t="shared" si="118"/>
        <v>0</v>
      </c>
      <c r="F159" s="3179"/>
      <c r="G159" s="3180">
        <f t="shared" si="93"/>
        <v>0</v>
      </c>
      <c r="H159" s="3181">
        <f t="shared" si="94"/>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5"/>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9"/>
        <v>0</v>
      </c>
      <c r="AW159" s="3186">
        <f t="shared" si="120"/>
        <v>0</v>
      </c>
      <c r="AX159" s="3186">
        <f t="shared" si="121"/>
        <v>0</v>
      </c>
      <c r="AY159" s="3187">
        <f t="shared" si="96"/>
        <v>0</v>
      </c>
      <c r="AZ159" s="3178">
        <f t="shared" si="97"/>
        <v>0</v>
      </c>
      <c r="BA159" s="3178">
        <f t="shared" si="98"/>
        <v>0</v>
      </c>
      <c r="BB159" s="3178">
        <f t="shared" si="99"/>
        <v>0</v>
      </c>
      <c r="BC159" s="3178">
        <f t="shared" si="100"/>
        <v>0</v>
      </c>
      <c r="BD159" s="3178">
        <f t="shared" si="101"/>
        <v>0</v>
      </c>
      <c r="BE159" s="3178">
        <f t="shared" si="102"/>
        <v>0</v>
      </c>
      <c r="BF159" s="3178">
        <f t="shared" si="103"/>
        <v>0</v>
      </c>
      <c r="BG159" s="3178">
        <f t="shared" si="104"/>
        <v>0</v>
      </c>
      <c r="BH159" s="3178">
        <f t="shared" si="105"/>
        <v>0</v>
      </c>
      <c r="BI159" s="3178">
        <f t="shared" si="106"/>
        <v>0</v>
      </c>
      <c r="BJ159" s="3178">
        <f t="shared" si="107"/>
        <v>0</v>
      </c>
      <c r="BK159" s="3178">
        <f t="shared" si="108"/>
        <v>0</v>
      </c>
      <c r="BL159" s="3178">
        <f t="shared" si="109"/>
        <v>0</v>
      </c>
      <c r="BM159" s="3178">
        <f t="shared" si="110"/>
        <v>0</v>
      </c>
      <c r="BN159" s="3178">
        <f t="shared" si="111"/>
        <v>0</v>
      </c>
      <c r="BO159" s="3178">
        <f t="shared" si="112"/>
        <v>0</v>
      </c>
      <c r="BP159" s="3178">
        <f t="shared" si="113"/>
        <v>0</v>
      </c>
      <c r="BQ159" s="3178">
        <f t="shared" si="114"/>
        <v>0</v>
      </c>
      <c r="BR159" s="3178">
        <f t="shared" si="115"/>
        <v>0</v>
      </c>
      <c r="BS159" s="3178">
        <f t="shared" si="116"/>
        <v>0</v>
      </c>
      <c r="BT159" s="3188">
        <f t="shared" si="117"/>
        <v>0</v>
      </c>
    </row>
    <row r="160" spans="1:72">
      <c r="A160" s="3176"/>
      <c r="B160" s="3177"/>
      <c r="C160" s="3177"/>
      <c r="D160" s="3190"/>
      <c r="E160" s="3178">
        <f t="shared" si="118"/>
        <v>0</v>
      </c>
      <c r="F160" s="3179"/>
      <c r="G160" s="3180">
        <f t="shared" si="93"/>
        <v>0</v>
      </c>
      <c r="H160" s="3181">
        <f t="shared" si="94"/>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5"/>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9"/>
        <v>0</v>
      </c>
      <c r="AW160" s="3186">
        <f t="shared" si="120"/>
        <v>0</v>
      </c>
      <c r="AX160" s="3186">
        <f t="shared" si="121"/>
        <v>0</v>
      </c>
      <c r="AY160" s="3187">
        <f t="shared" si="96"/>
        <v>0</v>
      </c>
      <c r="AZ160" s="3178">
        <f t="shared" si="97"/>
        <v>0</v>
      </c>
      <c r="BA160" s="3178">
        <f t="shared" si="98"/>
        <v>0</v>
      </c>
      <c r="BB160" s="3178">
        <f t="shared" si="99"/>
        <v>0</v>
      </c>
      <c r="BC160" s="3178">
        <f t="shared" si="100"/>
        <v>0</v>
      </c>
      <c r="BD160" s="3178">
        <f t="shared" si="101"/>
        <v>0</v>
      </c>
      <c r="BE160" s="3178">
        <f t="shared" si="102"/>
        <v>0</v>
      </c>
      <c r="BF160" s="3178">
        <f t="shared" si="103"/>
        <v>0</v>
      </c>
      <c r="BG160" s="3178">
        <f t="shared" si="104"/>
        <v>0</v>
      </c>
      <c r="BH160" s="3178">
        <f t="shared" si="105"/>
        <v>0</v>
      </c>
      <c r="BI160" s="3178">
        <f t="shared" si="106"/>
        <v>0</v>
      </c>
      <c r="BJ160" s="3178">
        <f t="shared" si="107"/>
        <v>0</v>
      </c>
      <c r="BK160" s="3178">
        <f t="shared" si="108"/>
        <v>0</v>
      </c>
      <c r="BL160" s="3178">
        <f t="shared" si="109"/>
        <v>0</v>
      </c>
      <c r="BM160" s="3178">
        <f t="shared" si="110"/>
        <v>0</v>
      </c>
      <c r="BN160" s="3178">
        <f t="shared" si="111"/>
        <v>0</v>
      </c>
      <c r="BO160" s="3178">
        <f t="shared" si="112"/>
        <v>0</v>
      </c>
      <c r="BP160" s="3178">
        <f t="shared" si="113"/>
        <v>0</v>
      </c>
      <c r="BQ160" s="3178">
        <f t="shared" si="114"/>
        <v>0</v>
      </c>
      <c r="BR160" s="3178">
        <f t="shared" si="115"/>
        <v>0</v>
      </c>
      <c r="BS160" s="3178">
        <f t="shared" si="116"/>
        <v>0</v>
      </c>
      <c r="BT160" s="3188">
        <f t="shared" si="117"/>
        <v>0</v>
      </c>
    </row>
    <row r="161" spans="1:72">
      <c r="A161" s="3176"/>
      <c r="B161" s="3177"/>
      <c r="C161" s="3177"/>
      <c r="D161" s="3190"/>
      <c r="E161" s="3178">
        <f t="shared" si="118"/>
        <v>0</v>
      </c>
      <c r="F161" s="3179"/>
      <c r="G161" s="3180">
        <f t="shared" si="93"/>
        <v>0</v>
      </c>
      <c r="H161" s="3181">
        <f t="shared" si="94"/>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5"/>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9"/>
        <v>0</v>
      </c>
      <c r="AW161" s="3186">
        <f t="shared" si="120"/>
        <v>0</v>
      </c>
      <c r="AX161" s="3186">
        <f t="shared" si="121"/>
        <v>0</v>
      </c>
      <c r="AY161" s="3187">
        <f t="shared" si="96"/>
        <v>0</v>
      </c>
      <c r="AZ161" s="3178">
        <f t="shared" si="97"/>
        <v>0</v>
      </c>
      <c r="BA161" s="3178">
        <f t="shared" si="98"/>
        <v>0</v>
      </c>
      <c r="BB161" s="3178">
        <f t="shared" si="99"/>
        <v>0</v>
      </c>
      <c r="BC161" s="3178">
        <f t="shared" si="100"/>
        <v>0</v>
      </c>
      <c r="BD161" s="3178">
        <f t="shared" si="101"/>
        <v>0</v>
      </c>
      <c r="BE161" s="3178">
        <f t="shared" si="102"/>
        <v>0</v>
      </c>
      <c r="BF161" s="3178">
        <f t="shared" si="103"/>
        <v>0</v>
      </c>
      <c r="BG161" s="3178">
        <f t="shared" si="104"/>
        <v>0</v>
      </c>
      <c r="BH161" s="3178">
        <f t="shared" si="105"/>
        <v>0</v>
      </c>
      <c r="BI161" s="3178">
        <f t="shared" si="106"/>
        <v>0</v>
      </c>
      <c r="BJ161" s="3178">
        <f t="shared" si="107"/>
        <v>0</v>
      </c>
      <c r="BK161" s="3178">
        <f t="shared" si="108"/>
        <v>0</v>
      </c>
      <c r="BL161" s="3178">
        <f t="shared" si="109"/>
        <v>0</v>
      </c>
      <c r="BM161" s="3178">
        <f t="shared" si="110"/>
        <v>0</v>
      </c>
      <c r="BN161" s="3178">
        <f t="shared" si="111"/>
        <v>0</v>
      </c>
      <c r="BO161" s="3178">
        <f t="shared" si="112"/>
        <v>0</v>
      </c>
      <c r="BP161" s="3178">
        <f t="shared" si="113"/>
        <v>0</v>
      </c>
      <c r="BQ161" s="3178">
        <f t="shared" si="114"/>
        <v>0</v>
      </c>
      <c r="BR161" s="3178">
        <f t="shared" si="115"/>
        <v>0</v>
      </c>
      <c r="BS161" s="3178">
        <f t="shared" si="116"/>
        <v>0</v>
      </c>
      <c r="BT161" s="3188">
        <f t="shared" si="117"/>
        <v>0</v>
      </c>
    </row>
    <row r="162" spans="1:72">
      <c r="A162" s="3176"/>
      <c r="B162" s="3177"/>
      <c r="C162" s="3177"/>
      <c r="D162" s="3190"/>
      <c r="E162" s="3178">
        <f t="shared" si="118"/>
        <v>0</v>
      </c>
      <c r="F162" s="3179"/>
      <c r="G162" s="3180">
        <f t="shared" si="93"/>
        <v>0</v>
      </c>
      <c r="H162" s="3181">
        <f t="shared" si="94"/>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5"/>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9"/>
        <v>0</v>
      </c>
      <c r="AW162" s="3186">
        <f t="shared" si="120"/>
        <v>0</v>
      </c>
      <c r="AX162" s="3186">
        <f t="shared" si="121"/>
        <v>0</v>
      </c>
      <c r="AY162" s="3187">
        <f t="shared" si="96"/>
        <v>0</v>
      </c>
      <c r="AZ162" s="3178">
        <f t="shared" si="97"/>
        <v>0</v>
      </c>
      <c r="BA162" s="3178">
        <f t="shared" si="98"/>
        <v>0</v>
      </c>
      <c r="BB162" s="3178">
        <f t="shared" si="99"/>
        <v>0</v>
      </c>
      <c r="BC162" s="3178">
        <f t="shared" si="100"/>
        <v>0</v>
      </c>
      <c r="BD162" s="3178">
        <f t="shared" si="101"/>
        <v>0</v>
      </c>
      <c r="BE162" s="3178">
        <f t="shared" si="102"/>
        <v>0</v>
      </c>
      <c r="BF162" s="3178">
        <f t="shared" si="103"/>
        <v>0</v>
      </c>
      <c r="BG162" s="3178">
        <f t="shared" si="104"/>
        <v>0</v>
      </c>
      <c r="BH162" s="3178">
        <f t="shared" si="105"/>
        <v>0</v>
      </c>
      <c r="BI162" s="3178">
        <f t="shared" si="106"/>
        <v>0</v>
      </c>
      <c r="BJ162" s="3178">
        <f t="shared" si="107"/>
        <v>0</v>
      </c>
      <c r="BK162" s="3178">
        <f t="shared" si="108"/>
        <v>0</v>
      </c>
      <c r="BL162" s="3178">
        <f t="shared" si="109"/>
        <v>0</v>
      </c>
      <c r="BM162" s="3178">
        <f t="shared" si="110"/>
        <v>0</v>
      </c>
      <c r="BN162" s="3178">
        <f t="shared" si="111"/>
        <v>0</v>
      </c>
      <c r="BO162" s="3178">
        <f t="shared" si="112"/>
        <v>0</v>
      </c>
      <c r="BP162" s="3178">
        <f t="shared" si="113"/>
        <v>0</v>
      </c>
      <c r="BQ162" s="3178">
        <f t="shared" si="114"/>
        <v>0</v>
      </c>
      <c r="BR162" s="3178">
        <f t="shared" si="115"/>
        <v>0</v>
      </c>
      <c r="BS162" s="3178">
        <f t="shared" si="116"/>
        <v>0</v>
      </c>
      <c r="BT162" s="3188">
        <f t="shared" si="117"/>
        <v>0</v>
      </c>
    </row>
    <row r="163" spans="1:72">
      <c r="A163" s="3176"/>
      <c r="B163" s="3177"/>
      <c r="C163" s="3177"/>
      <c r="D163" s="3190"/>
      <c r="E163" s="3178">
        <f t="shared" si="118"/>
        <v>0</v>
      </c>
      <c r="F163" s="3179"/>
      <c r="G163" s="3180">
        <f t="shared" si="93"/>
        <v>0</v>
      </c>
      <c r="H163" s="3181">
        <f t="shared" si="94"/>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5"/>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9"/>
        <v>0</v>
      </c>
      <c r="AW163" s="3186">
        <f t="shared" si="120"/>
        <v>0</v>
      </c>
      <c r="AX163" s="3186">
        <f t="shared" si="121"/>
        <v>0</v>
      </c>
      <c r="AY163" s="3187">
        <f t="shared" si="96"/>
        <v>0</v>
      </c>
      <c r="AZ163" s="3178">
        <f t="shared" si="97"/>
        <v>0</v>
      </c>
      <c r="BA163" s="3178">
        <f t="shared" si="98"/>
        <v>0</v>
      </c>
      <c r="BB163" s="3178">
        <f t="shared" si="99"/>
        <v>0</v>
      </c>
      <c r="BC163" s="3178">
        <f t="shared" si="100"/>
        <v>0</v>
      </c>
      <c r="BD163" s="3178">
        <f t="shared" si="101"/>
        <v>0</v>
      </c>
      <c r="BE163" s="3178">
        <f t="shared" si="102"/>
        <v>0</v>
      </c>
      <c r="BF163" s="3178">
        <f t="shared" si="103"/>
        <v>0</v>
      </c>
      <c r="BG163" s="3178">
        <f t="shared" si="104"/>
        <v>0</v>
      </c>
      <c r="BH163" s="3178">
        <f t="shared" si="105"/>
        <v>0</v>
      </c>
      <c r="BI163" s="3178">
        <f t="shared" si="106"/>
        <v>0</v>
      </c>
      <c r="BJ163" s="3178">
        <f t="shared" si="107"/>
        <v>0</v>
      </c>
      <c r="BK163" s="3178">
        <f t="shared" si="108"/>
        <v>0</v>
      </c>
      <c r="BL163" s="3178">
        <f t="shared" si="109"/>
        <v>0</v>
      </c>
      <c r="BM163" s="3178">
        <f t="shared" si="110"/>
        <v>0</v>
      </c>
      <c r="BN163" s="3178">
        <f t="shared" si="111"/>
        <v>0</v>
      </c>
      <c r="BO163" s="3178">
        <f t="shared" si="112"/>
        <v>0</v>
      </c>
      <c r="BP163" s="3178">
        <f t="shared" si="113"/>
        <v>0</v>
      </c>
      <c r="BQ163" s="3178">
        <f t="shared" si="114"/>
        <v>0</v>
      </c>
      <c r="BR163" s="3178">
        <f t="shared" si="115"/>
        <v>0</v>
      </c>
      <c r="BS163" s="3178">
        <f t="shared" si="116"/>
        <v>0</v>
      </c>
      <c r="BT163" s="3188">
        <f t="shared" si="117"/>
        <v>0</v>
      </c>
    </row>
    <row r="164" spans="1:72">
      <c r="A164" s="3176"/>
      <c r="B164" s="3177"/>
      <c r="C164" s="3177"/>
      <c r="D164" s="3190"/>
      <c r="E164" s="3178">
        <f t="shared" si="118"/>
        <v>0</v>
      </c>
      <c r="F164" s="3179"/>
      <c r="G164" s="3180">
        <f t="shared" si="93"/>
        <v>0</v>
      </c>
      <c r="H164" s="3181">
        <f t="shared" si="94"/>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5"/>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9"/>
        <v>0</v>
      </c>
      <c r="AW164" s="3186">
        <f t="shared" si="120"/>
        <v>0</v>
      </c>
      <c r="AX164" s="3186">
        <f t="shared" si="121"/>
        <v>0</v>
      </c>
      <c r="AY164" s="3187">
        <f t="shared" si="96"/>
        <v>0</v>
      </c>
      <c r="AZ164" s="3178">
        <f t="shared" si="97"/>
        <v>0</v>
      </c>
      <c r="BA164" s="3178">
        <f t="shared" si="98"/>
        <v>0</v>
      </c>
      <c r="BB164" s="3178">
        <f t="shared" si="99"/>
        <v>0</v>
      </c>
      <c r="BC164" s="3178">
        <f t="shared" si="100"/>
        <v>0</v>
      </c>
      <c r="BD164" s="3178">
        <f t="shared" si="101"/>
        <v>0</v>
      </c>
      <c r="BE164" s="3178">
        <f t="shared" si="102"/>
        <v>0</v>
      </c>
      <c r="BF164" s="3178">
        <f t="shared" si="103"/>
        <v>0</v>
      </c>
      <c r="BG164" s="3178">
        <f t="shared" si="104"/>
        <v>0</v>
      </c>
      <c r="BH164" s="3178">
        <f t="shared" si="105"/>
        <v>0</v>
      </c>
      <c r="BI164" s="3178">
        <f t="shared" si="106"/>
        <v>0</v>
      </c>
      <c r="BJ164" s="3178">
        <f t="shared" si="107"/>
        <v>0</v>
      </c>
      <c r="BK164" s="3178">
        <f t="shared" si="108"/>
        <v>0</v>
      </c>
      <c r="BL164" s="3178">
        <f t="shared" si="109"/>
        <v>0</v>
      </c>
      <c r="BM164" s="3178">
        <f t="shared" si="110"/>
        <v>0</v>
      </c>
      <c r="BN164" s="3178">
        <f t="shared" si="111"/>
        <v>0</v>
      </c>
      <c r="BO164" s="3178">
        <f t="shared" si="112"/>
        <v>0</v>
      </c>
      <c r="BP164" s="3178">
        <f t="shared" si="113"/>
        <v>0</v>
      </c>
      <c r="BQ164" s="3178">
        <f t="shared" si="114"/>
        <v>0</v>
      </c>
      <c r="BR164" s="3178">
        <f t="shared" si="115"/>
        <v>0</v>
      </c>
      <c r="BS164" s="3178">
        <f t="shared" si="116"/>
        <v>0</v>
      </c>
      <c r="BT164" s="3188">
        <f t="shared" si="117"/>
        <v>0</v>
      </c>
    </row>
    <row r="165" spans="1:72">
      <c r="A165" s="3176"/>
      <c r="B165" s="3177"/>
      <c r="C165" s="3177"/>
      <c r="D165" s="3190"/>
      <c r="E165" s="3178">
        <f t="shared" si="118"/>
        <v>0</v>
      </c>
      <c r="F165" s="3179"/>
      <c r="G165" s="3180">
        <f t="shared" si="93"/>
        <v>0</v>
      </c>
      <c r="H165" s="3181">
        <f t="shared" si="94"/>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5"/>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9"/>
        <v>0</v>
      </c>
      <c r="AW165" s="3186">
        <f t="shared" si="120"/>
        <v>0</v>
      </c>
      <c r="AX165" s="3186">
        <f t="shared" si="121"/>
        <v>0</v>
      </c>
      <c r="AY165" s="3187">
        <f t="shared" si="96"/>
        <v>0</v>
      </c>
      <c r="AZ165" s="3178">
        <f t="shared" si="97"/>
        <v>0</v>
      </c>
      <c r="BA165" s="3178">
        <f t="shared" si="98"/>
        <v>0</v>
      </c>
      <c r="BB165" s="3178">
        <f t="shared" si="99"/>
        <v>0</v>
      </c>
      <c r="BC165" s="3178">
        <f t="shared" si="100"/>
        <v>0</v>
      </c>
      <c r="BD165" s="3178">
        <f t="shared" si="101"/>
        <v>0</v>
      </c>
      <c r="BE165" s="3178">
        <f t="shared" si="102"/>
        <v>0</v>
      </c>
      <c r="BF165" s="3178">
        <f t="shared" si="103"/>
        <v>0</v>
      </c>
      <c r="BG165" s="3178">
        <f t="shared" si="104"/>
        <v>0</v>
      </c>
      <c r="BH165" s="3178">
        <f t="shared" si="105"/>
        <v>0</v>
      </c>
      <c r="BI165" s="3178">
        <f t="shared" si="106"/>
        <v>0</v>
      </c>
      <c r="BJ165" s="3178">
        <f t="shared" si="107"/>
        <v>0</v>
      </c>
      <c r="BK165" s="3178">
        <f t="shared" si="108"/>
        <v>0</v>
      </c>
      <c r="BL165" s="3178">
        <f t="shared" si="109"/>
        <v>0</v>
      </c>
      <c r="BM165" s="3178">
        <f t="shared" si="110"/>
        <v>0</v>
      </c>
      <c r="BN165" s="3178">
        <f t="shared" si="111"/>
        <v>0</v>
      </c>
      <c r="BO165" s="3178">
        <f t="shared" si="112"/>
        <v>0</v>
      </c>
      <c r="BP165" s="3178">
        <f t="shared" si="113"/>
        <v>0</v>
      </c>
      <c r="BQ165" s="3178">
        <f t="shared" si="114"/>
        <v>0</v>
      </c>
      <c r="BR165" s="3178">
        <f t="shared" si="115"/>
        <v>0</v>
      </c>
      <c r="BS165" s="3178">
        <f t="shared" si="116"/>
        <v>0</v>
      </c>
      <c r="BT165" s="3188">
        <f t="shared" si="117"/>
        <v>0</v>
      </c>
    </row>
    <row r="166" spans="1:72">
      <c r="A166" s="3176"/>
      <c r="B166" s="3177"/>
      <c r="C166" s="3177"/>
      <c r="D166" s="3190"/>
      <c r="E166" s="3178">
        <f t="shared" si="118"/>
        <v>0</v>
      </c>
      <c r="F166" s="3179"/>
      <c r="G166" s="3180">
        <f t="shared" si="93"/>
        <v>0</v>
      </c>
      <c r="H166" s="3181">
        <f t="shared" si="94"/>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5"/>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9"/>
        <v>0</v>
      </c>
      <c r="AW166" s="3186">
        <f t="shared" si="120"/>
        <v>0</v>
      </c>
      <c r="AX166" s="3186">
        <f t="shared" si="121"/>
        <v>0</v>
      </c>
      <c r="AY166" s="3187">
        <f t="shared" si="96"/>
        <v>0</v>
      </c>
      <c r="AZ166" s="3178">
        <f t="shared" si="97"/>
        <v>0</v>
      </c>
      <c r="BA166" s="3178">
        <f t="shared" si="98"/>
        <v>0</v>
      </c>
      <c r="BB166" s="3178">
        <f t="shared" si="99"/>
        <v>0</v>
      </c>
      <c r="BC166" s="3178">
        <f t="shared" si="100"/>
        <v>0</v>
      </c>
      <c r="BD166" s="3178">
        <f t="shared" si="101"/>
        <v>0</v>
      </c>
      <c r="BE166" s="3178">
        <f t="shared" si="102"/>
        <v>0</v>
      </c>
      <c r="BF166" s="3178">
        <f t="shared" si="103"/>
        <v>0</v>
      </c>
      <c r="BG166" s="3178">
        <f t="shared" si="104"/>
        <v>0</v>
      </c>
      <c r="BH166" s="3178">
        <f t="shared" si="105"/>
        <v>0</v>
      </c>
      <c r="BI166" s="3178">
        <f t="shared" si="106"/>
        <v>0</v>
      </c>
      <c r="BJ166" s="3178">
        <f t="shared" si="107"/>
        <v>0</v>
      </c>
      <c r="BK166" s="3178">
        <f t="shared" si="108"/>
        <v>0</v>
      </c>
      <c r="BL166" s="3178">
        <f t="shared" si="109"/>
        <v>0</v>
      </c>
      <c r="BM166" s="3178">
        <f t="shared" si="110"/>
        <v>0</v>
      </c>
      <c r="BN166" s="3178">
        <f t="shared" si="111"/>
        <v>0</v>
      </c>
      <c r="BO166" s="3178">
        <f t="shared" si="112"/>
        <v>0</v>
      </c>
      <c r="BP166" s="3178">
        <f t="shared" si="113"/>
        <v>0</v>
      </c>
      <c r="BQ166" s="3178">
        <f t="shared" si="114"/>
        <v>0</v>
      </c>
      <c r="BR166" s="3178">
        <f t="shared" si="115"/>
        <v>0</v>
      </c>
      <c r="BS166" s="3178">
        <f t="shared" si="116"/>
        <v>0</v>
      </c>
      <c r="BT166" s="3188">
        <f t="shared" si="117"/>
        <v>0</v>
      </c>
    </row>
    <row r="167" spans="1:72">
      <c r="A167" s="3176"/>
      <c r="B167" s="3177"/>
      <c r="C167" s="3177"/>
      <c r="D167" s="3190"/>
      <c r="E167" s="3178">
        <f t="shared" si="118"/>
        <v>0</v>
      </c>
      <c r="F167" s="3179"/>
      <c r="G167" s="3180">
        <f t="shared" si="93"/>
        <v>0</v>
      </c>
      <c r="H167" s="3181">
        <f t="shared" si="94"/>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5"/>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9"/>
        <v>0</v>
      </c>
      <c r="AW167" s="3186">
        <f t="shared" si="120"/>
        <v>0</v>
      </c>
      <c r="AX167" s="3186">
        <f t="shared" si="121"/>
        <v>0</v>
      </c>
      <c r="AY167" s="3187">
        <f t="shared" si="96"/>
        <v>0</v>
      </c>
      <c r="AZ167" s="3178">
        <f t="shared" si="97"/>
        <v>0</v>
      </c>
      <c r="BA167" s="3178">
        <f t="shared" si="98"/>
        <v>0</v>
      </c>
      <c r="BB167" s="3178">
        <f t="shared" si="99"/>
        <v>0</v>
      </c>
      <c r="BC167" s="3178">
        <f t="shared" si="100"/>
        <v>0</v>
      </c>
      <c r="BD167" s="3178">
        <f t="shared" si="101"/>
        <v>0</v>
      </c>
      <c r="BE167" s="3178">
        <f t="shared" si="102"/>
        <v>0</v>
      </c>
      <c r="BF167" s="3178">
        <f t="shared" si="103"/>
        <v>0</v>
      </c>
      <c r="BG167" s="3178">
        <f t="shared" si="104"/>
        <v>0</v>
      </c>
      <c r="BH167" s="3178">
        <f t="shared" si="105"/>
        <v>0</v>
      </c>
      <c r="BI167" s="3178">
        <f t="shared" si="106"/>
        <v>0</v>
      </c>
      <c r="BJ167" s="3178">
        <f t="shared" si="107"/>
        <v>0</v>
      </c>
      <c r="BK167" s="3178">
        <f t="shared" si="108"/>
        <v>0</v>
      </c>
      <c r="BL167" s="3178">
        <f t="shared" si="109"/>
        <v>0</v>
      </c>
      <c r="BM167" s="3178">
        <f t="shared" si="110"/>
        <v>0</v>
      </c>
      <c r="BN167" s="3178">
        <f t="shared" si="111"/>
        <v>0</v>
      </c>
      <c r="BO167" s="3178">
        <f t="shared" si="112"/>
        <v>0</v>
      </c>
      <c r="BP167" s="3178">
        <f t="shared" si="113"/>
        <v>0</v>
      </c>
      <c r="BQ167" s="3178">
        <f t="shared" si="114"/>
        <v>0</v>
      </c>
      <c r="BR167" s="3178">
        <f t="shared" si="115"/>
        <v>0</v>
      </c>
      <c r="BS167" s="3178">
        <f t="shared" si="116"/>
        <v>0</v>
      </c>
      <c r="BT167" s="3188">
        <f t="shared" si="117"/>
        <v>0</v>
      </c>
    </row>
    <row r="168" spans="1:72">
      <c r="A168" s="3176"/>
      <c r="B168" s="3177"/>
      <c r="C168" s="3177"/>
      <c r="D168" s="3190"/>
      <c r="E168" s="3178">
        <f t="shared" si="118"/>
        <v>0</v>
      </c>
      <c r="F168" s="3179"/>
      <c r="G168" s="3180">
        <f t="shared" si="93"/>
        <v>0</v>
      </c>
      <c r="H168" s="3181">
        <f t="shared" si="94"/>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5"/>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9"/>
        <v>0</v>
      </c>
      <c r="AW168" s="3186">
        <f t="shared" si="120"/>
        <v>0</v>
      </c>
      <c r="AX168" s="3186">
        <f t="shared" si="121"/>
        <v>0</v>
      </c>
      <c r="AY168" s="3187">
        <f t="shared" si="96"/>
        <v>0</v>
      </c>
      <c r="AZ168" s="3178">
        <f t="shared" si="97"/>
        <v>0</v>
      </c>
      <c r="BA168" s="3178">
        <f t="shared" si="98"/>
        <v>0</v>
      </c>
      <c r="BB168" s="3178">
        <f t="shared" si="99"/>
        <v>0</v>
      </c>
      <c r="BC168" s="3178">
        <f t="shared" si="100"/>
        <v>0</v>
      </c>
      <c r="BD168" s="3178">
        <f t="shared" si="101"/>
        <v>0</v>
      </c>
      <c r="BE168" s="3178">
        <f t="shared" si="102"/>
        <v>0</v>
      </c>
      <c r="BF168" s="3178">
        <f t="shared" si="103"/>
        <v>0</v>
      </c>
      <c r="BG168" s="3178">
        <f t="shared" si="104"/>
        <v>0</v>
      </c>
      <c r="BH168" s="3178">
        <f t="shared" si="105"/>
        <v>0</v>
      </c>
      <c r="BI168" s="3178">
        <f t="shared" si="106"/>
        <v>0</v>
      </c>
      <c r="BJ168" s="3178">
        <f t="shared" si="107"/>
        <v>0</v>
      </c>
      <c r="BK168" s="3178">
        <f t="shared" si="108"/>
        <v>0</v>
      </c>
      <c r="BL168" s="3178">
        <f t="shared" si="109"/>
        <v>0</v>
      </c>
      <c r="BM168" s="3178">
        <f t="shared" si="110"/>
        <v>0</v>
      </c>
      <c r="BN168" s="3178">
        <f t="shared" si="111"/>
        <v>0</v>
      </c>
      <c r="BO168" s="3178">
        <f t="shared" si="112"/>
        <v>0</v>
      </c>
      <c r="BP168" s="3178">
        <f t="shared" si="113"/>
        <v>0</v>
      </c>
      <c r="BQ168" s="3178">
        <f t="shared" si="114"/>
        <v>0</v>
      </c>
      <c r="BR168" s="3178">
        <f t="shared" si="115"/>
        <v>0</v>
      </c>
      <c r="BS168" s="3178">
        <f t="shared" si="116"/>
        <v>0</v>
      </c>
      <c r="BT168" s="3188">
        <f t="shared" si="117"/>
        <v>0</v>
      </c>
    </row>
    <row r="169" spans="1:72">
      <c r="A169" s="3176"/>
      <c r="B169" s="3177"/>
      <c r="C169" s="3177"/>
      <c r="D169" s="3190"/>
      <c r="E169" s="3178">
        <f t="shared" si="118"/>
        <v>0</v>
      </c>
      <c r="F169" s="3179"/>
      <c r="G169" s="3180">
        <f t="shared" si="93"/>
        <v>0</v>
      </c>
      <c r="H169" s="3181">
        <f t="shared" si="94"/>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5"/>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9"/>
        <v>0</v>
      </c>
      <c r="AW169" s="3186">
        <f t="shared" si="120"/>
        <v>0</v>
      </c>
      <c r="AX169" s="3186">
        <f t="shared" si="121"/>
        <v>0</v>
      </c>
      <c r="AY169" s="3187">
        <f t="shared" si="96"/>
        <v>0</v>
      </c>
      <c r="AZ169" s="3178">
        <f t="shared" si="97"/>
        <v>0</v>
      </c>
      <c r="BA169" s="3178">
        <f t="shared" si="98"/>
        <v>0</v>
      </c>
      <c r="BB169" s="3178">
        <f t="shared" si="99"/>
        <v>0</v>
      </c>
      <c r="BC169" s="3178">
        <f t="shared" si="100"/>
        <v>0</v>
      </c>
      <c r="BD169" s="3178">
        <f t="shared" si="101"/>
        <v>0</v>
      </c>
      <c r="BE169" s="3178">
        <f t="shared" si="102"/>
        <v>0</v>
      </c>
      <c r="BF169" s="3178">
        <f t="shared" si="103"/>
        <v>0</v>
      </c>
      <c r="BG169" s="3178">
        <f t="shared" si="104"/>
        <v>0</v>
      </c>
      <c r="BH169" s="3178">
        <f t="shared" si="105"/>
        <v>0</v>
      </c>
      <c r="BI169" s="3178">
        <f t="shared" si="106"/>
        <v>0</v>
      </c>
      <c r="BJ169" s="3178">
        <f t="shared" si="107"/>
        <v>0</v>
      </c>
      <c r="BK169" s="3178">
        <f t="shared" si="108"/>
        <v>0</v>
      </c>
      <c r="BL169" s="3178">
        <f t="shared" si="109"/>
        <v>0</v>
      </c>
      <c r="BM169" s="3178">
        <f t="shared" si="110"/>
        <v>0</v>
      </c>
      <c r="BN169" s="3178">
        <f t="shared" si="111"/>
        <v>0</v>
      </c>
      <c r="BO169" s="3178">
        <f t="shared" si="112"/>
        <v>0</v>
      </c>
      <c r="BP169" s="3178">
        <f t="shared" si="113"/>
        <v>0</v>
      </c>
      <c r="BQ169" s="3178">
        <f t="shared" si="114"/>
        <v>0</v>
      </c>
      <c r="BR169" s="3178">
        <f t="shared" si="115"/>
        <v>0</v>
      </c>
      <c r="BS169" s="3178">
        <f t="shared" si="116"/>
        <v>0</v>
      </c>
      <c r="BT169" s="3188">
        <f t="shared" si="117"/>
        <v>0</v>
      </c>
    </row>
    <row r="170" spans="1:72">
      <c r="A170" s="3176"/>
      <c r="B170" s="3177"/>
      <c r="C170" s="3177"/>
      <c r="D170" s="3190"/>
      <c r="E170" s="3178">
        <f t="shared" si="118"/>
        <v>0</v>
      </c>
      <c r="F170" s="3179"/>
      <c r="G170" s="3180">
        <f t="shared" si="93"/>
        <v>0</v>
      </c>
      <c r="H170" s="3181">
        <f t="shared" si="94"/>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5"/>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9"/>
        <v>0</v>
      </c>
      <c r="AW170" s="3186">
        <f t="shared" si="120"/>
        <v>0</v>
      </c>
      <c r="AX170" s="3186">
        <f t="shared" si="121"/>
        <v>0</v>
      </c>
      <c r="AY170" s="3187">
        <f t="shared" si="96"/>
        <v>0</v>
      </c>
      <c r="AZ170" s="3178">
        <f t="shared" si="97"/>
        <v>0</v>
      </c>
      <c r="BA170" s="3178">
        <f t="shared" si="98"/>
        <v>0</v>
      </c>
      <c r="BB170" s="3178">
        <f t="shared" si="99"/>
        <v>0</v>
      </c>
      <c r="BC170" s="3178">
        <f t="shared" si="100"/>
        <v>0</v>
      </c>
      <c r="BD170" s="3178">
        <f t="shared" si="101"/>
        <v>0</v>
      </c>
      <c r="BE170" s="3178">
        <f t="shared" si="102"/>
        <v>0</v>
      </c>
      <c r="BF170" s="3178">
        <f t="shared" si="103"/>
        <v>0</v>
      </c>
      <c r="BG170" s="3178">
        <f t="shared" si="104"/>
        <v>0</v>
      </c>
      <c r="BH170" s="3178">
        <f t="shared" si="105"/>
        <v>0</v>
      </c>
      <c r="BI170" s="3178">
        <f t="shared" si="106"/>
        <v>0</v>
      </c>
      <c r="BJ170" s="3178">
        <f t="shared" si="107"/>
        <v>0</v>
      </c>
      <c r="BK170" s="3178">
        <f t="shared" si="108"/>
        <v>0</v>
      </c>
      <c r="BL170" s="3178">
        <f t="shared" si="109"/>
        <v>0</v>
      </c>
      <c r="BM170" s="3178">
        <f t="shared" si="110"/>
        <v>0</v>
      </c>
      <c r="BN170" s="3178">
        <f t="shared" si="111"/>
        <v>0</v>
      </c>
      <c r="BO170" s="3178">
        <f t="shared" si="112"/>
        <v>0</v>
      </c>
      <c r="BP170" s="3178">
        <f t="shared" si="113"/>
        <v>0</v>
      </c>
      <c r="BQ170" s="3178">
        <f t="shared" si="114"/>
        <v>0</v>
      </c>
      <c r="BR170" s="3178">
        <f t="shared" si="115"/>
        <v>0</v>
      </c>
      <c r="BS170" s="3178">
        <f t="shared" si="116"/>
        <v>0</v>
      </c>
      <c r="BT170" s="3188">
        <f t="shared" si="117"/>
        <v>0</v>
      </c>
    </row>
    <row r="171" spans="1:72">
      <c r="A171" s="3176"/>
      <c r="B171" s="3177"/>
      <c r="C171" s="3177"/>
      <c r="D171" s="3190"/>
      <c r="E171" s="3178">
        <f t="shared" si="118"/>
        <v>0</v>
      </c>
      <c r="F171" s="3179"/>
      <c r="G171" s="3180">
        <f t="shared" si="93"/>
        <v>0</v>
      </c>
      <c r="H171" s="3181">
        <f t="shared" si="94"/>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5"/>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9"/>
        <v>0</v>
      </c>
      <c r="AW171" s="3186">
        <f t="shared" si="120"/>
        <v>0</v>
      </c>
      <c r="AX171" s="3186">
        <f t="shared" si="121"/>
        <v>0</v>
      </c>
      <c r="AY171" s="3187">
        <f t="shared" si="96"/>
        <v>0</v>
      </c>
      <c r="AZ171" s="3178">
        <f t="shared" si="97"/>
        <v>0</v>
      </c>
      <c r="BA171" s="3178">
        <f t="shared" si="98"/>
        <v>0</v>
      </c>
      <c r="BB171" s="3178">
        <f t="shared" si="99"/>
        <v>0</v>
      </c>
      <c r="BC171" s="3178">
        <f t="shared" si="100"/>
        <v>0</v>
      </c>
      <c r="BD171" s="3178">
        <f t="shared" si="101"/>
        <v>0</v>
      </c>
      <c r="BE171" s="3178">
        <f t="shared" si="102"/>
        <v>0</v>
      </c>
      <c r="BF171" s="3178">
        <f t="shared" si="103"/>
        <v>0</v>
      </c>
      <c r="BG171" s="3178">
        <f t="shared" si="104"/>
        <v>0</v>
      </c>
      <c r="BH171" s="3178">
        <f t="shared" si="105"/>
        <v>0</v>
      </c>
      <c r="BI171" s="3178">
        <f t="shared" si="106"/>
        <v>0</v>
      </c>
      <c r="BJ171" s="3178">
        <f t="shared" si="107"/>
        <v>0</v>
      </c>
      <c r="BK171" s="3178">
        <f t="shared" si="108"/>
        <v>0</v>
      </c>
      <c r="BL171" s="3178">
        <f t="shared" si="109"/>
        <v>0</v>
      </c>
      <c r="BM171" s="3178">
        <f t="shared" si="110"/>
        <v>0</v>
      </c>
      <c r="BN171" s="3178">
        <f t="shared" si="111"/>
        <v>0</v>
      </c>
      <c r="BO171" s="3178">
        <f t="shared" si="112"/>
        <v>0</v>
      </c>
      <c r="BP171" s="3178">
        <f t="shared" si="113"/>
        <v>0</v>
      </c>
      <c r="BQ171" s="3178">
        <f t="shared" si="114"/>
        <v>0</v>
      </c>
      <c r="BR171" s="3178">
        <f t="shared" si="115"/>
        <v>0</v>
      </c>
      <c r="BS171" s="3178">
        <f t="shared" si="116"/>
        <v>0</v>
      </c>
      <c r="BT171" s="3188">
        <f t="shared" si="117"/>
        <v>0</v>
      </c>
    </row>
    <row r="172" spans="1:72">
      <c r="A172" s="3176"/>
      <c r="B172" s="3177"/>
      <c r="C172" s="3177"/>
      <c r="D172" s="3190"/>
      <c r="E172" s="3178">
        <f t="shared" si="118"/>
        <v>0</v>
      </c>
      <c r="F172" s="3179"/>
      <c r="G172" s="3180">
        <f t="shared" si="93"/>
        <v>0</v>
      </c>
      <c r="H172" s="3181">
        <f t="shared" si="94"/>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5"/>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9"/>
        <v>0</v>
      </c>
      <c r="AW172" s="3186">
        <f t="shared" si="120"/>
        <v>0</v>
      </c>
      <c r="AX172" s="3186">
        <f t="shared" si="121"/>
        <v>0</v>
      </c>
      <c r="AY172" s="3187">
        <f t="shared" si="96"/>
        <v>0</v>
      </c>
      <c r="AZ172" s="3178">
        <f t="shared" si="97"/>
        <v>0</v>
      </c>
      <c r="BA172" s="3178">
        <f t="shared" si="98"/>
        <v>0</v>
      </c>
      <c r="BB172" s="3178">
        <f t="shared" si="99"/>
        <v>0</v>
      </c>
      <c r="BC172" s="3178">
        <f t="shared" si="100"/>
        <v>0</v>
      </c>
      <c r="BD172" s="3178">
        <f t="shared" si="101"/>
        <v>0</v>
      </c>
      <c r="BE172" s="3178">
        <f t="shared" si="102"/>
        <v>0</v>
      </c>
      <c r="BF172" s="3178">
        <f t="shared" si="103"/>
        <v>0</v>
      </c>
      <c r="BG172" s="3178">
        <f t="shared" si="104"/>
        <v>0</v>
      </c>
      <c r="BH172" s="3178">
        <f t="shared" si="105"/>
        <v>0</v>
      </c>
      <c r="BI172" s="3178">
        <f t="shared" si="106"/>
        <v>0</v>
      </c>
      <c r="BJ172" s="3178">
        <f t="shared" si="107"/>
        <v>0</v>
      </c>
      <c r="BK172" s="3178">
        <f t="shared" si="108"/>
        <v>0</v>
      </c>
      <c r="BL172" s="3178">
        <f t="shared" si="109"/>
        <v>0</v>
      </c>
      <c r="BM172" s="3178">
        <f t="shared" si="110"/>
        <v>0</v>
      </c>
      <c r="BN172" s="3178">
        <f t="shared" si="111"/>
        <v>0</v>
      </c>
      <c r="BO172" s="3178">
        <f t="shared" si="112"/>
        <v>0</v>
      </c>
      <c r="BP172" s="3178">
        <f t="shared" si="113"/>
        <v>0</v>
      </c>
      <c r="BQ172" s="3178">
        <f t="shared" si="114"/>
        <v>0</v>
      </c>
      <c r="BR172" s="3178">
        <f t="shared" si="115"/>
        <v>0</v>
      </c>
      <c r="BS172" s="3178">
        <f t="shared" si="116"/>
        <v>0</v>
      </c>
      <c r="BT172" s="3188">
        <f t="shared" si="117"/>
        <v>0</v>
      </c>
    </row>
    <row r="173" spans="1:72">
      <c r="A173" s="3176"/>
      <c r="B173" s="3177"/>
      <c r="C173" s="3177"/>
      <c r="D173" s="3190"/>
      <c r="E173" s="3178">
        <f t="shared" si="118"/>
        <v>0</v>
      </c>
      <c r="F173" s="3179"/>
      <c r="G173" s="3180">
        <f t="shared" si="93"/>
        <v>0</v>
      </c>
      <c r="H173" s="3181">
        <f t="shared" si="94"/>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5"/>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9"/>
        <v>0</v>
      </c>
      <c r="AW173" s="3186">
        <f t="shared" si="120"/>
        <v>0</v>
      </c>
      <c r="AX173" s="3186">
        <f t="shared" si="121"/>
        <v>0</v>
      </c>
      <c r="AY173" s="3187">
        <f t="shared" si="96"/>
        <v>0</v>
      </c>
      <c r="AZ173" s="3178">
        <f t="shared" si="97"/>
        <v>0</v>
      </c>
      <c r="BA173" s="3178">
        <f t="shared" si="98"/>
        <v>0</v>
      </c>
      <c r="BB173" s="3178">
        <f t="shared" si="99"/>
        <v>0</v>
      </c>
      <c r="BC173" s="3178">
        <f t="shared" si="100"/>
        <v>0</v>
      </c>
      <c r="BD173" s="3178">
        <f t="shared" si="101"/>
        <v>0</v>
      </c>
      <c r="BE173" s="3178">
        <f t="shared" si="102"/>
        <v>0</v>
      </c>
      <c r="BF173" s="3178">
        <f t="shared" si="103"/>
        <v>0</v>
      </c>
      <c r="BG173" s="3178">
        <f t="shared" si="104"/>
        <v>0</v>
      </c>
      <c r="BH173" s="3178">
        <f t="shared" si="105"/>
        <v>0</v>
      </c>
      <c r="BI173" s="3178">
        <f t="shared" si="106"/>
        <v>0</v>
      </c>
      <c r="BJ173" s="3178">
        <f t="shared" si="107"/>
        <v>0</v>
      </c>
      <c r="BK173" s="3178">
        <f t="shared" si="108"/>
        <v>0</v>
      </c>
      <c r="BL173" s="3178">
        <f t="shared" si="109"/>
        <v>0</v>
      </c>
      <c r="BM173" s="3178">
        <f t="shared" si="110"/>
        <v>0</v>
      </c>
      <c r="BN173" s="3178">
        <f t="shared" si="111"/>
        <v>0</v>
      </c>
      <c r="BO173" s="3178">
        <f t="shared" si="112"/>
        <v>0</v>
      </c>
      <c r="BP173" s="3178">
        <f t="shared" si="113"/>
        <v>0</v>
      </c>
      <c r="BQ173" s="3178">
        <f t="shared" si="114"/>
        <v>0</v>
      </c>
      <c r="BR173" s="3178">
        <f t="shared" si="115"/>
        <v>0</v>
      </c>
      <c r="BS173" s="3178">
        <f t="shared" si="116"/>
        <v>0</v>
      </c>
      <c r="BT173" s="3188">
        <f t="shared" si="117"/>
        <v>0</v>
      </c>
    </row>
    <row r="174" spans="1:72">
      <c r="A174" s="3176"/>
      <c r="B174" s="3177"/>
      <c r="C174" s="3177"/>
      <c r="D174" s="3190"/>
      <c r="E174" s="3178">
        <f t="shared" si="118"/>
        <v>0</v>
      </c>
      <c r="F174" s="3179"/>
      <c r="G174" s="3180">
        <f t="shared" ref="G174:G204" si="122">H174+AC174+AT174</f>
        <v>0</v>
      </c>
      <c r="H174" s="3181">
        <f t="shared" ref="H174:H204" si="123">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4">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9"/>
        <v>0</v>
      </c>
      <c r="AW174" s="3186">
        <f t="shared" si="120"/>
        <v>0</v>
      </c>
      <c r="AX174" s="3186">
        <f t="shared" si="121"/>
        <v>0</v>
      </c>
      <c r="AY174" s="3187">
        <f t="shared" ref="AY174:AY204" si="125">ROUND($AY$6*AZ174/$AZ$5,2)</f>
        <v>0</v>
      </c>
      <c r="AZ174" s="3178">
        <f t="shared" ref="AZ174:AZ204" si="126">BA174+BL174</f>
        <v>0</v>
      </c>
      <c r="BA174" s="3178">
        <f t="shared" ref="BA174:BA204" si="127">SUM(BB174:BK174)</f>
        <v>0</v>
      </c>
      <c r="BB174" s="3178">
        <f t="shared" ref="BB174:BB204" si="128">IF($D174="是",I174-J174,0)</f>
        <v>0</v>
      </c>
      <c r="BC174" s="3178">
        <f t="shared" ref="BC174:BC204" si="129">IF($D174="是",K174-L174,0)</f>
        <v>0</v>
      </c>
      <c r="BD174" s="3178">
        <f t="shared" ref="BD174:BD204" si="130">IF($D174="是",M174-N174,0)</f>
        <v>0</v>
      </c>
      <c r="BE174" s="3178">
        <f t="shared" ref="BE174:BE204" si="131">IF($D174="是",O174-P174,0)</f>
        <v>0</v>
      </c>
      <c r="BF174" s="3178">
        <f t="shared" ref="BF174:BF204" si="132">IF($D174="是",Q174-R174,0)</f>
        <v>0</v>
      </c>
      <c r="BG174" s="3178">
        <f t="shared" ref="BG174:BG204" si="133">IF($D174="是",S174-T174,0)</f>
        <v>0</v>
      </c>
      <c r="BH174" s="3178">
        <f t="shared" ref="BH174:BH204" si="134">IF($D174="是",U174-V174,0)</f>
        <v>0</v>
      </c>
      <c r="BI174" s="3178">
        <f t="shared" ref="BI174:BI204" si="135">IF($D174="是",W174-X174,0)</f>
        <v>0</v>
      </c>
      <c r="BJ174" s="3178">
        <f t="shared" ref="BJ174:BJ204" si="136">IF($D174="是",Y174-Z174,0)</f>
        <v>0</v>
      </c>
      <c r="BK174" s="3178">
        <f t="shared" ref="BK174:BK204" si="137">IF($D174="是",AA174-AB174,0)</f>
        <v>0</v>
      </c>
      <c r="BL174" s="3178">
        <f t="shared" ref="BL174:BL204" si="138">SUM(BM174:BT174)</f>
        <v>0</v>
      </c>
      <c r="BM174" s="3178">
        <f t="shared" ref="BM174:BM204" si="139">IF($D174="是",AD174-AE174,0)</f>
        <v>0</v>
      </c>
      <c r="BN174" s="3178">
        <f t="shared" ref="BN174:BN204" si="140">IF($D174="是",AF174-AG174,0)</f>
        <v>0</v>
      </c>
      <c r="BO174" s="3178">
        <f t="shared" ref="BO174:BO204" si="141">IF($D174="是",AH174-AI174,0)</f>
        <v>0</v>
      </c>
      <c r="BP174" s="3178">
        <f t="shared" ref="BP174:BP204" si="142">IF($D174="是",AJ174-AK174,0)</f>
        <v>0</v>
      </c>
      <c r="BQ174" s="3178">
        <f t="shared" ref="BQ174:BQ204" si="143">IF($D174="是",AL174-AM174,0)</f>
        <v>0</v>
      </c>
      <c r="BR174" s="3178">
        <f t="shared" ref="BR174:BR204" si="144">IF($D174="是",AN174-AO174,0)</f>
        <v>0</v>
      </c>
      <c r="BS174" s="3178">
        <f t="shared" ref="BS174:BS204" si="145">IF($D174="是",AP174-AQ174,0)</f>
        <v>0</v>
      </c>
      <c r="BT174" s="3188">
        <f t="shared" ref="BT174:BT204" si="146">IF($D174="是",AR174-AS174,0)</f>
        <v>0</v>
      </c>
    </row>
    <row r="175" spans="1:72">
      <c r="A175" s="3176"/>
      <c r="B175" s="3177"/>
      <c r="C175" s="3177"/>
      <c r="D175" s="3190"/>
      <c r="E175" s="3178">
        <f t="shared" si="118"/>
        <v>0</v>
      </c>
      <c r="F175" s="3179"/>
      <c r="G175" s="3180">
        <f t="shared" si="122"/>
        <v>0</v>
      </c>
      <c r="H175" s="3181">
        <f t="shared" si="123"/>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4"/>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9"/>
        <v>0</v>
      </c>
      <c r="AW175" s="3186">
        <f t="shared" si="120"/>
        <v>0</v>
      </c>
      <c r="AX175" s="3186">
        <f t="shared" si="121"/>
        <v>0</v>
      </c>
      <c r="AY175" s="3187">
        <f t="shared" si="125"/>
        <v>0</v>
      </c>
      <c r="AZ175" s="3178">
        <f t="shared" si="126"/>
        <v>0</v>
      </c>
      <c r="BA175" s="3178">
        <f t="shared" si="127"/>
        <v>0</v>
      </c>
      <c r="BB175" s="3178">
        <f t="shared" si="128"/>
        <v>0</v>
      </c>
      <c r="BC175" s="3178">
        <f t="shared" si="129"/>
        <v>0</v>
      </c>
      <c r="BD175" s="3178">
        <f t="shared" si="130"/>
        <v>0</v>
      </c>
      <c r="BE175" s="3178">
        <f t="shared" si="131"/>
        <v>0</v>
      </c>
      <c r="BF175" s="3178">
        <f t="shared" si="132"/>
        <v>0</v>
      </c>
      <c r="BG175" s="3178">
        <f t="shared" si="133"/>
        <v>0</v>
      </c>
      <c r="BH175" s="3178">
        <f t="shared" si="134"/>
        <v>0</v>
      </c>
      <c r="BI175" s="3178">
        <f t="shared" si="135"/>
        <v>0</v>
      </c>
      <c r="BJ175" s="3178">
        <f t="shared" si="136"/>
        <v>0</v>
      </c>
      <c r="BK175" s="3178">
        <f t="shared" si="137"/>
        <v>0</v>
      </c>
      <c r="BL175" s="3178">
        <f t="shared" si="138"/>
        <v>0</v>
      </c>
      <c r="BM175" s="3178">
        <f t="shared" si="139"/>
        <v>0</v>
      </c>
      <c r="BN175" s="3178">
        <f t="shared" si="140"/>
        <v>0</v>
      </c>
      <c r="BO175" s="3178">
        <f t="shared" si="141"/>
        <v>0</v>
      </c>
      <c r="BP175" s="3178">
        <f t="shared" si="142"/>
        <v>0</v>
      </c>
      <c r="BQ175" s="3178">
        <f t="shared" si="143"/>
        <v>0</v>
      </c>
      <c r="BR175" s="3178">
        <f t="shared" si="144"/>
        <v>0</v>
      </c>
      <c r="BS175" s="3178">
        <f t="shared" si="145"/>
        <v>0</v>
      </c>
      <c r="BT175" s="3188">
        <f t="shared" si="146"/>
        <v>0</v>
      </c>
    </row>
    <row r="176" spans="1:72">
      <c r="A176" s="3176"/>
      <c r="B176" s="3177"/>
      <c r="C176" s="3177"/>
      <c r="D176" s="3190"/>
      <c r="E176" s="3178">
        <f t="shared" si="118"/>
        <v>0</v>
      </c>
      <c r="F176" s="3179"/>
      <c r="G176" s="3180">
        <f t="shared" si="122"/>
        <v>0</v>
      </c>
      <c r="H176" s="3181">
        <f t="shared" si="123"/>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4"/>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9"/>
        <v>0</v>
      </c>
      <c r="AW176" s="3186">
        <f t="shared" si="120"/>
        <v>0</v>
      </c>
      <c r="AX176" s="3186">
        <f t="shared" si="121"/>
        <v>0</v>
      </c>
      <c r="AY176" s="3187">
        <f t="shared" si="125"/>
        <v>0</v>
      </c>
      <c r="AZ176" s="3178">
        <f t="shared" si="126"/>
        <v>0</v>
      </c>
      <c r="BA176" s="3178">
        <f t="shared" si="127"/>
        <v>0</v>
      </c>
      <c r="BB176" s="3178">
        <f t="shared" si="128"/>
        <v>0</v>
      </c>
      <c r="BC176" s="3178">
        <f t="shared" si="129"/>
        <v>0</v>
      </c>
      <c r="BD176" s="3178">
        <f t="shared" si="130"/>
        <v>0</v>
      </c>
      <c r="BE176" s="3178">
        <f t="shared" si="131"/>
        <v>0</v>
      </c>
      <c r="BF176" s="3178">
        <f t="shared" si="132"/>
        <v>0</v>
      </c>
      <c r="BG176" s="3178">
        <f t="shared" si="133"/>
        <v>0</v>
      </c>
      <c r="BH176" s="3178">
        <f t="shared" si="134"/>
        <v>0</v>
      </c>
      <c r="BI176" s="3178">
        <f t="shared" si="135"/>
        <v>0</v>
      </c>
      <c r="BJ176" s="3178">
        <f t="shared" si="136"/>
        <v>0</v>
      </c>
      <c r="BK176" s="3178">
        <f t="shared" si="137"/>
        <v>0</v>
      </c>
      <c r="BL176" s="3178">
        <f t="shared" si="138"/>
        <v>0</v>
      </c>
      <c r="BM176" s="3178">
        <f t="shared" si="139"/>
        <v>0</v>
      </c>
      <c r="BN176" s="3178">
        <f t="shared" si="140"/>
        <v>0</v>
      </c>
      <c r="BO176" s="3178">
        <f t="shared" si="141"/>
        <v>0</v>
      </c>
      <c r="BP176" s="3178">
        <f t="shared" si="142"/>
        <v>0</v>
      </c>
      <c r="BQ176" s="3178">
        <f t="shared" si="143"/>
        <v>0</v>
      </c>
      <c r="BR176" s="3178">
        <f t="shared" si="144"/>
        <v>0</v>
      </c>
      <c r="BS176" s="3178">
        <f t="shared" si="145"/>
        <v>0</v>
      </c>
      <c r="BT176" s="3188">
        <f t="shared" si="146"/>
        <v>0</v>
      </c>
    </row>
    <row r="177" spans="1:72">
      <c r="A177" s="3176"/>
      <c r="B177" s="3177"/>
      <c r="C177" s="3177"/>
      <c r="D177" s="3190"/>
      <c r="E177" s="3178">
        <f t="shared" ref="E177:E204" si="147">IF($C$3="是",ROUND($A$3*G177/$B$3,2),ROUND($A$3*(G177-AT177)/$B$3,2))</f>
        <v>0</v>
      </c>
      <c r="F177" s="3179"/>
      <c r="G177" s="3180">
        <f t="shared" si="122"/>
        <v>0</v>
      </c>
      <c r="H177" s="3181">
        <f t="shared" si="123"/>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4"/>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8">A177</f>
        <v>0</v>
      </c>
      <c r="AW177" s="3186">
        <f t="shared" ref="AW177:AW204" si="149">B177</f>
        <v>0</v>
      </c>
      <c r="AX177" s="3186">
        <f t="shared" ref="AX177:AX204" si="150">C177</f>
        <v>0</v>
      </c>
      <c r="AY177" s="3187">
        <f t="shared" si="125"/>
        <v>0</v>
      </c>
      <c r="AZ177" s="3178">
        <f t="shared" si="126"/>
        <v>0</v>
      </c>
      <c r="BA177" s="3178">
        <f t="shared" si="127"/>
        <v>0</v>
      </c>
      <c r="BB177" s="3178">
        <f t="shared" si="128"/>
        <v>0</v>
      </c>
      <c r="BC177" s="3178">
        <f t="shared" si="129"/>
        <v>0</v>
      </c>
      <c r="BD177" s="3178">
        <f t="shared" si="130"/>
        <v>0</v>
      </c>
      <c r="BE177" s="3178">
        <f t="shared" si="131"/>
        <v>0</v>
      </c>
      <c r="BF177" s="3178">
        <f t="shared" si="132"/>
        <v>0</v>
      </c>
      <c r="BG177" s="3178">
        <f t="shared" si="133"/>
        <v>0</v>
      </c>
      <c r="BH177" s="3178">
        <f t="shared" si="134"/>
        <v>0</v>
      </c>
      <c r="BI177" s="3178">
        <f t="shared" si="135"/>
        <v>0</v>
      </c>
      <c r="BJ177" s="3178">
        <f t="shared" si="136"/>
        <v>0</v>
      </c>
      <c r="BK177" s="3178">
        <f t="shared" si="137"/>
        <v>0</v>
      </c>
      <c r="BL177" s="3178">
        <f t="shared" si="138"/>
        <v>0</v>
      </c>
      <c r="BM177" s="3178">
        <f t="shared" si="139"/>
        <v>0</v>
      </c>
      <c r="BN177" s="3178">
        <f t="shared" si="140"/>
        <v>0</v>
      </c>
      <c r="BO177" s="3178">
        <f t="shared" si="141"/>
        <v>0</v>
      </c>
      <c r="BP177" s="3178">
        <f t="shared" si="142"/>
        <v>0</v>
      </c>
      <c r="BQ177" s="3178">
        <f t="shared" si="143"/>
        <v>0</v>
      </c>
      <c r="BR177" s="3178">
        <f t="shared" si="144"/>
        <v>0</v>
      </c>
      <c r="BS177" s="3178">
        <f t="shared" si="145"/>
        <v>0</v>
      </c>
      <c r="BT177" s="3188">
        <f t="shared" si="146"/>
        <v>0</v>
      </c>
    </row>
    <row r="178" spans="1:72">
      <c r="A178" s="3176"/>
      <c r="B178" s="3177"/>
      <c r="C178" s="3177"/>
      <c r="D178" s="3190"/>
      <c r="E178" s="3178">
        <f t="shared" si="147"/>
        <v>0</v>
      </c>
      <c r="F178" s="3179"/>
      <c r="G178" s="3180">
        <f t="shared" si="122"/>
        <v>0</v>
      </c>
      <c r="H178" s="3181">
        <f t="shared" si="123"/>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4"/>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8"/>
        <v>0</v>
      </c>
      <c r="AW178" s="3186">
        <f t="shared" si="149"/>
        <v>0</v>
      </c>
      <c r="AX178" s="3186">
        <f t="shared" si="150"/>
        <v>0</v>
      </c>
      <c r="AY178" s="3187">
        <f t="shared" si="125"/>
        <v>0</v>
      </c>
      <c r="AZ178" s="3178">
        <f t="shared" si="126"/>
        <v>0</v>
      </c>
      <c r="BA178" s="3178">
        <f t="shared" si="127"/>
        <v>0</v>
      </c>
      <c r="BB178" s="3178">
        <f t="shared" si="128"/>
        <v>0</v>
      </c>
      <c r="BC178" s="3178">
        <f t="shared" si="129"/>
        <v>0</v>
      </c>
      <c r="BD178" s="3178">
        <f t="shared" si="130"/>
        <v>0</v>
      </c>
      <c r="BE178" s="3178">
        <f t="shared" si="131"/>
        <v>0</v>
      </c>
      <c r="BF178" s="3178">
        <f t="shared" si="132"/>
        <v>0</v>
      </c>
      <c r="BG178" s="3178">
        <f t="shared" si="133"/>
        <v>0</v>
      </c>
      <c r="BH178" s="3178">
        <f t="shared" si="134"/>
        <v>0</v>
      </c>
      <c r="BI178" s="3178">
        <f t="shared" si="135"/>
        <v>0</v>
      </c>
      <c r="BJ178" s="3178">
        <f t="shared" si="136"/>
        <v>0</v>
      </c>
      <c r="BK178" s="3178">
        <f t="shared" si="137"/>
        <v>0</v>
      </c>
      <c r="BL178" s="3178">
        <f t="shared" si="138"/>
        <v>0</v>
      </c>
      <c r="BM178" s="3178">
        <f t="shared" si="139"/>
        <v>0</v>
      </c>
      <c r="BN178" s="3178">
        <f t="shared" si="140"/>
        <v>0</v>
      </c>
      <c r="BO178" s="3178">
        <f t="shared" si="141"/>
        <v>0</v>
      </c>
      <c r="BP178" s="3178">
        <f t="shared" si="142"/>
        <v>0</v>
      </c>
      <c r="BQ178" s="3178">
        <f t="shared" si="143"/>
        <v>0</v>
      </c>
      <c r="BR178" s="3178">
        <f t="shared" si="144"/>
        <v>0</v>
      </c>
      <c r="BS178" s="3178">
        <f t="shared" si="145"/>
        <v>0</v>
      </c>
      <c r="BT178" s="3188">
        <f t="shared" si="146"/>
        <v>0</v>
      </c>
    </row>
    <row r="179" spans="1:72">
      <c r="A179" s="3176"/>
      <c r="B179" s="3177"/>
      <c r="C179" s="3177"/>
      <c r="D179" s="3190"/>
      <c r="E179" s="3178">
        <f t="shared" si="147"/>
        <v>0</v>
      </c>
      <c r="F179" s="3179"/>
      <c r="G179" s="3180">
        <f t="shared" si="122"/>
        <v>0</v>
      </c>
      <c r="H179" s="3181">
        <f t="shared" si="123"/>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4"/>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8"/>
        <v>0</v>
      </c>
      <c r="AW179" s="3186">
        <f t="shared" si="149"/>
        <v>0</v>
      </c>
      <c r="AX179" s="3186">
        <f t="shared" si="150"/>
        <v>0</v>
      </c>
      <c r="AY179" s="3187">
        <f t="shared" si="125"/>
        <v>0</v>
      </c>
      <c r="AZ179" s="3178">
        <f t="shared" si="126"/>
        <v>0</v>
      </c>
      <c r="BA179" s="3178">
        <f t="shared" si="127"/>
        <v>0</v>
      </c>
      <c r="BB179" s="3178">
        <f t="shared" si="128"/>
        <v>0</v>
      </c>
      <c r="BC179" s="3178">
        <f t="shared" si="129"/>
        <v>0</v>
      </c>
      <c r="BD179" s="3178">
        <f t="shared" si="130"/>
        <v>0</v>
      </c>
      <c r="BE179" s="3178">
        <f t="shared" si="131"/>
        <v>0</v>
      </c>
      <c r="BF179" s="3178">
        <f t="shared" si="132"/>
        <v>0</v>
      </c>
      <c r="BG179" s="3178">
        <f t="shared" si="133"/>
        <v>0</v>
      </c>
      <c r="BH179" s="3178">
        <f t="shared" si="134"/>
        <v>0</v>
      </c>
      <c r="BI179" s="3178">
        <f t="shared" si="135"/>
        <v>0</v>
      </c>
      <c r="BJ179" s="3178">
        <f t="shared" si="136"/>
        <v>0</v>
      </c>
      <c r="BK179" s="3178">
        <f t="shared" si="137"/>
        <v>0</v>
      </c>
      <c r="BL179" s="3178">
        <f t="shared" si="138"/>
        <v>0</v>
      </c>
      <c r="BM179" s="3178">
        <f t="shared" si="139"/>
        <v>0</v>
      </c>
      <c r="BN179" s="3178">
        <f t="shared" si="140"/>
        <v>0</v>
      </c>
      <c r="BO179" s="3178">
        <f t="shared" si="141"/>
        <v>0</v>
      </c>
      <c r="BP179" s="3178">
        <f t="shared" si="142"/>
        <v>0</v>
      </c>
      <c r="BQ179" s="3178">
        <f t="shared" si="143"/>
        <v>0</v>
      </c>
      <c r="BR179" s="3178">
        <f t="shared" si="144"/>
        <v>0</v>
      </c>
      <c r="BS179" s="3178">
        <f t="shared" si="145"/>
        <v>0</v>
      </c>
      <c r="BT179" s="3188">
        <f t="shared" si="146"/>
        <v>0</v>
      </c>
    </row>
    <row r="180" spans="1:72">
      <c r="A180" s="3176"/>
      <c r="B180" s="3177"/>
      <c r="C180" s="3177"/>
      <c r="D180" s="3190"/>
      <c r="E180" s="3178">
        <f t="shared" si="147"/>
        <v>0</v>
      </c>
      <c r="F180" s="3179"/>
      <c r="G180" s="3180">
        <f t="shared" si="122"/>
        <v>0</v>
      </c>
      <c r="H180" s="3181">
        <f t="shared" si="123"/>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4"/>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8"/>
        <v>0</v>
      </c>
      <c r="AW180" s="3186">
        <f t="shared" si="149"/>
        <v>0</v>
      </c>
      <c r="AX180" s="3186">
        <f t="shared" si="150"/>
        <v>0</v>
      </c>
      <c r="AY180" s="3187">
        <f t="shared" si="125"/>
        <v>0</v>
      </c>
      <c r="AZ180" s="3178">
        <f t="shared" si="126"/>
        <v>0</v>
      </c>
      <c r="BA180" s="3178">
        <f t="shared" si="127"/>
        <v>0</v>
      </c>
      <c r="BB180" s="3178">
        <f t="shared" si="128"/>
        <v>0</v>
      </c>
      <c r="BC180" s="3178">
        <f t="shared" si="129"/>
        <v>0</v>
      </c>
      <c r="BD180" s="3178">
        <f t="shared" si="130"/>
        <v>0</v>
      </c>
      <c r="BE180" s="3178">
        <f t="shared" si="131"/>
        <v>0</v>
      </c>
      <c r="BF180" s="3178">
        <f t="shared" si="132"/>
        <v>0</v>
      </c>
      <c r="BG180" s="3178">
        <f t="shared" si="133"/>
        <v>0</v>
      </c>
      <c r="BH180" s="3178">
        <f t="shared" si="134"/>
        <v>0</v>
      </c>
      <c r="BI180" s="3178">
        <f t="shared" si="135"/>
        <v>0</v>
      </c>
      <c r="BJ180" s="3178">
        <f t="shared" si="136"/>
        <v>0</v>
      </c>
      <c r="BK180" s="3178">
        <f t="shared" si="137"/>
        <v>0</v>
      </c>
      <c r="BL180" s="3178">
        <f t="shared" si="138"/>
        <v>0</v>
      </c>
      <c r="BM180" s="3178">
        <f t="shared" si="139"/>
        <v>0</v>
      </c>
      <c r="BN180" s="3178">
        <f t="shared" si="140"/>
        <v>0</v>
      </c>
      <c r="BO180" s="3178">
        <f t="shared" si="141"/>
        <v>0</v>
      </c>
      <c r="BP180" s="3178">
        <f t="shared" si="142"/>
        <v>0</v>
      </c>
      <c r="BQ180" s="3178">
        <f t="shared" si="143"/>
        <v>0</v>
      </c>
      <c r="BR180" s="3178">
        <f t="shared" si="144"/>
        <v>0</v>
      </c>
      <c r="BS180" s="3178">
        <f t="shared" si="145"/>
        <v>0</v>
      </c>
      <c r="BT180" s="3188">
        <f t="shared" si="146"/>
        <v>0</v>
      </c>
    </row>
    <row r="181" spans="1:72">
      <c r="A181" s="3176"/>
      <c r="B181" s="3177"/>
      <c r="C181" s="3177"/>
      <c r="D181" s="3190"/>
      <c r="E181" s="3178">
        <f t="shared" si="147"/>
        <v>0</v>
      </c>
      <c r="F181" s="3179"/>
      <c r="G181" s="3180">
        <f t="shared" si="122"/>
        <v>0</v>
      </c>
      <c r="H181" s="3181">
        <f t="shared" si="123"/>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4"/>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8"/>
        <v>0</v>
      </c>
      <c r="AW181" s="3186">
        <f t="shared" si="149"/>
        <v>0</v>
      </c>
      <c r="AX181" s="3186">
        <f t="shared" si="150"/>
        <v>0</v>
      </c>
      <c r="AY181" s="3187">
        <f t="shared" si="125"/>
        <v>0</v>
      </c>
      <c r="AZ181" s="3178">
        <f t="shared" si="126"/>
        <v>0</v>
      </c>
      <c r="BA181" s="3178">
        <f t="shared" si="127"/>
        <v>0</v>
      </c>
      <c r="BB181" s="3178">
        <f t="shared" si="128"/>
        <v>0</v>
      </c>
      <c r="BC181" s="3178">
        <f t="shared" si="129"/>
        <v>0</v>
      </c>
      <c r="BD181" s="3178">
        <f t="shared" si="130"/>
        <v>0</v>
      </c>
      <c r="BE181" s="3178">
        <f t="shared" si="131"/>
        <v>0</v>
      </c>
      <c r="BF181" s="3178">
        <f t="shared" si="132"/>
        <v>0</v>
      </c>
      <c r="BG181" s="3178">
        <f t="shared" si="133"/>
        <v>0</v>
      </c>
      <c r="BH181" s="3178">
        <f t="shared" si="134"/>
        <v>0</v>
      </c>
      <c r="BI181" s="3178">
        <f t="shared" si="135"/>
        <v>0</v>
      </c>
      <c r="BJ181" s="3178">
        <f t="shared" si="136"/>
        <v>0</v>
      </c>
      <c r="BK181" s="3178">
        <f t="shared" si="137"/>
        <v>0</v>
      </c>
      <c r="BL181" s="3178">
        <f t="shared" si="138"/>
        <v>0</v>
      </c>
      <c r="BM181" s="3178">
        <f t="shared" si="139"/>
        <v>0</v>
      </c>
      <c r="BN181" s="3178">
        <f t="shared" si="140"/>
        <v>0</v>
      </c>
      <c r="BO181" s="3178">
        <f t="shared" si="141"/>
        <v>0</v>
      </c>
      <c r="BP181" s="3178">
        <f t="shared" si="142"/>
        <v>0</v>
      </c>
      <c r="BQ181" s="3178">
        <f t="shared" si="143"/>
        <v>0</v>
      </c>
      <c r="BR181" s="3178">
        <f t="shared" si="144"/>
        <v>0</v>
      </c>
      <c r="BS181" s="3178">
        <f t="shared" si="145"/>
        <v>0</v>
      </c>
      <c r="BT181" s="3188">
        <f t="shared" si="146"/>
        <v>0</v>
      </c>
    </row>
    <row r="182" spans="1:72">
      <c r="A182" s="3176"/>
      <c r="B182" s="3177"/>
      <c r="C182" s="3177"/>
      <c r="D182" s="3190"/>
      <c r="E182" s="3178">
        <f t="shared" si="147"/>
        <v>0</v>
      </c>
      <c r="F182" s="3179"/>
      <c r="G182" s="3180">
        <f t="shared" si="122"/>
        <v>0</v>
      </c>
      <c r="H182" s="3181">
        <f t="shared" si="123"/>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4"/>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8"/>
        <v>0</v>
      </c>
      <c r="AW182" s="3186">
        <f t="shared" si="149"/>
        <v>0</v>
      </c>
      <c r="AX182" s="3186">
        <f t="shared" si="150"/>
        <v>0</v>
      </c>
      <c r="AY182" s="3187">
        <f t="shared" si="125"/>
        <v>0</v>
      </c>
      <c r="AZ182" s="3178">
        <f t="shared" si="126"/>
        <v>0</v>
      </c>
      <c r="BA182" s="3178">
        <f t="shared" si="127"/>
        <v>0</v>
      </c>
      <c r="BB182" s="3178">
        <f t="shared" si="128"/>
        <v>0</v>
      </c>
      <c r="BC182" s="3178">
        <f t="shared" si="129"/>
        <v>0</v>
      </c>
      <c r="BD182" s="3178">
        <f t="shared" si="130"/>
        <v>0</v>
      </c>
      <c r="BE182" s="3178">
        <f t="shared" si="131"/>
        <v>0</v>
      </c>
      <c r="BF182" s="3178">
        <f t="shared" si="132"/>
        <v>0</v>
      </c>
      <c r="BG182" s="3178">
        <f t="shared" si="133"/>
        <v>0</v>
      </c>
      <c r="BH182" s="3178">
        <f t="shared" si="134"/>
        <v>0</v>
      </c>
      <c r="BI182" s="3178">
        <f t="shared" si="135"/>
        <v>0</v>
      </c>
      <c r="BJ182" s="3178">
        <f t="shared" si="136"/>
        <v>0</v>
      </c>
      <c r="BK182" s="3178">
        <f t="shared" si="137"/>
        <v>0</v>
      </c>
      <c r="BL182" s="3178">
        <f t="shared" si="138"/>
        <v>0</v>
      </c>
      <c r="BM182" s="3178">
        <f t="shared" si="139"/>
        <v>0</v>
      </c>
      <c r="BN182" s="3178">
        <f t="shared" si="140"/>
        <v>0</v>
      </c>
      <c r="BO182" s="3178">
        <f t="shared" si="141"/>
        <v>0</v>
      </c>
      <c r="BP182" s="3178">
        <f t="shared" si="142"/>
        <v>0</v>
      </c>
      <c r="BQ182" s="3178">
        <f t="shared" si="143"/>
        <v>0</v>
      </c>
      <c r="BR182" s="3178">
        <f t="shared" si="144"/>
        <v>0</v>
      </c>
      <c r="BS182" s="3178">
        <f t="shared" si="145"/>
        <v>0</v>
      </c>
      <c r="BT182" s="3188">
        <f t="shared" si="146"/>
        <v>0</v>
      </c>
    </row>
    <row r="183" spans="1:72">
      <c r="A183" s="3176"/>
      <c r="B183" s="3177"/>
      <c r="C183" s="3177"/>
      <c r="D183" s="3190"/>
      <c r="E183" s="3178">
        <f t="shared" si="147"/>
        <v>0</v>
      </c>
      <c r="F183" s="3179"/>
      <c r="G183" s="3180">
        <f t="shared" si="122"/>
        <v>0</v>
      </c>
      <c r="H183" s="3181">
        <f t="shared" si="123"/>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4"/>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8"/>
        <v>0</v>
      </c>
      <c r="AW183" s="3186">
        <f t="shared" si="149"/>
        <v>0</v>
      </c>
      <c r="AX183" s="3186">
        <f t="shared" si="150"/>
        <v>0</v>
      </c>
      <c r="AY183" s="3187">
        <f t="shared" si="125"/>
        <v>0</v>
      </c>
      <c r="AZ183" s="3178">
        <f t="shared" si="126"/>
        <v>0</v>
      </c>
      <c r="BA183" s="3178">
        <f t="shared" si="127"/>
        <v>0</v>
      </c>
      <c r="BB183" s="3178">
        <f t="shared" si="128"/>
        <v>0</v>
      </c>
      <c r="BC183" s="3178">
        <f t="shared" si="129"/>
        <v>0</v>
      </c>
      <c r="BD183" s="3178">
        <f t="shared" si="130"/>
        <v>0</v>
      </c>
      <c r="BE183" s="3178">
        <f t="shared" si="131"/>
        <v>0</v>
      </c>
      <c r="BF183" s="3178">
        <f t="shared" si="132"/>
        <v>0</v>
      </c>
      <c r="BG183" s="3178">
        <f t="shared" si="133"/>
        <v>0</v>
      </c>
      <c r="BH183" s="3178">
        <f t="shared" si="134"/>
        <v>0</v>
      </c>
      <c r="BI183" s="3178">
        <f t="shared" si="135"/>
        <v>0</v>
      </c>
      <c r="BJ183" s="3178">
        <f t="shared" si="136"/>
        <v>0</v>
      </c>
      <c r="BK183" s="3178">
        <f t="shared" si="137"/>
        <v>0</v>
      </c>
      <c r="BL183" s="3178">
        <f t="shared" si="138"/>
        <v>0</v>
      </c>
      <c r="BM183" s="3178">
        <f t="shared" si="139"/>
        <v>0</v>
      </c>
      <c r="BN183" s="3178">
        <f t="shared" si="140"/>
        <v>0</v>
      </c>
      <c r="BO183" s="3178">
        <f t="shared" si="141"/>
        <v>0</v>
      </c>
      <c r="BP183" s="3178">
        <f t="shared" si="142"/>
        <v>0</v>
      </c>
      <c r="BQ183" s="3178">
        <f t="shared" si="143"/>
        <v>0</v>
      </c>
      <c r="BR183" s="3178">
        <f t="shared" si="144"/>
        <v>0</v>
      </c>
      <c r="BS183" s="3178">
        <f t="shared" si="145"/>
        <v>0</v>
      </c>
      <c r="BT183" s="3188">
        <f t="shared" si="146"/>
        <v>0</v>
      </c>
    </row>
    <row r="184" spans="1:72">
      <c r="A184" s="3176"/>
      <c r="B184" s="3177"/>
      <c r="C184" s="3177"/>
      <c r="D184" s="3190"/>
      <c r="E184" s="3178">
        <f t="shared" si="147"/>
        <v>0</v>
      </c>
      <c r="F184" s="3179"/>
      <c r="G184" s="3180">
        <f t="shared" si="122"/>
        <v>0</v>
      </c>
      <c r="H184" s="3181">
        <f t="shared" si="123"/>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4"/>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8"/>
        <v>0</v>
      </c>
      <c r="AW184" s="3186">
        <f t="shared" si="149"/>
        <v>0</v>
      </c>
      <c r="AX184" s="3186">
        <f t="shared" si="150"/>
        <v>0</v>
      </c>
      <c r="AY184" s="3187">
        <f t="shared" si="125"/>
        <v>0</v>
      </c>
      <c r="AZ184" s="3178">
        <f t="shared" si="126"/>
        <v>0</v>
      </c>
      <c r="BA184" s="3178">
        <f t="shared" si="127"/>
        <v>0</v>
      </c>
      <c r="BB184" s="3178">
        <f t="shared" si="128"/>
        <v>0</v>
      </c>
      <c r="BC184" s="3178">
        <f t="shared" si="129"/>
        <v>0</v>
      </c>
      <c r="BD184" s="3178">
        <f t="shared" si="130"/>
        <v>0</v>
      </c>
      <c r="BE184" s="3178">
        <f t="shared" si="131"/>
        <v>0</v>
      </c>
      <c r="BF184" s="3178">
        <f t="shared" si="132"/>
        <v>0</v>
      </c>
      <c r="BG184" s="3178">
        <f t="shared" si="133"/>
        <v>0</v>
      </c>
      <c r="BH184" s="3178">
        <f t="shared" si="134"/>
        <v>0</v>
      </c>
      <c r="BI184" s="3178">
        <f t="shared" si="135"/>
        <v>0</v>
      </c>
      <c r="BJ184" s="3178">
        <f t="shared" si="136"/>
        <v>0</v>
      </c>
      <c r="BK184" s="3178">
        <f t="shared" si="137"/>
        <v>0</v>
      </c>
      <c r="BL184" s="3178">
        <f t="shared" si="138"/>
        <v>0</v>
      </c>
      <c r="BM184" s="3178">
        <f t="shared" si="139"/>
        <v>0</v>
      </c>
      <c r="BN184" s="3178">
        <f t="shared" si="140"/>
        <v>0</v>
      </c>
      <c r="BO184" s="3178">
        <f t="shared" si="141"/>
        <v>0</v>
      </c>
      <c r="BP184" s="3178">
        <f t="shared" si="142"/>
        <v>0</v>
      </c>
      <c r="BQ184" s="3178">
        <f t="shared" si="143"/>
        <v>0</v>
      </c>
      <c r="BR184" s="3178">
        <f t="shared" si="144"/>
        <v>0</v>
      </c>
      <c r="BS184" s="3178">
        <f t="shared" si="145"/>
        <v>0</v>
      </c>
      <c r="BT184" s="3188">
        <f t="shared" si="146"/>
        <v>0</v>
      </c>
    </row>
    <row r="185" spans="1:72">
      <c r="A185" s="3176"/>
      <c r="B185" s="3177"/>
      <c r="C185" s="3177"/>
      <c r="D185" s="3190"/>
      <c r="E185" s="3178">
        <f t="shared" si="147"/>
        <v>0</v>
      </c>
      <c r="F185" s="3179"/>
      <c r="G185" s="3180">
        <f t="shared" si="122"/>
        <v>0</v>
      </c>
      <c r="H185" s="3181">
        <f t="shared" si="123"/>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4"/>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8"/>
        <v>0</v>
      </c>
      <c r="AW185" s="3186">
        <f t="shared" si="149"/>
        <v>0</v>
      </c>
      <c r="AX185" s="3186">
        <f t="shared" si="150"/>
        <v>0</v>
      </c>
      <c r="AY185" s="3187">
        <f t="shared" si="125"/>
        <v>0</v>
      </c>
      <c r="AZ185" s="3178">
        <f t="shared" si="126"/>
        <v>0</v>
      </c>
      <c r="BA185" s="3178">
        <f t="shared" si="127"/>
        <v>0</v>
      </c>
      <c r="BB185" s="3178">
        <f t="shared" si="128"/>
        <v>0</v>
      </c>
      <c r="BC185" s="3178">
        <f t="shared" si="129"/>
        <v>0</v>
      </c>
      <c r="BD185" s="3178">
        <f t="shared" si="130"/>
        <v>0</v>
      </c>
      <c r="BE185" s="3178">
        <f t="shared" si="131"/>
        <v>0</v>
      </c>
      <c r="BF185" s="3178">
        <f t="shared" si="132"/>
        <v>0</v>
      </c>
      <c r="BG185" s="3178">
        <f t="shared" si="133"/>
        <v>0</v>
      </c>
      <c r="BH185" s="3178">
        <f t="shared" si="134"/>
        <v>0</v>
      </c>
      <c r="BI185" s="3178">
        <f t="shared" si="135"/>
        <v>0</v>
      </c>
      <c r="BJ185" s="3178">
        <f t="shared" si="136"/>
        <v>0</v>
      </c>
      <c r="BK185" s="3178">
        <f t="shared" si="137"/>
        <v>0</v>
      </c>
      <c r="BL185" s="3178">
        <f t="shared" si="138"/>
        <v>0</v>
      </c>
      <c r="BM185" s="3178">
        <f t="shared" si="139"/>
        <v>0</v>
      </c>
      <c r="BN185" s="3178">
        <f t="shared" si="140"/>
        <v>0</v>
      </c>
      <c r="BO185" s="3178">
        <f t="shared" si="141"/>
        <v>0</v>
      </c>
      <c r="BP185" s="3178">
        <f t="shared" si="142"/>
        <v>0</v>
      </c>
      <c r="BQ185" s="3178">
        <f t="shared" si="143"/>
        <v>0</v>
      </c>
      <c r="BR185" s="3178">
        <f t="shared" si="144"/>
        <v>0</v>
      </c>
      <c r="BS185" s="3178">
        <f t="shared" si="145"/>
        <v>0</v>
      </c>
      <c r="BT185" s="3188">
        <f t="shared" si="146"/>
        <v>0</v>
      </c>
    </row>
    <row r="186" spans="1:72">
      <c r="A186" s="3176"/>
      <c r="B186" s="3177"/>
      <c r="C186" s="3177"/>
      <c r="D186" s="3190"/>
      <c r="E186" s="3178">
        <f t="shared" si="147"/>
        <v>0</v>
      </c>
      <c r="F186" s="3179"/>
      <c r="G186" s="3180">
        <f t="shared" si="122"/>
        <v>0</v>
      </c>
      <c r="H186" s="3181">
        <f t="shared" si="123"/>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4"/>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8"/>
        <v>0</v>
      </c>
      <c r="AW186" s="3186">
        <f t="shared" si="149"/>
        <v>0</v>
      </c>
      <c r="AX186" s="3186">
        <f t="shared" si="150"/>
        <v>0</v>
      </c>
      <c r="AY186" s="3187">
        <f t="shared" si="125"/>
        <v>0</v>
      </c>
      <c r="AZ186" s="3178">
        <f t="shared" si="126"/>
        <v>0</v>
      </c>
      <c r="BA186" s="3178">
        <f t="shared" si="127"/>
        <v>0</v>
      </c>
      <c r="BB186" s="3178">
        <f t="shared" si="128"/>
        <v>0</v>
      </c>
      <c r="BC186" s="3178">
        <f t="shared" si="129"/>
        <v>0</v>
      </c>
      <c r="BD186" s="3178">
        <f t="shared" si="130"/>
        <v>0</v>
      </c>
      <c r="BE186" s="3178">
        <f t="shared" si="131"/>
        <v>0</v>
      </c>
      <c r="BF186" s="3178">
        <f t="shared" si="132"/>
        <v>0</v>
      </c>
      <c r="BG186" s="3178">
        <f t="shared" si="133"/>
        <v>0</v>
      </c>
      <c r="BH186" s="3178">
        <f t="shared" si="134"/>
        <v>0</v>
      </c>
      <c r="BI186" s="3178">
        <f t="shared" si="135"/>
        <v>0</v>
      </c>
      <c r="BJ186" s="3178">
        <f t="shared" si="136"/>
        <v>0</v>
      </c>
      <c r="BK186" s="3178">
        <f t="shared" si="137"/>
        <v>0</v>
      </c>
      <c r="BL186" s="3178">
        <f t="shared" si="138"/>
        <v>0</v>
      </c>
      <c r="BM186" s="3178">
        <f t="shared" si="139"/>
        <v>0</v>
      </c>
      <c r="BN186" s="3178">
        <f t="shared" si="140"/>
        <v>0</v>
      </c>
      <c r="BO186" s="3178">
        <f t="shared" si="141"/>
        <v>0</v>
      </c>
      <c r="BP186" s="3178">
        <f t="shared" si="142"/>
        <v>0</v>
      </c>
      <c r="BQ186" s="3178">
        <f t="shared" si="143"/>
        <v>0</v>
      </c>
      <c r="BR186" s="3178">
        <f t="shared" si="144"/>
        <v>0</v>
      </c>
      <c r="BS186" s="3178">
        <f t="shared" si="145"/>
        <v>0</v>
      </c>
      <c r="BT186" s="3188">
        <f t="shared" si="146"/>
        <v>0</v>
      </c>
    </row>
    <row r="187" spans="1:72">
      <c r="A187" s="3176"/>
      <c r="B187" s="3177"/>
      <c r="C187" s="3177"/>
      <c r="D187" s="3190"/>
      <c r="E187" s="3178">
        <f t="shared" si="147"/>
        <v>0</v>
      </c>
      <c r="F187" s="3179"/>
      <c r="G187" s="3180">
        <f t="shared" si="122"/>
        <v>0</v>
      </c>
      <c r="H187" s="3181">
        <f t="shared" si="123"/>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4"/>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8"/>
        <v>0</v>
      </c>
      <c r="AW187" s="3186">
        <f t="shared" si="149"/>
        <v>0</v>
      </c>
      <c r="AX187" s="3186">
        <f t="shared" si="150"/>
        <v>0</v>
      </c>
      <c r="AY187" s="3187">
        <f t="shared" si="125"/>
        <v>0</v>
      </c>
      <c r="AZ187" s="3178">
        <f t="shared" si="126"/>
        <v>0</v>
      </c>
      <c r="BA187" s="3178">
        <f t="shared" si="127"/>
        <v>0</v>
      </c>
      <c r="BB187" s="3178">
        <f t="shared" si="128"/>
        <v>0</v>
      </c>
      <c r="BC187" s="3178">
        <f t="shared" si="129"/>
        <v>0</v>
      </c>
      <c r="BD187" s="3178">
        <f t="shared" si="130"/>
        <v>0</v>
      </c>
      <c r="BE187" s="3178">
        <f t="shared" si="131"/>
        <v>0</v>
      </c>
      <c r="BF187" s="3178">
        <f t="shared" si="132"/>
        <v>0</v>
      </c>
      <c r="BG187" s="3178">
        <f t="shared" si="133"/>
        <v>0</v>
      </c>
      <c r="BH187" s="3178">
        <f t="shared" si="134"/>
        <v>0</v>
      </c>
      <c r="BI187" s="3178">
        <f t="shared" si="135"/>
        <v>0</v>
      </c>
      <c r="BJ187" s="3178">
        <f t="shared" si="136"/>
        <v>0</v>
      </c>
      <c r="BK187" s="3178">
        <f t="shared" si="137"/>
        <v>0</v>
      </c>
      <c r="BL187" s="3178">
        <f t="shared" si="138"/>
        <v>0</v>
      </c>
      <c r="BM187" s="3178">
        <f t="shared" si="139"/>
        <v>0</v>
      </c>
      <c r="BN187" s="3178">
        <f t="shared" si="140"/>
        <v>0</v>
      </c>
      <c r="BO187" s="3178">
        <f t="shared" si="141"/>
        <v>0</v>
      </c>
      <c r="BP187" s="3178">
        <f t="shared" si="142"/>
        <v>0</v>
      </c>
      <c r="BQ187" s="3178">
        <f t="shared" si="143"/>
        <v>0</v>
      </c>
      <c r="BR187" s="3178">
        <f t="shared" si="144"/>
        <v>0</v>
      </c>
      <c r="BS187" s="3178">
        <f t="shared" si="145"/>
        <v>0</v>
      </c>
      <c r="BT187" s="3188">
        <f t="shared" si="146"/>
        <v>0</v>
      </c>
    </row>
    <row r="188" spans="1:72">
      <c r="A188" s="3176"/>
      <c r="B188" s="3177"/>
      <c r="C188" s="3177"/>
      <c r="D188" s="3190"/>
      <c r="E188" s="3178">
        <f t="shared" si="147"/>
        <v>0</v>
      </c>
      <c r="F188" s="3179"/>
      <c r="G188" s="3180">
        <f t="shared" si="122"/>
        <v>0</v>
      </c>
      <c r="H188" s="3181">
        <f t="shared" si="123"/>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4"/>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8"/>
        <v>0</v>
      </c>
      <c r="AW188" s="3186">
        <f t="shared" si="149"/>
        <v>0</v>
      </c>
      <c r="AX188" s="3186">
        <f t="shared" si="150"/>
        <v>0</v>
      </c>
      <c r="AY188" s="3187">
        <f t="shared" si="125"/>
        <v>0</v>
      </c>
      <c r="AZ188" s="3178">
        <f t="shared" si="126"/>
        <v>0</v>
      </c>
      <c r="BA188" s="3178">
        <f t="shared" si="127"/>
        <v>0</v>
      </c>
      <c r="BB188" s="3178">
        <f t="shared" si="128"/>
        <v>0</v>
      </c>
      <c r="BC188" s="3178">
        <f t="shared" si="129"/>
        <v>0</v>
      </c>
      <c r="BD188" s="3178">
        <f t="shared" si="130"/>
        <v>0</v>
      </c>
      <c r="BE188" s="3178">
        <f t="shared" si="131"/>
        <v>0</v>
      </c>
      <c r="BF188" s="3178">
        <f t="shared" si="132"/>
        <v>0</v>
      </c>
      <c r="BG188" s="3178">
        <f t="shared" si="133"/>
        <v>0</v>
      </c>
      <c r="BH188" s="3178">
        <f t="shared" si="134"/>
        <v>0</v>
      </c>
      <c r="BI188" s="3178">
        <f t="shared" si="135"/>
        <v>0</v>
      </c>
      <c r="BJ188" s="3178">
        <f t="shared" si="136"/>
        <v>0</v>
      </c>
      <c r="BK188" s="3178">
        <f t="shared" si="137"/>
        <v>0</v>
      </c>
      <c r="BL188" s="3178">
        <f t="shared" si="138"/>
        <v>0</v>
      </c>
      <c r="BM188" s="3178">
        <f t="shared" si="139"/>
        <v>0</v>
      </c>
      <c r="BN188" s="3178">
        <f t="shared" si="140"/>
        <v>0</v>
      </c>
      <c r="BO188" s="3178">
        <f t="shared" si="141"/>
        <v>0</v>
      </c>
      <c r="BP188" s="3178">
        <f t="shared" si="142"/>
        <v>0</v>
      </c>
      <c r="BQ188" s="3178">
        <f t="shared" si="143"/>
        <v>0</v>
      </c>
      <c r="BR188" s="3178">
        <f t="shared" si="144"/>
        <v>0</v>
      </c>
      <c r="BS188" s="3178">
        <f t="shared" si="145"/>
        <v>0</v>
      </c>
      <c r="BT188" s="3188">
        <f t="shared" si="146"/>
        <v>0</v>
      </c>
    </row>
    <row r="189" spans="1:72">
      <c r="A189" s="3176"/>
      <c r="B189" s="3177"/>
      <c r="C189" s="3177"/>
      <c r="D189" s="3190"/>
      <c r="E189" s="3178">
        <f t="shared" si="147"/>
        <v>0</v>
      </c>
      <c r="F189" s="3179"/>
      <c r="G189" s="3180">
        <f t="shared" si="122"/>
        <v>0</v>
      </c>
      <c r="H189" s="3181">
        <f t="shared" si="123"/>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4"/>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8"/>
        <v>0</v>
      </c>
      <c r="AW189" s="3186">
        <f t="shared" si="149"/>
        <v>0</v>
      </c>
      <c r="AX189" s="3186">
        <f t="shared" si="150"/>
        <v>0</v>
      </c>
      <c r="AY189" s="3187">
        <f t="shared" si="125"/>
        <v>0</v>
      </c>
      <c r="AZ189" s="3178">
        <f t="shared" si="126"/>
        <v>0</v>
      </c>
      <c r="BA189" s="3178">
        <f t="shared" si="127"/>
        <v>0</v>
      </c>
      <c r="BB189" s="3178">
        <f t="shared" si="128"/>
        <v>0</v>
      </c>
      <c r="BC189" s="3178">
        <f t="shared" si="129"/>
        <v>0</v>
      </c>
      <c r="BD189" s="3178">
        <f t="shared" si="130"/>
        <v>0</v>
      </c>
      <c r="BE189" s="3178">
        <f t="shared" si="131"/>
        <v>0</v>
      </c>
      <c r="BF189" s="3178">
        <f t="shared" si="132"/>
        <v>0</v>
      </c>
      <c r="BG189" s="3178">
        <f t="shared" si="133"/>
        <v>0</v>
      </c>
      <c r="BH189" s="3178">
        <f t="shared" si="134"/>
        <v>0</v>
      </c>
      <c r="BI189" s="3178">
        <f t="shared" si="135"/>
        <v>0</v>
      </c>
      <c r="BJ189" s="3178">
        <f t="shared" si="136"/>
        <v>0</v>
      </c>
      <c r="BK189" s="3178">
        <f t="shared" si="137"/>
        <v>0</v>
      </c>
      <c r="BL189" s="3178">
        <f t="shared" si="138"/>
        <v>0</v>
      </c>
      <c r="BM189" s="3178">
        <f t="shared" si="139"/>
        <v>0</v>
      </c>
      <c r="BN189" s="3178">
        <f t="shared" si="140"/>
        <v>0</v>
      </c>
      <c r="BO189" s="3178">
        <f t="shared" si="141"/>
        <v>0</v>
      </c>
      <c r="BP189" s="3178">
        <f t="shared" si="142"/>
        <v>0</v>
      </c>
      <c r="BQ189" s="3178">
        <f t="shared" si="143"/>
        <v>0</v>
      </c>
      <c r="BR189" s="3178">
        <f t="shared" si="144"/>
        <v>0</v>
      </c>
      <c r="BS189" s="3178">
        <f t="shared" si="145"/>
        <v>0</v>
      </c>
      <c r="BT189" s="3188">
        <f t="shared" si="146"/>
        <v>0</v>
      </c>
    </row>
    <row r="190" spans="1:72">
      <c r="A190" s="3176"/>
      <c r="B190" s="3177"/>
      <c r="C190" s="3177"/>
      <c r="D190" s="3190"/>
      <c r="E190" s="3178">
        <f t="shared" si="147"/>
        <v>0</v>
      </c>
      <c r="F190" s="3179"/>
      <c r="G190" s="3180">
        <f t="shared" si="122"/>
        <v>0</v>
      </c>
      <c r="H190" s="3181">
        <f t="shared" si="123"/>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4"/>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8"/>
        <v>0</v>
      </c>
      <c r="AW190" s="3186">
        <f t="shared" si="149"/>
        <v>0</v>
      </c>
      <c r="AX190" s="3186">
        <f t="shared" si="150"/>
        <v>0</v>
      </c>
      <c r="AY190" s="3187">
        <f t="shared" si="125"/>
        <v>0</v>
      </c>
      <c r="AZ190" s="3178">
        <f t="shared" si="126"/>
        <v>0</v>
      </c>
      <c r="BA190" s="3178">
        <f t="shared" si="127"/>
        <v>0</v>
      </c>
      <c r="BB190" s="3178">
        <f t="shared" si="128"/>
        <v>0</v>
      </c>
      <c r="BC190" s="3178">
        <f t="shared" si="129"/>
        <v>0</v>
      </c>
      <c r="BD190" s="3178">
        <f t="shared" si="130"/>
        <v>0</v>
      </c>
      <c r="BE190" s="3178">
        <f t="shared" si="131"/>
        <v>0</v>
      </c>
      <c r="BF190" s="3178">
        <f t="shared" si="132"/>
        <v>0</v>
      </c>
      <c r="BG190" s="3178">
        <f t="shared" si="133"/>
        <v>0</v>
      </c>
      <c r="BH190" s="3178">
        <f t="shared" si="134"/>
        <v>0</v>
      </c>
      <c r="BI190" s="3178">
        <f t="shared" si="135"/>
        <v>0</v>
      </c>
      <c r="BJ190" s="3178">
        <f t="shared" si="136"/>
        <v>0</v>
      </c>
      <c r="BK190" s="3178">
        <f t="shared" si="137"/>
        <v>0</v>
      </c>
      <c r="BL190" s="3178">
        <f t="shared" si="138"/>
        <v>0</v>
      </c>
      <c r="BM190" s="3178">
        <f t="shared" si="139"/>
        <v>0</v>
      </c>
      <c r="BN190" s="3178">
        <f t="shared" si="140"/>
        <v>0</v>
      </c>
      <c r="BO190" s="3178">
        <f t="shared" si="141"/>
        <v>0</v>
      </c>
      <c r="BP190" s="3178">
        <f t="shared" si="142"/>
        <v>0</v>
      </c>
      <c r="BQ190" s="3178">
        <f t="shared" si="143"/>
        <v>0</v>
      </c>
      <c r="BR190" s="3178">
        <f t="shared" si="144"/>
        <v>0</v>
      </c>
      <c r="BS190" s="3178">
        <f t="shared" si="145"/>
        <v>0</v>
      </c>
      <c r="BT190" s="3188">
        <f t="shared" si="146"/>
        <v>0</v>
      </c>
    </row>
    <row r="191" spans="1:72">
      <c r="A191" s="3176"/>
      <c r="B191" s="3177"/>
      <c r="C191" s="3177"/>
      <c r="D191" s="3190"/>
      <c r="E191" s="3178">
        <f t="shared" si="147"/>
        <v>0</v>
      </c>
      <c r="F191" s="3179"/>
      <c r="G191" s="3180">
        <f t="shared" si="122"/>
        <v>0</v>
      </c>
      <c r="H191" s="3181">
        <f t="shared" si="123"/>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4"/>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8"/>
        <v>0</v>
      </c>
      <c r="AW191" s="3186">
        <f t="shared" si="149"/>
        <v>0</v>
      </c>
      <c r="AX191" s="3186">
        <f t="shared" si="150"/>
        <v>0</v>
      </c>
      <c r="AY191" s="3187">
        <f t="shared" si="125"/>
        <v>0</v>
      </c>
      <c r="AZ191" s="3178">
        <f t="shared" si="126"/>
        <v>0</v>
      </c>
      <c r="BA191" s="3178">
        <f t="shared" si="127"/>
        <v>0</v>
      </c>
      <c r="BB191" s="3178">
        <f t="shared" si="128"/>
        <v>0</v>
      </c>
      <c r="BC191" s="3178">
        <f t="shared" si="129"/>
        <v>0</v>
      </c>
      <c r="BD191" s="3178">
        <f t="shared" si="130"/>
        <v>0</v>
      </c>
      <c r="BE191" s="3178">
        <f t="shared" si="131"/>
        <v>0</v>
      </c>
      <c r="BF191" s="3178">
        <f t="shared" si="132"/>
        <v>0</v>
      </c>
      <c r="BG191" s="3178">
        <f t="shared" si="133"/>
        <v>0</v>
      </c>
      <c r="BH191" s="3178">
        <f t="shared" si="134"/>
        <v>0</v>
      </c>
      <c r="BI191" s="3178">
        <f t="shared" si="135"/>
        <v>0</v>
      </c>
      <c r="BJ191" s="3178">
        <f t="shared" si="136"/>
        <v>0</v>
      </c>
      <c r="BK191" s="3178">
        <f t="shared" si="137"/>
        <v>0</v>
      </c>
      <c r="BL191" s="3178">
        <f t="shared" si="138"/>
        <v>0</v>
      </c>
      <c r="BM191" s="3178">
        <f t="shared" si="139"/>
        <v>0</v>
      </c>
      <c r="BN191" s="3178">
        <f t="shared" si="140"/>
        <v>0</v>
      </c>
      <c r="BO191" s="3178">
        <f t="shared" si="141"/>
        <v>0</v>
      </c>
      <c r="BP191" s="3178">
        <f t="shared" si="142"/>
        <v>0</v>
      </c>
      <c r="BQ191" s="3178">
        <f t="shared" si="143"/>
        <v>0</v>
      </c>
      <c r="BR191" s="3178">
        <f t="shared" si="144"/>
        <v>0</v>
      </c>
      <c r="BS191" s="3178">
        <f t="shared" si="145"/>
        <v>0</v>
      </c>
      <c r="BT191" s="3188">
        <f t="shared" si="146"/>
        <v>0</v>
      </c>
    </row>
    <row r="192" spans="1:72">
      <c r="A192" s="3176"/>
      <c r="B192" s="3177"/>
      <c r="C192" s="3177"/>
      <c r="D192" s="3190"/>
      <c r="E192" s="3178">
        <f t="shared" si="147"/>
        <v>0</v>
      </c>
      <c r="F192" s="3179"/>
      <c r="G192" s="3180">
        <f t="shared" si="122"/>
        <v>0</v>
      </c>
      <c r="H192" s="3181">
        <f t="shared" si="123"/>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4"/>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8"/>
        <v>0</v>
      </c>
      <c r="AW192" s="3186">
        <f t="shared" si="149"/>
        <v>0</v>
      </c>
      <c r="AX192" s="3186">
        <f t="shared" si="150"/>
        <v>0</v>
      </c>
      <c r="AY192" s="3187">
        <f t="shared" si="125"/>
        <v>0</v>
      </c>
      <c r="AZ192" s="3178">
        <f t="shared" si="126"/>
        <v>0</v>
      </c>
      <c r="BA192" s="3178">
        <f t="shared" si="127"/>
        <v>0</v>
      </c>
      <c r="BB192" s="3178">
        <f t="shared" si="128"/>
        <v>0</v>
      </c>
      <c r="BC192" s="3178">
        <f t="shared" si="129"/>
        <v>0</v>
      </c>
      <c r="BD192" s="3178">
        <f t="shared" si="130"/>
        <v>0</v>
      </c>
      <c r="BE192" s="3178">
        <f t="shared" si="131"/>
        <v>0</v>
      </c>
      <c r="BF192" s="3178">
        <f t="shared" si="132"/>
        <v>0</v>
      </c>
      <c r="BG192" s="3178">
        <f t="shared" si="133"/>
        <v>0</v>
      </c>
      <c r="BH192" s="3178">
        <f t="shared" si="134"/>
        <v>0</v>
      </c>
      <c r="BI192" s="3178">
        <f t="shared" si="135"/>
        <v>0</v>
      </c>
      <c r="BJ192" s="3178">
        <f t="shared" si="136"/>
        <v>0</v>
      </c>
      <c r="BK192" s="3178">
        <f t="shared" si="137"/>
        <v>0</v>
      </c>
      <c r="BL192" s="3178">
        <f t="shared" si="138"/>
        <v>0</v>
      </c>
      <c r="BM192" s="3178">
        <f t="shared" si="139"/>
        <v>0</v>
      </c>
      <c r="BN192" s="3178">
        <f t="shared" si="140"/>
        <v>0</v>
      </c>
      <c r="BO192" s="3178">
        <f t="shared" si="141"/>
        <v>0</v>
      </c>
      <c r="BP192" s="3178">
        <f t="shared" si="142"/>
        <v>0</v>
      </c>
      <c r="BQ192" s="3178">
        <f t="shared" si="143"/>
        <v>0</v>
      </c>
      <c r="BR192" s="3178">
        <f t="shared" si="144"/>
        <v>0</v>
      </c>
      <c r="BS192" s="3178">
        <f t="shared" si="145"/>
        <v>0</v>
      </c>
      <c r="BT192" s="3188">
        <f t="shared" si="146"/>
        <v>0</v>
      </c>
    </row>
    <row r="193" spans="1:72">
      <c r="A193" s="3176"/>
      <c r="B193" s="3177"/>
      <c r="C193" s="3177"/>
      <c r="D193" s="3190"/>
      <c r="E193" s="3178">
        <f t="shared" si="147"/>
        <v>0</v>
      </c>
      <c r="F193" s="3179"/>
      <c r="G193" s="3180">
        <f t="shared" si="122"/>
        <v>0</v>
      </c>
      <c r="H193" s="3181">
        <f t="shared" si="123"/>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4"/>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8"/>
        <v>0</v>
      </c>
      <c r="AW193" s="3186">
        <f t="shared" si="149"/>
        <v>0</v>
      </c>
      <c r="AX193" s="3186">
        <f t="shared" si="150"/>
        <v>0</v>
      </c>
      <c r="AY193" s="3187">
        <f t="shared" si="125"/>
        <v>0</v>
      </c>
      <c r="AZ193" s="3178">
        <f t="shared" si="126"/>
        <v>0</v>
      </c>
      <c r="BA193" s="3178">
        <f t="shared" si="127"/>
        <v>0</v>
      </c>
      <c r="BB193" s="3178">
        <f t="shared" si="128"/>
        <v>0</v>
      </c>
      <c r="BC193" s="3178">
        <f t="shared" si="129"/>
        <v>0</v>
      </c>
      <c r="BD193" s="3178">
        <f t="shared" si="130"/>
        <v>0</v>
      </c>
      <c r="BE193" s="3178">
        <f t="shared" si="131"/>
        <v>0</v>
      </c>
      <c r="BF193" s="3178">
        <f t="shared" si="132"/>
        <v>0</v>
      </c>
      <c r="BG193" s="3178">
        <f t="shared" si="133"/>
        <v>0</v>
      </c>
      <c r="BH193" s="3178">
        <f t="shared" si="134"/>
        <v>0</v>
      </c>
      <c r="BI193" s="3178">
        <f t="shared" si="135"/>
        <v>0</v>
      </c>
      <c r="BJ193" s="3178">
        <f t="shared" si="136"/>
        <v>0</v>
      </c>
      <c r="BK193" s="3178">
        <f t="shared" si="137"/>
        <v>0</v>
      </c>
      <c r="BL193" s="3178">
        <f t="shared" si="138"/>
        <v>0</v>
      </c>
      <c r="BM193" s="3178">
        <f t="shared" si="139"/>
        <v>0</v>
      </c>
      <c r="BN193" s="3178">
        <f t="shared" si="140"/>
        <v>0</v>
      </c>
      <c r="BO193" s="3178">
        <f t="shared" si="141"/>
        <v>0</v>
      </c>
      <c r="BP193" s="3178">
        <f t="shared" si="142"/>
        <v>0</v>
      </c>
      <c r="BQ193" s="3178">
        <f t="shared" si="143"/>
        <v>0</v>
      </c>
      <c r="BR193" s="3178">
        <f t="shared" si="144"/>
        <v>0</v>
      </c>
      <c r="BS193" s="3178">
        <f t="shared" si="145"/>
        <v>0</v>
      </c>
      <c r="BT193" s="3188">
        <f t="shared" si="146"/>
        <v>0</v>
      </c>
    </row>
    <row r="194" spans="1:72">
      <c r="A194" s="3176"/>
      <c r="B194" s="3177"/>
      <c r="C194" s="3177"/>
      <c r="D194" s="3190"/>
      <c r="E194" s="3178">
        <f t="shared" si="147"/>
        <v>0</v>
      </c>
      <c r="F194" s="3179"/>
      <c r="G194" s="3180">
        <f t="shared" si="122"/>
        <v>0</v>
      </c>
      <c r="H194" s="3181">
        <f t="shared" si="123"/>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4"/>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8"/>
        <v>0</v>
      </c>
      <c r="AW194" s="3186">
        <f t="shared" si="149"/>
        <v>0</v>
      </c>
      <c r="AX194" s="3186">
        <f t="shared" si="150"/>
        <v>0</v>
      </c>
      <c r="AY194" s="3187">
        <f t="shared" si="125"/>
        <v>0</v>
      </c>
      <c r="AZ194" s="3178">
        <f t="shared" si="126"/>
        <v>0</v>
      </c>
      <c r="BA194" s="3178">
        <f t="shared" si="127"/>
        <v>0</v>
      </c>
      <c r="BB194" s="3178">
        <f t="shared" si="128"/>
        <v>0</v>
      </c>
      <c r="BC194" s="3178">
        <f t="shared" si="129"/>
        <v>0</v>
      </c>
      <c r="BD194" s="3178">
        <f t="shared" si="130"/>
        <v>0</v>
      </c>
      <c r="BE194" s="3178">
        <f t="shared" si="131"/>
        <v>0</v>
      </c>
      <c r="BF194" s="3178">
        <f t="shared" si="132"/>
        <v>0</v>
      </c>
      <c r="BG194" s="3178">
        <f t="shared" si="133"/>
        <v>0</v>
      </c>
      <c r="BH194" s="3178">
        <f t="shared" si="134"/>
        <v>0</v>
      </c>
      <c r="BI194" s="3178">
        <f t="shared" si="135"/>
        <v>0</v>
      </c>
      <c r="BJ194" s="3178">
        <f t="shared" si="136"/>
        <v>0</v>
      </c>
      <c r="BK194" s="3178">
        <f t="shared" si="137"/>
        <v>0</v>
      </c>
      <c r="BL194" s="3178">
        <f t="shared" si="138"/>
        <v>0</v>
      </c>
      <c r="BM194" s="3178">
        <f t="shared" si="139"/>
        <v>0</v>
      </c>
      <c r="BN194" s="3178">
        <f t="shared" si="140"/>
        <v>0</v>
      </c>
      <c r="BO194" s="3178">
        <f t="shared" si="141"/>
        <v>0</v>
      </c>
      <c r="BP194" s="3178">
        <f t="shared" si="142"/>
        <v>0</v>
      </c>
      <c r="BQ194" s="3178">
        <f t="shared" si="143"/>
        <v>0</v>
      </c>
      <c r="BR194" s="3178">
        <f t="shared" si="144"/>
        <v>0</v>
      </c>
      <c r="BS194" s="3178">
        <f t="shared" si="145"/>
        <v>0</v>
      </c>
      <c r="BT194" s="3188">
        <f t="shared" si="146"/>
        <v>0</v>
      </c>
    </row>
    <row r="195" spans="1:72">
      <c r="A195" s="3176"/>
      <c r="B195" s="3177"/>
      <c r="C195" s="3177"/>
      <c r="D195" s="3190"/>
      <c r="E195" s="3178">
        <f t="shared" si="147"/>
        <v>0</v>
      </c>
      <c r="F195" s="3179"/>
      <c r="G195" s="3180">
        <f t="shared" si="122"/>
        <v>0</v>
      </c>
      <c r="H195" s="3181">
        <f t="shared" si="123"/>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4"/>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8"/>
        <v>0</v>
      </c>
      <c r="AW195" s="3186">
        <f t="shared" si="149"/>
        <v>0</v>
      </c>
      <c r="AX195" s="3186">
        <f t="shared" si="150"/>
        <v>0</v>
      </c>
      <c r="AY195" s="3187">
        <f t="shared" si="125"/>
        <v>0</v>
      </c>
      <c r="AZ195" s="3178">
        <f t="shared" si="126"/>
        <v>0</v>
      </c>
      <c r="BA195" s="3178">
        <f t="shared" si="127"/>
        <v>0</v>
      </c>
      <c r="BB195" s="3178">
        <f t="shared" si="128"/>
        <v>0</v>
      </c>
      <c r="BC195" s="3178">
        <f t="shared" si="129"/>
        <v>0</v>
      </c>
      <c r="BD195" s="3178">
        <f t="shared" si="130"/>
        <v>0</v>
      </c>
      <c r="BE195" s="3178">
        <f t="shared" si="131"/>
        <v>0</v>
      </c>
      <c r="BF195" s="3178">
        <f t="shared" si="132"/>
        <v>0</v>
      </c>
      <c r="BG195" s="3178">
        <f t="shared" si="133"/>
        <v>0</v>
      </c>
      <c r="BH195" s="3178">
        <f t="shared" si="134"/>
        <v>0</v>
      </c>
      <c r="BI195" s="3178">
        <f t="shared" si="135"/>
        <v>0</v>
      </c>
      <c r="BJ195" s="3178">
        <f t="shared" si="136"/>
        <v>0</v>
      </c>
      <c r="BK195" s="3178">
        <f t="shared" si="137"/>
        <v>0</v>
      </c>
      <c r="BL195" s="3178">
        <f t="shared" si="138"/>
        <v>0</v>
      </c>
      <c r="BM195" s="3178">
        <f t="shared" si="139"/>
        <v>0</v>
      </c>
      <c r="BN195" s="3178">
        <f t="shared" si="140"/>
        <v>0</v>
      </c>
      <c r="BO195" s="3178">
        <f t="shared" si="141"/>
        <v>0</v>
      </c>
      <c r="BP195" s="3178">
        <f t="shared" si="142"/>
        <v>0</v>
      </c>
      <c r="BQ195" s="3178">
        <f t="shared" si="143"/>
        <v>0</v>
      </c>
      <c r="BR195" s="3178">
        <f t="shared" si="144"/>
        <v>0</v>
      </c>
      <c r="BS195" s="3178">
        <f t="shared" si="145"/>
        <v>0</v>
      </c>
      <c r="BT195" s="3188">
        <f t="shared" si="146"/>
        <v>0</v>
      </c>
    </row>
    <row r="196" spans="1:72">
      <c r="A196" s="3176"/>
      <c r="B196" s="3177"/>
      <c r="C196" s="3177"/>
      <c r="D196" s="3190"/>
      <c r="E196" s="3178">
        <f t="shared" si="147"/>
        <v>0</v>
      </c>
      <c r="F196" s="3179"/>
      <c r="G196" s="3180">
        <f t="shared" si="122"/>
        <v>0</v>
      </c>
      <c r="H196" s="3181">
        <f t="shared" si="123"/>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4"/>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8"/>
        <v>0</v>
      </c>
      <c r="AW196" s="3186">
        <f t="shared" si="149"/>
        <v>0</v>
      </c>
      <c r="AX196" s="3186">
        <f t="shared" si="150"/>
        <v>0</v>
      </c>
      <c r="AY196" s="3187">
        <f t="shared" si="125"/>
        <v>0</v>
      </c>
      <c r="AZ196" s="3178">
        <f t="shared" si="126"/>
        <v>0</v>
      </c>
      <c r="BA196" s="3178">
        <f t="shared" si="127"/>
        <v>0</v>
      </c>
      <c r="BB196" s="3178">
        <f t="shared" si="128"/>
        <v>0</v>
      </c>
      <c r="BC196" s="3178">
        <f t="shared" si="129"/>
        <v>0</v>
      </c>
      <c r="BD196" s="3178">
        <f t="shared" si="130"/>
        <v>0</v>
      </c>
      <c r="BE196" s="3178">
        <f t="shared" si="131"/>
        <v>0</v>
      </c>
      <c r="BF196" s="3178">
        <f t="shared" si="132"/>
        <v>0</v>
      </c>
      <c r="BG196" s="3178">
        <f t="shared" si="133"/>
        <v>0</v>
      </c>
      <c r="BH196" s="3178">
        <f t="shared" si="134"/>
        <v>0</v>
      </c>
      <c r="BI196" s="3178">
        <f t="shared" si="135"/>
        <v>0</v>
      </c>
      <c r="BJ196" s="3178">
        <f t="shared" si="136"/>
        <v>0</v>
      </c>
      <c r="BK196" s="3178">
        <f t="shared" si="137"/>
        <v>0</v>
      </c>
      <c r="BL196" s="3178">
        <f t="shared" si="138"/>
        <v>0</v>
      </c>
      <c r="BM196" s="3178">
        <f t="shared" si="139"/>
        <v>0</v>
      </c>
      <c r="BN196" s="3178">
        <f t="shared" si="140"/>
        <v>0</v>
      </c>
      <c r="BO196" s="3178">
        <f t="shared" si="141"/>
        <v>0</v>
      </c>
      <c r="BP196" s="3178">
        <f t="shared" si="142"/>
        <v>0</v>
      </c>
      <c r="BQ196" s="3178">
        <f t="shared" si="143"/>
        <v>0</v>
      </c>
      <c r="BR196" s="3178">
        <f t="shared" si="144"/>
        <v>0</v>
      </c>
      <c r="BS196" s="3178">
        <f t="shared" si="145"/>
        <v>0</v>
      </c>
      <c r="BT196" s="3188">
        <f t="shared" si="146"/>
        <v>0</v>
      </c>
    </row>
    <row r="197" spans="1:72">
      <c r="A197" s="3176"/>
      <c r="B197" s="3177"/>
      <c r="C197" s="3177"/>
      <c r="D197" s="3190"/>
      <c r="E197" s="3178">
        <f t="shared" si="147"/>
        <v>0</v>
      </c>
      <c r="F197" s="3179"/>
      <c r="G197" s="3180">
        <f t="shared" si="122"/>
        <v>0</v>
      </c>
      <c r="H197" s="3181">
        <f t="shared" si="123"/>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4"/>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8"/>
        <v>0</v>
      </c>
      <c r="AW197" s="3186">
        <f t="shared" si="149"/>
        <v>0</v>
      </c>
      <c r="AX197" s="3186">
        <f t="shared" si="150"/>
        <v>0</v>
      </c>
      <c r="AY197" s="3187">
        <f t="shared" si="125"/>
        <v>0</v>
      </c>
      <c r="AZ197" s="3178">
        <f t="shared" si="126"/>
        <v>0</v>
      </c>
      <c r="BA197" s="3178">
        <f t="shared" si="127"/>
        <v>0</v>
      </c>
      <c r="BB197" s="3178">
        <f t="shared" si="128"/>
        <v>0</v>
      </c>
      <c r="BC197" s="3178">
        <f t="shared" si="129"/>
        <v>0</v>
      </c>
      <c r="BD197" s="3178">
        <f t="shared" si="130"/>
        <v>0</v>
      </c>
      <c r="BE197" s="3178">
        <f t="shared" si="131"/>
        <v>0</v>
      </c>
      <c r="BF197" s="3178">
        <f t="shared" si="132"/>
        <v>0</v>
      </c>
      <c r="BG197" s="3178">
        <f t="shared" si="133"/>
        <v>0</v>
      </c>
      <c r="BH197" s="3178">
        <f t="shared" si="134"/>
        <v>0</v>
      </c>
      <c r="BI197" s="3178">
        <f t="shared" si="135"/>
        <v>0</v>
      </c>
      <c r="BJ197" s="3178">
        <f t="shared" si="136"/>
        <v>0</v>
      </c>
      <c r="BK197" s="3178">
        <f t="shared" si="137"/>
        <v>0</v>
      </c>
      <c r="BL197" s="3178">
        <f t="shared" si="138"/>
        <v>0</v>
      </c>
      <c r="BM197" s="3178">
        <f t="shared" si="139"/>
        <v>0</v>
      </c>
      <c r="BN197" s="3178">
        <f t="shared" si="140"/>
        <v>0</v>
      </c>
      <c r="BO197" s="3178">
        <f t="shared" si="141"/>
        <v>0</v>
      </c>
      <c r="BP197" s="3178">
        <f t="shared" si="142"/>
        <v>0</v>
      </c>
      <c r="BQ197" s="3178">
        <f t="shared" si="143"/>
        <v>0</v>
      </c>
      <c r="BR197" s="3178">
        <f t="shared" si="144"/>
        <v>0</v>
      </c>
      <c r="BS197" s="3178">
        <f t="shared" si="145"/>
        <v>0</v>
      </c>
      <c r="BT197" s="3188">
        <f t="shared" si="146"/>
        <v>0</v>
      </c>
    </row>
    <row r="198" spans="1:72">
      <c r="A198" s="3176"/>
      <c r="B198" s="3177"/>
      <c r="C198" s="3177"/>
      <c r="D198" s="3190"/>
      <c r="E198" s="3178">
        <f t="shared" si="147"/>
        <v>0</v>
      </c>
      <c r="F198" s="3179"/>
      <c r="G198" s="3180">
        <f t="shared" si="122"/>
        <v>0</v>
      </c>
      <c r="H198" s="3181">
        <f t="shared" si="123"/>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4"/>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8"/>
        <v>0</v>
      </c>
      <c r="AW198" s="3186">
        <f t="shared" si="149"/>
        <v>0</v>
      </c>
      <c r="AX198" s="3186">
        <f t="shared" si="150"/>
        <v>0</v>
      </c>
      <c r="AY198" s="3187">
        <f t="shared" si="125"/>
        <v>0</v>
      </c>
      <c r="AZ198" s="3178">
        <f t="shared" si="126"/>
        <v>0</v>
      </c>
      <c r="BA198" s="3178">
        <f t="shared" si="127"/>
        <v>0</v>
      </c>
      <c r="BB198" s="3178">
        <f t="shared" si="128"/>
        <v>0</v>
      </c>
      <c r="BC198" s="3178">
        <f t="shared" si="129"/>
        <v>0</v>
      </c>
      <c r="BD198" s="3178">
        <f t="shared" si="130"/>
        <v>0</v>
      </c>
      <c r="BE198" s="3178">
        <f t="shared" si="131"/>
        <v>0</v>
      </c>
      <c r="BF198" s="3178">
        <f t="shared" si="132"/>
        <v>0</v>
      </c>
      <c r="BG198" s="3178">
        <f t="shared" si="133"/>
        <v>0</v>
      </c>
      <c r="BH198" s="3178">
        <f t="shared" si="134"/>
        <v>0</v>
      </c>
      <c r="BI198" s="3178">
        <f t="shared" si="135"/>
        <v>0</v>
      </c>
      <c r="BJ198" s="3178">
        <f t="shared" si="136"/>
        <v>0</v>
      </c>
      <c r="BK198" s="3178">
        <f t="shared" si="137"/>
        <v>0</v>
      </c>
      <c r="BL198" s="3178">
        <f t="shared" si="138"/>
        <v>0</v>
      </c>
      <c r="BM198" s="3178">
        <f t="shared" si="139"/>
        <v>0</v>
      </c>
      <c r="BN198" s="3178">
        <f t="shared" si="140"/>
        <v>0</v>
      </c>
      <c r="BO198" s="3178">
        <f t="shared" si="141"/>
        <v>0</v>
      </c>
      <c r="BP198" s="3178">
        <f t="shared" si="142"/>
        <v>0</v>
      </c>
      <c r="BQ198" s="3178">
        <f t="shared" si="143"/>
        <v>0</v>
      </c>
      <c r="BR198" s="3178">
        <f t="shared" si="144"/>
        <v>0</v>
      </c>
      <c r="BS198" s="3178">
        <f t="shared" si="145"/>
        <v>0</v>
      </c>
      <c r="BT198" s="3188">
        <f t="shared" si="146"/>
        <v>0</v>
      </c>
    </row>
    <row r="199" spans="1:72">
      <c r="A199" s="3176"/>
      <c r="B199" s="3177"/>
      <c r="C199" s="3177"/>
      <c r="D199" s="3190"/>
      <c r="E199" s="3178">
        <f t="shared" si="147"/>
        <v>0</v>
      </c>
      <c r="F199" s="3179"/>
      <c r="G199" s="3180">
        <f t="shared" si="122"/>
        <v>0</v>
      </c>
      <c r="H199" s="3181">
        <f t="shared" si="123"/>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4"/>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8"/>
        <v>0</v>
      </c>
      <c r="AW199" s="3186">
        <f t="shared" si="149"/>
        <v>0</v>
      </c>
      <c r="AX199" s="3186">
        <f t="shared" si="150"/>
        <v>0</v>
      </c>
      <c r="AY199" s="3187">
        <f t="shared" si="125"/>
        <v>0</v>
      </c>
      <c r="AZ199" s="3178">
        <f t="shared" si="126"/>
        <v>0</v>
      </c>
      <c r="BA199" s="3178">
        <f t="shared" si="127"/>
        <v>0</v>
      </c>
      <c r="BB199" s="3178">
        <f t="shared" si="128"/>
        <v>0</v>
      </c>
      <c r="BC199" s="3178">
        <f t="shared" si="129"/>
        <v>0</v>
      </c>
      <c r="BD199" s="3178">
        <f t="shared" si="130"/>
        <v>0</v>
      </c>
      <c r="BE199" s="3178">
        <f t="shared" si="131"/>
        <v>0</v>
      </c>
      <c r="BF199" s="3178">
        <f t="shared" si="132"/>
        <v>0</v>
      </c>
      <c r="BG199" s="3178">
        <f t="shared" si="133"/>
        <v>0</v>
      </c>
      <c r="BH199" s="3178">
        <f t="shared" si="134"/>
        <v>0</v>
      </c>
      <c r="BI199" s="3178">
        <f t="shared" si="135"/>
        <v>0</v>
      </c>
      <c r="BJ199" s="3178">
        <f t="shared" si="136"/>
        <v>0</v>
      </c>
      <c r="BK199" s="3178">
        <f t="shared" si="137"/>
        <v>0</v>
      </c>
      <c r="BL199" s="3178">
        <f t="shared" si="138"/>
        <v>0</v>
      </c>
      <c r="BM199" s="3178">
        <f t="shared" si="139"/>
        <v>0</v>
      </c>
      <c r="BN199" s="3178">
        <f t="shared" si="140"/>
        <v>0</v>
      </c>
      <c r="BO199" s="3178">
        <f t="shared" si="141"/>
        <v>0</v>
      </c>
      <c r="BP199" s="3178">
        <f t="shared" si="142"/>
        <v>0</v>
      </c>
      <c r="BQ199" s="3178">
        <f t="shared" si="143"/>
        <v>0</v>
      </c>
      <c r="BR199" s="3178">
        <f t="shared" si="144"/>
        <v>0</v>
      </c>
      <c r="BS199" s="3178">
        <f t="shared" si="145"/>
        <v>0</v>
      </c>
      <c r="BT199" s="3188">
        <f t="shared" si="146"/>
        <v>0</v>
      </c>
    </row>
    <row r="200" spans="1:72">
      <c r="A200" s="3176"/>
      <c r="B200" s="3177"/>
      <c r="C200" s="3177"/>
      <c r="D200" s="3190"/>
      <c r="E200" s="3178">
        <f t="shared" si="147"/>
        <v>0</v>
      </c>
      <c r="F200" s="3179"/>
      <c r="G200" s="3180">
        <f t="shared" si="122"/>
        <v>0</v>
      </c>
      <c r="H200" s="3181">
        <f t="shared" si="123"/>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4"/>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8"/>
        <v>0</v>
      </c>
      <c r="AW200" s="3186">
        <f t="shared" si="149"/>
        <v>0</v>
      </c>
      <c r="AX200" s="3186">
        <f t="shared" si="150"/>
        <v>0</v>
      </c>
      <c r="AY200" s="3187">
        <f t="shared" si="125"/>
        <v>0</v>
      </c>
      <c r="AZ200" s="3178">
        <f t="shared" si="126"/>
        <v>0</v>
      </c>
      <c r="BA200" s="3178">
        <f t="shared" si="127"/>
        <v>0</v>
      </c>
      <c r="BB200" s="3178">
        <f t="shared" si="128"/>
        <v>0</v>
      </c>
      <c r="BC200" s="3178">
        <f t="shared" si="129"/>
        <v>0</v>
      </c>
      <c r="BD200" s="3178">
        <f t="shared" si="130"/>
        <v>0</v>
      </c>
      <c r="BE200" s="3178">
        <f t="shared" si="131"/>
        <v>0</v>
      </c>
      <c r="BF200" s="3178">
        <f t="shared" si="132"/>
        <v>0</v>
      </c>
      <c r="BG200" s="3178">
        <f t="shared" si="133"/>
        <v>0</v>
      </c>
      <c r="BH200" s="3178">
        <f t="shared" si="134"/>
        <v>0</v>
      </c>
      <c r="BI200" s="3178">
        <f t="shared" si="135"/>
        <v>0</v>
      </c>
      <c r="BJ200" s="3178">
        <f t="shared" si="136"/>
        <v>0</v>
      </c>
      <c r="BK200" s="3178">
        <f t="shared" si="137"/>
        <v>0</v>
      </c>
      <c r="BL200" s="3178">
        <f t="shared" si="138"/>
        <v>0</v>
      </c>
      <c r="BM200" s="3178">
        <f t="shared" si="139"/>
        <v>0</v>
      </c>
      <c r="BN200" s="3178">
        <f t="shared" si="140"/>
        <v>0</v>
      </c>
      <c r="BO200" s="3178">
        <f t="shared" si="141"/>
        <v>0</v>
      </c>
      <c r="BP200" s="3178">
        <f t="shared" si="142"/>
        <v>0</v>
      </c>
      <c r="BQ200" s="3178">
        <f t="shared" si="143"/>
        <v>0</v>
      </c>
      <c r="BR200" s="3178">
        <f t="shared" si="144"/>
        <v>0</v>
      </c>
      <c r="BS200" s="3178">
        <f t="shared" si="145"/>
        <v>0</v>
      </c>
      <c r="BT200" s="3188">
        <f t="shared" si="146"/>
        <v>0</v>
      </c>
    </row>
    <row r="201" spans="1:72">
      <c r="A201" s="3176"/>
      <c r="B201" s="3177"/>
      <c r="C201" s="3177"/>
      <c r="D201" s="3190"/>
      <c r="E201" s="3178">
        <f t="shared" si="147"/>
        <v>0</v>
      </c>
      <c r="F201" s="3179"/>
      <c r="G201" s="3180">
        <f t="shared" si="122"/>
        <v>0</v>
      </c>
      <c r="H201" s="3181">
        <f t="shared" si="123"/>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4"/>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8"/>
        <v>0</v>
      </c>
      <c r="AW201" s="3186">
        <f t="shared" si="149"/>
        <v>0</v>
      </c>
      <c r="AX201" s="3186">
        <f t="shared" si="150"/>
        <v>0</v>
      </c>
      <c r="AY201" s="3187">
        <f t="shared" si="125"/>
        <v>0</v>
      </c>
      <c r="AZ201" s="3178">
        <f t="shared" si="126"/>
        <v>0</v>
      </c>
      <c r="BA201" s="3178">
        <f t="shared" si="127"/>
        <v>0</v>
      </c>
      <c r="BB201" s="3178">
        <f t="shared" si="128"/>
        <v>0</v>
      </c>
      <c r="BC201" s="3178">
        <f t="shared" si="129"/>
        <v>0</v>
      </c>
      <c r="BD201" s="3178">
        <f t="shared" si="130"/>
        <v>0</v>
      </c>
      <c r="BE201" s="3178">
        <f t="shared" si="131"/>
        <v>0</v>
      </c>
      <c r="BF201" s="3178">
        <f t="shared" si="132"/>
        <v>0</v>
      </c>
      <c r="BG201" s="3178">
        <f t="shared" si="133"/>
        <v>0</v>
      </c>
      <c r="BH201" s="3178">
        <f t="shared" si="134"/>
        <v>0</v>
      </c>
      <c r="BI201" s="3178">
        <f t="shared" si="135"/>
        <v>0</v>
      </c>
      <c r="BJ201" s="3178">
        <f t="shared" si="136"/>
        <v>0</v>
      </c>
      <c r="BK201" s="3178">
        <f t="shared" si="137"/>
        <v>0</v>
      </c>
      <c r="BL201" s="3178">
        <f t="shared" si="138"/>
        <v>0</v>
      </c>
      <c r="BM201" s="3178">
        <f t="shared" si="139"/>
        <v>0</v>
      </c>
      <c r="BN201" s="3178">
        <f t="shared" si="140"/>
        <v>0</v>
      </c>
      <c r="BO201" s="3178">
        <f t="shared" si="141"/>
        <v>0</v>
      </c>
      <c r="BP201" s="3178">
        <f t="shared" si="142"/>
        <v>0</v>
      </c>
      <c r="BQ201" s="3178">
        <f t="shared" si="143"/>
        <v>0</v>
      </c>
      <c r="BR201" s="3178">
        <f t="shared" si="144"/>
        <v>0</v>
      </c>
      <c r="BS201" s="3178">
        <f t="shared" si="145"/>
        <v>0</v>
      </c>
      <c r="BT201" s="3188">
        <f t="shared" si="146"/>
        <v>0</v>
      </c>
    </row>
    <row r="202" spans="1:72">
      <c r="A202" s="3176"/>
      <c r="B202" s="3176"/>
      <c r="C202" s="3176"/>
      <c r="D202" s="3190"/>
      <c r="E202" s="3178">
        <f t="shared" si="147"/>
        <v>0</v>
      </c>
      <c r="F202" s="3191"/>
      <c r="G202" s="3180">
        <f t="shared" si="122"/>
        <v>0</v>
      </c>
      <c r="H202" s="3181">
        <f t="shared" si="123"/>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4"/>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8"/>
        <v>0</v>
      </c>
      <c r="AW202" s="3186">
        <f t="shared" si="149"/>
        <v>0</v>
      </c>
      <c r="AX202" s="3186">
        <f t="shared" si="150"/>
        <v>0</v>
      </c>
      <c r="AY202" s="3187">
        <f t="shared" si="125"/>
        <v>0</v>
      </c>
      <c r="AZ202" s="3178">
        <f t="shared" si="126"/>
        <v>0</v>
      </c>
      <c r="BA202" s="3178">
        <f t="shared" si="127"/>
        <v>0</v>
      </c>
      <c r="BB202" s="3178">
        <f t="shared" si="128"/>
        <v>0</v>
      </c>
      <c r="BC202" s="3178">
        <f t="shared" si="129"/>
        <v>0</v>
      </c>
      <c r="BD202" s="3178">
        <f t="shared" si="130"/>
        <v>0</v>
      </c>
      <c r="BE202" s="3178">
        <f t="shared" si="131"/>
        <v>0</v>
      </c>
      <c r="BF202" s="3178">
        <f t="shared" si="132"/>
        <v>0</v>
      </c>
      <c r="BG202" s="3178">
        <f t="shared" si="133"/>
        <v>0</v>
      </c>
      <c r="BH202" s="3178">
        <f t="shared" si="134"/>
        <v>0</v>
      </c>
      <c r="BI202" s="3178">
        <f t="shared" si="135"/>
        <v>0</v>
      </c>
      <c r="BJ202" s="3178">
        <f t="shared" si="136"/>
        <v>0</v>
      </c>
      <c r="BK202" s="3178">
        <f t="shared" si="137"/>
        <v>0</v>
      </c>
      <c r="BL202" s="3178">
        <f t="shared" si="138"/>
        <v>0</v>
      </c>
      <c r="BM202" s="3178">
        <f t="shared" si="139"/>
        <v>0</v>
      </c>
      <c r="BN202" s="3178">
        <f t="shared" si="140"/>
        <v>0</v>
      </c>
      <c r="BO202" s="3178">
        <f t="shared" si="141"/>
        <v>0</v>
      </c>
      <c r="BP202" s="3178">
        <f t="shared" si="142"/>
        <v>0</v>
      </c>
      <c r="BQ202" s="3178">
        <f t="shared" si="143"/>
        <v>0</v>
      </c>
      <c r="BR202" s="3178">
        <f t="shared" si="144"/>
        <v>0</v>
      </c>
      <c r="BS202" s="3178">
        <f t="shared" si="145"/>
        <v>0</v>
      </c>
      <c r="BT202" s="3188">
        <f t="shared" si="146"/>
        <v>0</v>
      </c>
    </row>
    <row r="203" spans="1:72">
      <c r="A203" s="3176"/>
      <c r="B203" s="3176"/>
      <c r="C203" s="3176"/>
      <c r="D203" s="3190"/>
      <c r="E203" s="3178">
        <f t="shared" si="147"/>
        <v>0</v>
      </c>
      <c r="F203" s="3191"/>
      <c r="G203" s="3180">
        <f t="shared" si="122"/>
        <v>0</v>
      </c>
      <c r="H203" s="3181">
        <f t="shared" si="123"/>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4"/>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8"/>
        <v>0</v>
      </c>
      <c r="AW203" s="3186">
        <f t="shared" si="149"/>
        <v>0</v>
      </c>
      <c r="AX203" s="3186">
        <f t="shared" si="150"/>
        <v>0</v>
      </c>
      <c r="AY203" s="3187">
        <f t="shared" si="125"/>
        <v>0</v>
      </c>
      <c r="AZ203" s="3178">
        <f t="shared" si="126"/>
        <v>0</v>
      </c>
      <c r="BA203" s="3178">
        <f t="shared" si="127"/>
        <v>0</v>
      </c>
      <c r="BB203" s="3178">
        <f t="shared" si="128"/>
        <v>0</v>
      </c>
      <c r="BC203" s="3178">
        <f t="shared" si="129"/>
        <v>0</v>
      </c>
      <c r="BD203" s="3178">
        <f t="shared" si="130"/>
        <v>0</v>
      </c>
      <c r="BE203" s="3178">
        <f t="shared" si="131"/>
        <v>0</v>
      </c>
      <c r="BF203" s="3178">
        <f t="shared" si="132"/>
        <v>0</v>
      </c>
      <c r="BG203" s="3178">
        <f t="shared" si="133"/>
        <v>0</v>
      </c>
      <c r="BH203" s="3178">
        <f t="shared" si="134"/>
        <v>0</v>
      </c>
      <c r="BI203" s="3178">
        <f t="shared" si="135"/>
        <v>0</v>
      </c>
      <c r="BJ203" s="3178">
        <f t="shared" si="136"/>
        <v>0</v>
      </c>
      <c r="BK203" s="3178">
        <f t="shared" si="137"/>
        <v>0</v>
      </c>
      <c r="BL203" s="3178">
        <f t="shared" si="138"/>
        <v>0</v>
      </c>
      <c r="BM203" s="3178">
        <f t="shared" si="139"/>
        <v>0</v>
      </c>
      <c r="BN203" s="3178">
        <f t="shared" si="140"/>
        <v>0</v>
      </c>
      <c r="BO203" s="3178">
        <f t="shared" si="141"/>
        <v>0</v>
      </c>
      <c r="BP203" s="3178">
        <f t="shared" si="142"/>
        <v>0</v>
      </c>
      <c r="BQ203" s="3178">
        <f t="shared" si="143"/>
        <v>0</v>
      </c>
      <c r="BR203" s="3178">
        <f t="shared" si="144"/>
        <v>0</v>
      </c>
      <c r="BS203" s="3178">
        <f t="shared" si="145"/>
        <v>0</v>
      </c>
      <c r="BT203" s="3188">
        <f t="shared" si="146"/>
        <v>0</v>
      </c>
    </row>
    <row r="204" spans="1:72">
      <c r="A204" s="3176"/>
      <c r="B204" s="3176"/>
      <c r="C204" s="3176"/>
      <c r="D204" s="3190"/>
      <c r="E204" s="3178">
        <f t="shared" si="147"/>
        <v>0</v>
      </c>
      <c r="F204" s="3191"/>
      <c r="G204" s="3180">
        <f t="shared" si="122"/>
        <v>0</v>
      </c>
      <c r="H204" s="3181">
        <f t="shared" si="123"/>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4"/>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8"/>
        <v>0</v>
      </c>
      <c r="AW204" s="3186">
        <f t="shared" si="149"/>
        <v>0</v>
      </c>
      <c r="AX204" s="3186">
        <f t="shared" si="150"/>
        <v>0</v>
      </c>
      <c r="AY204" s="3187">
        <f t="shared" si="125"/>
        <v>0</v>
      </c>
      <c r="AZ204" s="3178">
        <f t="shared" si="126"/>
        <v>0</v>
      </c>
      <c r="BA204" s="3178">
        <f t="shared" si="127"/>
        <v>0</v>
      </c>
      <c r="BB204" s="3178">
        <f t="shared" si="128"/>
        <v>0</v>
      </c>
      <c r="BC204" s="3178">
        <f t="shared" si="129"/>
        <v>0</v>
      </c>
      <c r="BD204" s="3178">
        <f t="shared" si="130"/>
        <v>0</v>
      </c>
      <c r="BE204" s="3178">
        <f t="shared" si="131"/>
        <v>0</v>
      </c>
      <c r="BF204" s="3178">
        <f t="shared" si="132"/>
        <v>0</v>
      </c>
      <c r="BG204" s="3178">
        <f t="shared" si="133"/>
        <v>0</v>
      </c>
      <c r="BH204" s="3178">
        <f t="shared" si="134"/>
        <v>0</v>
      </c>
      <c r="BI204" s="3178">
        <f t="shared" si="135"/>
        <v>0</v>
      </c>
      <c r="BJ204" s="3178">
        <f t="shared" si="136"/>
        <v>0</v>
      </c>
      <c r="BK204" s="3178">
        <f t="shared" si="137"/>
        <v>0</v>
      </c>
      <c r="BL204" s="3178">
        <f t="shared" si="138"/>
        <v>0</v>
      </c>
      <c r="BM204" s="3178">
        <f t="shared" si="139"/>
        <v>0</v>
      </c>
      <c r="BN204" s="3178">
        <f t="shared" si="140"/>
        <v>0</v>
      </c>
      <c r="BO204" s="3178">
        <f t="shared" si="141"/>
        <v>0</v>
      </c>
      <c r="BP204" s="3178">
        <f t="shared" si="142"/>
        <v>0</v>
      </c>
      <c r="BQ204" s="3178">
        <f t="shared" si="143"/>
        <v>0</v>
      </c>
      <c r="BR204" s="3178">
        <f t="shared" si="144"/>
        <v>0</v>
      </c>
      <c r="BS204" s="3178">
        <f t="shared" si="145"/>
        <v>0</v>
      </c>
      <c r="BT204" s="3188">
        <f t="shared" si="146"/>
        <v>0</v>
      </c>
    </row>
    <row r="205" spans="1:72" ht="15.6">
      <c r="A205" s="3176"/>
      <c r="B205" s="1292"/>
      <c r="C205" s="1293"/>
      <c r="D205" s="3189"/>
      <c r="E205" s="3178">
        <f t="shared" ref="E205:E296" si="151">IF($C$3="是",ROUND($A$3*G205/$B$3,2),ROUND($A$3*(G205-AT205)/$B$3,2))</f>
        <v>0</v>
      </c>
      <c r="F205" s="3179"/>
      <c r="G205" s="3180">
        <f t="shared" ref="G205:G293" si="152">H205+AC205+AT205</f>
        <v>0</v>
      </c>
      <c r="H205" s="3181">
        <f t="shared" ref="H205:H293" si="153">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4">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5">A205</f>
        <v>0</v>
      </c>
      <c r="AW205" s="3186">
        <f t="shared" ref="AW205:AW296" si="156">B205</f>
        <v>0</v>
      </c>
      <c r="AX205" s="3186">
        <f t="shared" ref="AX205:AX296" si="157">C205</f>
        <v>0</v>
      </c>
      <c r="AY205" s="3187">
        <f t="shared" ref="AY205:AY293" si="158">ROUND($AY$6*AZ205/$AZ$5,2)</f>
        <v>0</v>
      </c>
      <c r="AZ205" s="3178">
        <f t="shared" ref="AZ205:AZ293" si="159">BA205+BL205</f>
        <v>0</v>
      </c>
      <c r="BA205" s="3178">
        <f t="shared" ref="BA205:BA293" si="160">SUM(BB205:BK205)</f>
        <v>0</v>
      </c>
      <c r="BB205" s="3178">
        <f t="shared" ref="BB205:BB293" si="161">IF($D205="是",I205-J205,0)</f>
        <v>0</v>
      </c>
      <c r="BC205" s="3178">
        <f t="shared" ref="BC205:BC293" si="162">IF($D205="是",K205-L205,0)</f>
        <v>0</v>
      </c>
      <c r="BD205" s="3178">
        <f t="shared" ref="BD205:BD293" si="163">IF($D205="是",M205-N205,0)</f>
        <v>0</v>
      </c>
      <c r="BE205" s="3178">
        <f t="shared" ref="BE205:BE293" si="164">IF($D205="是",O205-P205,0)</f>
        <v>0</v>
      </c>
      <c r="BF205" s="3178">
        <f t="shared" ref="BF205:BF293" si="165">IF($D205="是",Q205-R205,0)</f>
        <v>0</v>
      </c>
      <c r="BG205" s="3178">
        <f t="shared" ref="BG205:BG293" si="166">IF($D205="是",S205-T205,0)</f>
        <v>0</v>
      </c>
      <c r="BH205" s="3178">
        <f t="shared" ref="BH205:BH293" si="167">IF($D205="是",U205-V205,0)</f>
        <v>0</v>
      </c>
      <c r="BI205" s="3178">
        <f t="shared" ref="BI205:BI293" si="168">IF($D205="是",W205-X205,0)</f>
        <v>0</v>
      </c>
      <c r="BJ205" s="3178">
        <f t="shared" ref="BJ205:BJ293" si="169">IF($D205="是",Y205-Z205,0)</f>
        <v>0</v>
      </c>
      <c r="BK205" s="3178">
        <f t="shared" ref="BK205:BK293" si="170">IF($D205="是",AA205-AB205,0)</f>
        <v>0</v>
      </c>
      <c r="BL205" s="3178">
        <f t="shared" ref="BL205:BL293" si="171">SUM(BM205:BT205)</f>
        <v>0</v>
      </c>
      <c r="BM205" s="3178">
        <f t="shared" ref="BM205:BM293" si="172">IF($D205="是",AD205-AE205,0)</f>
        <v>0</v>
      </c>
      <c r="BN205" s="3178">
        <f t="shared" ref="BN205:BN293" si="173">IF($D205="是",AF205-AG205,0)</f>
        <v>0</v>
      </c>
      <c r="BO205" s="3178">
        <f t="shared" ref="BO205:BO293" si="174">IF($D205="是",AH205-AI205,0)</f>
        <v>0</v>
      </c>
      <c r="BP205" s="3178">
        <f t="shared" ref="BP205:BP293" si="175">IF($D205="是",AJ205-AK205,0)</f>
        <v>0</v>
      </c>
      <c r="BQ205" s="3178">
        <f t="shared" ref="BQ205:BQ293" si="176">IF($D205="是",AL205-AM205,0)</f>
        <v>0</v>
      </c>
      <c r="BR205" s="3178">
        <f t="shared" ref="BR205:BR293" si="177">IF($D205="是",AN205-AO205,0)</f>
        <v>0</v>
      </c>
      <c r="BS205" s="3178">
        <f t="shared" ref="BS205:BS293" si="178">IF($D205="是",AP205-AQ205,0)</f>
        <v>0</v>
      </c>
      <c r="BT205" s="3188">
        <f t="shared" ref="BT205:BT293" si="179">IF($D205="是",AR205-AS205,0)</f>
        <v>0</v>
      </c>
    </row>
    <row r="206" spans="1:72" ht="15.6">
      <c r="A206" s="3176"/>
      <c r="B206" s="1292"/>
      <c r="C206" s="1293"/>
      <c r="D206" s="3189"/>
      <c r="E206" s="3178">
        <f t="shared" si="151"/>
        <v>0</v>
      </c>
      <c r="F206" s="3179"/>
      <c r="G206" s="3180">
        <f t="shared" si="152"/>
        <v>0</v>
      </c>
      <c r="H206" s="3181">
        <f t="shared" si="153"/>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4"/>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5"/>
        <v>0</v>
      </c>
      <c r="AW206" s="3186">
        <f t="shared" si="156"/>
        <v>0</v>
      </c>
      <c r="AX206" s="3186">
        <f t="shared" si="157"/>
        <v>0</v>
      </c>
      <c r="AY206" s="3187">
        <f t="shared" si="158"/>
        <v>0</v>
      </c>
      <c r="AZ206" s="3178">
        <f t="shared" si="159"/>
        <v>0</v>
      </c>
      <c r="BA206" s="3178">
        <f t="shared" si="160"/>
        <v>0</v>
      </c>
      <c r="BB206" s="3178">
        <f t="shared" si="161"/>
        <v>0</v>
      </c>
      <c r="BC206" s="3178">
        <f t="shared" si="162"/>
        <v>0</v>
      </c>
      <c r="BD206" s="3178">
        <f t="shared" si="163"/>
        <v>0</v>
      </c>
      <c r="BE206" s="3178">
        <f t="shared" si="164"/>
        <v>0</v>
      </c>
      <c r="BF206" s="3178">
        <f t="shared" si="165"/>
        <v>0</v>
      </c>
      <c r="BG206" s="3178">
        <f t="shared" si="166"/>
        <v>0</v>
      </c>
      <c r="BH206" s="3178">
        <f t="shared" si="167"/>
        <v>0</v>
      </c>
      <c r="BI206" s="3178">
        <f t="shared" si="168"/>
        <v>0</v>
      </c>
      <c r="BJ206" s="3178">
        <f t="shared" si="169"/>
        <v>0</v>
      </c>
      <c r="BK206" s="3178">
        <f t="shared" si="170"/>
        <v>0</v>
      </c>
      <c r="BL206" s="3178">
        <f t="shared" si="171"/>
        <v>0</v>
      </c>
      <c r="BM206" s="3178">
        <f t="shared" si="172"/>
        <v>0</v>
      </c>
      <c r="BN206" s="3178">
        <f t="shared" si="173"/>
        <v>0</v>
      </c>
      <c r="BO206" s="3178">
        <f t="shared" si="174"/>
        <v>0</v>
      </c>
      <c r="BP206" s="3178">
        <f t="shared" si="175"/>
        <v>0</v>
      </c>
      <c r="BQ206" s="3178">
        <f t="shared" si="176"/>
        <v>0</v>
      </c>
      <c r="BR206" s="3178">
        <f t="shared" si="177"/>
        <v>0</v>
      </c>
      <c r="BS206" s="3178">
        <f t="shared" si="178"/>
        <v>0</v>
      </c>
      <c r="BT206" s="3188">
        <f t="shared" si="179"/>
        <v>0</v>
      </c>
    </row>
    <row r="207" spans="1:72" ht="15.6">
      <c r="A207" s="3176"/>
      <c r="B207" s="1292"/>
      <c r="C207" s="1293"/>
      <c r="D207" s="3189"/>
      <c r="E207" s="3178">
        <f t="shared" si="151"/>
        <v>0</v>
      </c>
      <c r="F207" s="3179"/>
      <c r="G207" s="3180">
        <f t="shared" si="152"/>
        <v>0</v>
      </c>
      <c r="H207" s="3181">
        <f t="shared" si="153"/>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4"/>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5"/>
        <v>0</v>
      </c>
      <c r="AW207" s="3186">
        <f t="shared" si="156"/>
        <v>0</v>
      </c>
      <c r="AX207" s="3186">
        <f t="shared" si="157"/>
        <v>0</v>
      </c>
      <c r="AY207" s="3187">
        <f t="shared" si="158"/>
        <v>0</v>
      </c>
      <c r="AZ207" s="3178">
        <f t="shared" si="159"/>
        <v>0</v>
      </c>
      <c r="BA207" s="3178">
        <f t="shared" si="160"/>
        <v>0</v>
      </c>
      <c r="BB207" s="3178">
        <f t="shared" si="161"/>
        <v>0</v>
      </c>
      <c r="BC207" s="3178">
        <f t="shared" si="162"/>
        <v>0</v>
      </c>
      <c r="BD207" s="3178">
        <f t="shared" si="163"/>
        <v>0</v>
      </c>
      <c r="BE207" s="3178">
        <f t="shared" si="164"/>
        <v>0</v>
      </c>
      <c r="BF207" s="3178">
        <f t="shared" si="165"/>
        <v>0</v>
      </c>
      <c r="BG207" s="3178">
        <f t="shared" si="166"/>
        <v>0</v>
      </c>
      <c r="BH207" s="3178">
        <f t="shared" si="167"/>
        <v>0</v>
      </c>
      <c r="BI207" s="3178">
        <f t="shared" si="168"/>
        <v>0</v>
      </c>
      <c r="BJ207" s="3178">
        <f t="shared" si="169"/>
        <v>0</v>
      </c>
      <c r="BK207" s="3178">
        <f t="shared" si="170"/>
        <v>0</v>
      </c>
      <c r="BL207" s="3178">
        <f t="shared" si="171"/>
        <v>0</v>
      </c>
      <c r="BM207" s="3178">
        <f t="shared" si="172"/>
        <v>0</v>
      </c>
      <c r="BN207" s="3178">
        <f t="shared" si="173"/>
        <v>0</v>
      </c>
      <c r="BO207" s="3178">
        <f t="shared" si="174"/>
        <v>0</v>
      </c>
      <c r="BP207" s="3178">
        <f t="shared" si="175"/>
        <v>0</v>
      </c>
      <c r="BQ207" s="3178">
        <f t="shared" si="176"/>
        <v>0</v>
      </c>
      <c r="BR207" s="3178">
        <f t="shared" si="177"/>
        <v>0</v>
      </c>
      <c r="BS207" s="3178">
        <f t="shared" si="178"/>
        <v>0</v>
      </c>
      <c r="BT207" s="3188">
        <f t="shared" si="179"/>
        <v>0</v>
      </c>
    </row>
    <row r="208" spans="1:72" ht="15.6">
      <c r="A208" s="3176"/>
      <c r="B208" s="1292"/>
      <c r="C208" s="1293"/>
      <c r="D208" s="3189"/>
      <c r="E208" s="3178">
        <f t="shared" si="151"/>
        <v>0</v>
      </c>
      <c r="F208" s="3179"/>
      <c r="G208" s="3180">
        <f t="shared" si="152"/>
        <v>0</v>
      </c>
      <c r="H208" s="3181">
        <f t="shared" si="153"/>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4"/>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5"/>
        <v>0</v>
      </c>
      <c r="AW208" s="3186">
        <f t="shared" si="156"/>
        <v>0</v>
      </c>
      <c r="AX208" s="3186">
        <f t="shared" si="157"/>
        <v>0</v>
      </c>
      <c r="AY208" s="3187">
        <f t="shared" si="158"/>
        <v>0</v>
      </c>
      <c r="AZ208" s="3178">
        <f t="shared" si="159"/>
        <v>0</v>
      </c>
      <c r="BA208" s="3178">
        <f t="shared" si="160"/>
        <v>0</v>
      </c>
      <c r="BB208" s="3178">
        <f t="shared" si="161"/>
        <v>0</v>
      </c>
      <c r="BC208" s="3178">
        <f t="shared" si="162"/>
        <v>0</v>
      </c>
      <c r="BD208" s="3178">
        <f t="shared" si="163"/>
        <v>0</v>
      </c>
      <c r="BE208" s="3178">
        <f t="shared" si="164"/>
        <v>0</v>
      </c>
      <c r="BF208" s="3178">
        <f t="shared" si="165"/>
        <v>0</v>
      </c>
      <c r="BG208" s="3178">
        <f t="shared" si="166"/>
        <v>0</v>
      </c>
      <c r="BH208" s="3178">
        <f t="shared" si="167"/>
        <v>0</v>
      </c>
      <c r="BI208" s="3178">
        <f t="shared" si="168"/>
        <v>0</v>
      </c>
      <c r="BJ208" s="3178">
        <f t="shared" si="169"/>
        <v>0</v>
      </c>
      <c r="BK208" s="3178">
        <f t="shared" si="170"/>
        <v>0</v>
      </c>
      <c r="BL208" s="3178">
        <f t="shared" si="171"/>
        <v>0</v>
      </c>
      <c r="BM208" s="3178">
        <f t="shared" si="172"/>
        <v>0</v>
      </c>
      <c r="BN208" s="3178">
        <f t="shared" si="173"/>
        <v>0</v>
      </c>
      <c r="BO208" s="3178">
        <f t="shared" si="174"/>
        <v>0</v>
      </c>
      <c r="BP208" s="3178">
        <f t="shared" si="175"/>
        <v>0</v>
      </c>
      <c r="BQ208" s="3178">
        <f t="shared" si="176"/>
        <v>0</v>
      </c>
      <c r="BR208" s="3178">
        <f t="shared" si="177"/>
        <v>0</v>
      </c>
      <c r="BS208" s="3178">
        <f t="shared" si="178"/>
        <v>0</v>
      </c>
      <c r="BT208" s="3188">
        <f t="shared" si="179"/>
        <v>0</v>
      </c>
    </row>
    <row r="209" spans="1:72" ht="15.6">
      <c r="A209" s="3176"/>
      <c r="B209" s="1292"/>
      <c r="C209" s="1293"/>
      <c r="D209" s="3189"/>
      <c r="E209" s="3178">
        <f t="shared" si="151"/>
        <v>0</v>
      </c>
      <c r="F209" s="3179"/>
      <c r="G209" s="3180">
        <f t="shared" si="152"/>
        <v>0</v>
      </c>
      <c r="H209" s="3181">
        <f t="shared" si="153"/>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4"/>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5"/>
        <v>0</v>
      </c>
      <c r="AW209" s="3186">
        <f t="shared" si="156"/>
        <v>0</v>
      </c>
      <c r="AX209" s="3186">
        <f t="shared" si="157"/>
        <v>0</v>
      </c>
      <c r="AY209" s="3187">
        <f t="shared" si="158"/>
        <v>0</v>
      </c>
      <c r="AZ209" s="3178">
        <f t="shared" si="159"/>
        <v>0</v>
      </c>
      <c r="BA209" s="3178">
        <f t="shared" si="160"/>
        <v>0</v>
      </c>
      <c r="BB209" s="3178">
        <f t="shared" si="161"/>
        <v>0</v>
      </c>
      <c r="BC209" s="3178">
        <f t="shared" si="162"/>
        <v>0</v>
      </c>
      <c r="BD209" s="3178">
        <f t="shared" si="163"/>
        <v>0</v>
      </c>
      <c r="BE209" s="3178">
        <f t="shared" si="164"/>
        <v>0</v>
      </c>
      <c r="BF209" s="3178">
        <f t="shared" si="165"/>
        <v>0</v>
      </c>
      <c r="BG209" s="3178">
        <f t="shared" si="166"/>
        <v>0</v>
      </c>
      <c r="BH209" s="3178">
        <f t="shared" si="167"/>
        <v>0</v>
      </c>
      <c r="BI209" s="3178">
        <f t="shared" si="168"/>
        <v>0</v>
      </c>
      <c r="BJ209" s="3178">
        <f t="shared" si="169"/>
        <v>0</v>
      </c>
      <c r="BK209" s="3178">
        <f t="shared" si="170"/>
        <v>0</v>
      </c>
      <c r="BL209" s="3178">
        <f t="shared" si="171"/>
        <v>0</v>
      </c>
      <c r="BM209" s="3178">
        <f t="shared" si="172"/>
        <v>0</v>
      </c>
      <c r="BN209" s="3178">
        <f t="shared" si="173"/>
        <v>0</v>
      </c>
      <c r="BO209" s="3178">
        <f t="shared" si="174"/>
        <v>0</v>
      </c>
      <c r="BP209" s="3178">
        <f t="shared" si="175"/>
        <v>0</v>
      </c>
      <c r="BQ209" s="3178">
        <f t="shared" si="176"/>
        <v>0</v>
      </c>
      <c r="BR209" s="3178">
        <f t="shared" si="177"/>
        <v>0</v>
      </c>
      <c r="BS209" s="3178">
        <f t="shared" si="178"/>
        <v>0</v>
      </c>
      <c r="BT209" s="3188">
        <f t="shared" si="179"/>
        <v>0</v>
      </c>
    </row>
    <row r="210" spans="1:72" ht="15.6">
      <c r="A210" s="3176"/>
      <c r="B210" s="1292"/>
      <c r="C210" s="1293"/>
      <c r="D210" s="3189"/>
      <c r="E210" s="3178">
        <f t="shared" si="151"/>
        <v>0</v>
      </c>
      <c r="F210" s="3179"/>
      <c r="G210" s="3180">
        <f t="shared" si="152"/>
        <v>0</v>
      </c>
      <c r="H210" s="3181">
        <f t="shared" si="153"/>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4"/>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5"/>
        <v>0</v>
      </c>
      <c r="AW210" s="3186">
        <f t="shared" si="156"/>
        <v>0</v>
      </c>
      <c r="AX210" s="3186">
        <f t="shared" si="157"/>
        <v>0</v>
      </c>
      <c r="AY210" s="3187">
        <f t="shared" si="158"/>
        <v>0</v>
      </c>
      <c r="AZ210" s="3178">
        <f t="shared" si="159"/>
        <v>0</v>
      </c>
      <c r="BA210" s="3178">
        <f t="shared" si="160"/>
        <v>0</v>
      </c>
      <c r="BB210" s="3178">
        <f t="shared" si="161"/>
        <v>0</v>
      </c>
      <c r="BC210" s="3178">
        <f t="shared" si="162"/>
        <v>0</v>
      </c>
      <c r="BD210" s="3178">
        <f t="shared" si="163"/>
        <v>0</v>
      </c>
      <c r="BE210" s="3178">
        <f t="shared" si="164"/>
        <v>0</v>
      </c>
      <c r="BF210" s="3178">
        <f t="shared" si="165"/>
        <v>0</v>
      </c>
      <c r="BG210" s="3178">
        <f t="shared" si="166"/>
        <v>0</v>
      </c>
      <c r="BH210" s="3178">
        <f t="shared" si="167"/>
        <v>0</v>
      </c>
      <c r="BI210" s="3178">
        <f t="shared" si="168"/>
        <v>0</v>
      </c>
      <c r="BJ210" s="3178">
        <f t="shared" si="169"/>
        <v>0</v>
      </c>
      <c r="BK210" s="3178">
        <f t="shared" si="170"/>
        <v>0</v>
      </c>
      <c r="BL210" s="3178">
        <f t="shared" si="171"/>
        <v>0</v>
      </c>
      <c r="BM210" s="3178">
        <f t="shared" si="172"/>
        <v>0</v>
      </c>
      <c r="BN210" s="3178">
        <f t="shared" si="173"/>
        <v>0</v>
      </c>
      <c r="BO210" s="3178">
        <f t="shared" si="174"/>
        <v>0</v>
      </c>
      <c r="BP210" s="3178">
        <f t="shared" si="175"/>
        <v>0</v>
      </c>
      <c r="BQ210" s="3178">
        <f t="shared" si="176"/>
        <v>0</v>
      </c>
      <c r="BR210" s="3178">
        <f t="shared" si="177"/>
        <v>0</v>
      </c>
      <c r="BS210" s="3178">
        <f t="shared" si="178"/>
        <v>0</v>
      </c>
      <c r="BT210" s="3188">
        <f t="shared" si="179"/>
        <v>0</v>
      </c>
    </row>
    <row r="211" spans="1:72" ht="15.6">
      <c r="A211" s="3176"/>
      <c r="B211" s="1292"/>
      <c r="C211" s="1293"/>
      <c r="D211" s="3189"/>
      <c r="E211" s="3178">
        <f t="shared" si="151"/>
        <v>0</v>
      </c>
      <c r="F211" s="3179"/>
      <c r="G211" s="3180">
        <f t="shared" si="152"/>
        <v>0</v>
      </c>
      <c r="H211" s="3181">
        <f t="shared" si="153"/>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4"/>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5"/>
        <v>0</v>
      </c>
      <c r="AW211" s="3186">
        <f t="shared" si="156"/>
        <v>0</v>
      </c>
      <c r="AX211" s="3186">
        <f t="shared" si="157"/>
        <v>0</v>
      </c>
      <c r="AY211" s="3187">
        <f t="shared" si="158"/>
        <v>0</v>
      </c>
      <c r="AZ211" s="3178">
        <f t="shared" si="159"/>
        <v>0</v>
      </c>
      <c r="BA211" s="3178">
        <f t="shared" si="160"/>
        <v>0</v>
      </c>
      <c r="BB211" s="3178">
        <f t="shared" si="161"/>
        <v>0</v>
      </c>
      <c r="BC211" s="3178">
        <f t="shared" si="162"/>
        <v>0</v>
      </c>
      <c r="BD211" s="3178">
        <f t="shared" si="163"/>
        <v>0</v>
      </c>
      <c r="BE211" s="3178">
        <f t="shared" si="164"/>
        <v>0</v>
      </c>
      <c r="BF211" s="3178">
        <f t="shared" si="165"/>
        <v>0</v>
      </c>
      <c r="BG211" s="3178">
        <f t="shared" si="166"/>
        <v>0</v>
      </c>
      <c r="BH211" s="3178">
        <f t="shared" si="167"/>
        <v>0</v>
      </c>
      <c r="BI211" s="3178">
        <f t="shared" si="168"/>
        <v>0</v>
      </c>
      <c r="BJ211" s="3178">
        <f t="shared" si="169"/>
        <v>0</v>
      </c>
      <c r="BK211" s="3178">
        <f t="shared" si="170"/>
        <v>0</v>
      </c>
      <c r="BL211" s="3178">
        <f t="shared" si="171"/>
        <v>0</v>
      </c>
      <c r="BM211" s="3178">
        <f t="shared" si="172"/>
        <v>0</v>
      </c>
      <c r="BN211" s="3178">
        <f t="shared" si="173"/>
        <v>0</v>
      </c>
      <c r="BO211" s="3178">
        <f t="shared" si="174"/>
        <v>0</v>
      </c>
      <c r="BP211" s="3178">
        <f t="shared" si="175"/>
        <v>0</v>
      </c>
      <c r="BQ211" s="3178">
        <f t="shared" si="176"/>
        <v>0</v>
      </c>
      <c r="BR211" s="3178">
        <f t="shared" si="177"/>
        <v>0</v>
      </c>
      <c r="BS211" s="3178">
        <f t="shared" si="178"/>
        <v>0</v>
      </c>
      <c r="BT211" s="3188">
        <f t="shared" si="179"/>
        <v>0</v>
      </c>
    </row>
    <row r="212" spans="1:72" ht="15.6">
      <c r="A212" s="3176"/>
      <c r="B212" s="1292"/>
      <c r="C212" s="1293"/>
      <c r="D212" s="3189"/>
      <c r="E212" s="3178">
        <f t="shared" si="151"/>
        <v>0</v>
      </c>
      <c r="F212" s="3179"/>
      <c r="G212" s="3180">
        <f t="shared" si="152"/>
        <v>0</v>
      </c>
      <c r="H212" s="3181">
        <f t="shared" si="153"/>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4"/>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5"/>
        <v>0</v>
      </c>
      <c r="AW212" s="3186">
        <f t="shared" si="156"/>
        <v>0</v>
      </c>
      <c r="AX212" s="3186">
        <f t="shared" si="157"/>
        <v>0</v>
      </c>
      <c r="AY212" s="3187">
        <f t="shared" si="158"/>
        <v>0</v>
      </c>
      <c r="AZ212" s="3178">
        <f t="shared" si="159"/>
        <v>0</v>
      </c>
      <c r="BA212" s="3178">
        <f t="shared" si="160"/>
        <v>0</v>
      </c>
      <c r="BB212" s="3178">
        <f t="shared" si="161"/>
        <v>0</v>
      </c>
      <c r="BC212" s="3178">
        <f t="shared" si="162"/>
        <v>0</v>
      </c>
      <c r="BD212" s="3178">
        <f t="shared" si="163"/>
        <v>0</v>
      </c>
      <c r="BE212" s="3178">
        <f t="shared" si="164"/>
        <v>0</v>
      </c>
      <c r="BF212" s="3178">
        <f t="shared" si="165"/>
        <v>0</v>
      </c>
      <c r="BG212" s="3178">
        <f t="shared" si="166"/>
        <v>0</v>
      </c>
      <c r="BH212" s="3178">
        <f t="shared" si="167"/>
        <v>0</v>
      </c>
      <c r="BI212" s="3178">
        <f t="shared" si="168"/>
        <v>0</v>
      </c>
      <c r="BJ212" s="3178">
        <f t="shared" si="169"/>
        <v>0</v>
      </c>
      <c r="BK212" s="3178">
        <f t="shared" si="170"/>
        <v>0</v>
      </c>
      <c r="BL212" s="3178">
        <f t="shared" si="171"/>
        <v>0</v>
      </c>
      <c r="BM212" s="3178">
        <f t="shared" si="172"/>
        <v>0</v>
      </c>
      <c r="BN212" s="3178">
        <f t="shared" si="173"/>
        <v>0</v>
      </c>
      <c r="BO212" s="3178">
        <f t="shared" si="174"/>
        <v>0</v>
      </c>
      <c r="BP212" s="3178">
        <f t="shared" si="175"/>
        <v>0</v>
      </c>
      <c r="BQ212" s="3178">
        <f t="shared" si="176"/>
        <v>0</v>
      </c>
      <c r="BR212" s="3178">
        <f t="shared" si="177"/>
        <v>0</v>
      </c>
      <c r="BS212" s="3178">
        <f t="shared" si="178"/>
        <v>0</v>
      </c>
      <c r="BT212" s="3188">
        <f t="shared" si="179"/>
        <v>0</v>
      </c>
    </row>
    <row r="213" spans="1:72" ht="15.6">
      <c r="A213" s="3176"/>
      <c r="B213" s="1294"/>
      <c r="C213" s="1295"/>
      <c r="D213" s="3189"/>
      <c r="E213" s="3178">
        <f t="shared" si="151"/>
        <v>0</v>
      </c>
      <c r="F213" s="3179"/>
      <c r="G213" s="3180">
        <f t="shared" si="152"/>
        <v>0</v>
      </c>
      <c r="H213" s="3181">
        <f t="shared" si="153"/>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4"/>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5"/>
        <v>0</v>
      </c>
      <c r="AW213" s="3186">
        <f t="shared" si="156"/>
        <v>0</v>
      </c>
      <c r="AX213" s="3186">
        <f t="shared" si="157"/>
        <v>0</v>
      </c>
      <c r="AY213" s="3187">
        <f t="shared" si="158"/>
        <v>0</v>
      </c>
      <c r="AZ213" s="3178">
        <f t="shared" si="159"/>
        <v>0</v>
      </c>
      <c r="BA213" s="3178">
        <f t="shared" si="160"/>
        <v>0</v>
      </c>
      <c r="BB213" s="3178">
        <f t="shared" si="161"/>
        <v>0</v>
      </c>
      <c r="BC213" s="3178">
        <f t="shared" si="162"/>
        <v>0</v>
      </c>
      <c r="BD213" s="3178">
        <f t="shared" si="163"/>
        <v>0</v>
      </c>
      <c r="BE213" s="3178">
        <f t="shared" si="164"/>
        <v>0</v>
      </c>
      <c r="BF213" s="3178">
        <f t="shared" si="165"/>
        <v>0</v>
      </c>
      <c r="BG213" s="3178">
        <f t="shared" si="166"/>
        <v>0</v>
      </c>
      <c r="BH213" s="3178">
        <f t="shared" si="167"/>
        <v>0</v>
      </c>
      <c r="BI213" s="3178">
        <f t="shared" si="168"/>
        <v>0</v>
      </c>
      <c r="BJ213" s="3178">
        <f t="shared" si="169"/>
        <v>0</v>
      </c>
      <c r="BK213" s="3178">
        <f t="shared" si="170"/>
        <v>0</v>
      </c>
      <c r="BL213" s="3178">
        <f t="shared" si="171"/>
        <v>0</v>
      </c>
      <c r="BM213" s="3178">
        <f t="shared" si="172"/>
        <v>0</v>
      </c>
      <c r="BN213" s="3178">
        <f t="shared" si="173"/>
        <v>0</v>
      </c>
      <c r="BO213" s="3178">
        <f t="shared" si="174"/>
        <v>0</v>
      </c>
      <c r="BP213" s="3178">
        <f t="shared" si="175"/>
        <v>0</v>
      </c>
      <c r="BQ213" s="3178">
        <f t="shared" si="176"/>
        <v>0</v>
      </c>
      <c r="BR213" s="3178">
        <f t="shared" si="177"/>
        <v>0</v>
      </c>
      <c r="BS213" s="3178">
        <f t="shared" si="178"/>
        <v>0</v>
      </c>
      <c r="BT213" s="3188">
        <f t="shared" si="179"/>
        <v>0</v>
      </c>
    </row>
    <row r="214" spans="1:72" ht="15.6">
      <c r="A214" s="3176"/>
      <c r="B214" s="1292"/>
      <c r="C214" s="1293"/>
      <c r="D214" s="3189"/>
      <c r="E214" s="3178">
        <f t="shared" si="151"/>
        <v>0</v>
      </c>
      <c r="F214" s="3179"/>
      <c r="G214" s="3180">
        <f t="shared" si="152"/>
        <v>0</v>
      </c>
      <c r="H214" s="3181">
        <f t="shared" si="153"/>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4"/>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5"/>
        <v>0</v>
      </c>
      <c r="AW214" s="3186">
        <f t="shared" si="156"/>
        <v>0</v>
      </c>
      <c r="AX214" s="3186">
        <f t="shared" si="157"/>
        <v>0</v>
      </c>
      <c r="AY214" s="3187">
        <f t="shared" si="158"/>
        <v>0</v>
      </c>
      <c r="AZ214" s="3178">
        <f t="shared" si="159"/>
        <v>0</v>
      </c>
      <c r="BA214" s="3178">
        <f t="shared" si="160"/>
        <v>0</v>
      </c>
      <c r="BB214" s="3178">
        <f t="shared" si="161"/>
        <v>0</v>
      </c>
      <c r="BC214" s="3178">
        <f t="shared" si="162"/>
        <v>0</v>
      </c>
      <c r="BD214" s="3178">
        <f t="shared" si="163"/>
        <v>0</v>
      </c>
      <c r="BE214" s="3178">
        <f t="shared" si="164"/>
        <v>0</v>
      </c>
      <c r="BF214" s="3178">
        <f t="shared" si="165"/>
        <v>0</v>
      </c>
      <c r="BG214" s="3178">
        <f t="shared" si="166"/>
        <v>0</v>
      </c>
      <c r="BH214" s="3178">
        <f t="shared" si="167"/>
        <v>0</v>
      </c>
      <c r="BI214" s="3178">
        <f t="shared" si="168"/>
        <v>0</v>
      </c>
      <c r="BJ214" s="3178">
        <f t="shared" si="169"/>
        <v>0</v>
      </c>
      <c r="BK214" s="3178">
        <f t="shared" si="170"/>
        <v>0</v>
      </c>
      <c r="BL214" s="3178">
        <f t="shared" si="171"/>
        <v>0</v>
      </c>
      <c r="BM214" s="3178">
        <f t="shared" si="172"/>
        <v>0</v>
      </c>
      <c r="BN214" s="3178">
        <f t="shared" si="173"/>
        <v>0</v>
      </c>
      <c r="BO214" s="3178">
        <f t="shared" si="174"/>
        <v>0</v>
      </c>
      <c r="BP214" s="3178">
        <f t="shared" si="175"/>
        <v>0</v>
      </c>
      <c r="BQ214" s="3178">
        <f t="shared" si="176"/>
        <v>0</v>
      </c>
      <c r="BR214" s="3178">
        <f t="shared" si="177"/>
        <v>0</v>
      </c>
      <c r="BS214" s="3178">
        <f t="shared" si="178"/>
        <v>0</v>
      </c>
      <c r="BT214" s="3188">
        <f t="shared" si="179"/>
        <v>0</v>
      </c>
    </row>
    <row r="215" spans="1:72" ht="15.6">
      <c r="A215" s="3176"/>
      <c r="B215" s="1292"/>
      <c r="C215" s="1293"/>
      <c r="D215" s="3189"/>
      <c r="E215" s="3178">
        <f t="shared" si="151"/>
        <v>0</v>
      </c>
      <c r="F215" s="3179"/>
      <c r="G215" s="3180">
        <f t="shared" si="152"/>
        <v>0</v>
      </c>
      <c r="H215" s="3181">
        <f t="shared" si="153"/>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4"/>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5"/>
        <v>0</v>
      </c>
      <c r="AW215" s="3186">
        <f t="shared" si="156"/>
        <v>0</v>
      </c>
      <c r="AX215" s="3186">
        <f t="shared" si="157"/>
        <v>0</v>
      </c>
      <c r="AY215" s="3187">
        <f t="shared" si="158"/>
        <v>0</v>
      </c>
      <c r="AZ215" s="3178">
        <f t="shared" si="159"/>
        <v>0</v>
      </c>
      <c r="BA215" s="3178">
        <f t="shared" si="160"/>
        <v>0</v>
      </c>
      <c r="BB215" s="3178">
        <f t="shared" si="161"/>
        <v>0</v>
      </c>
      <c r="BC215" s="3178">
        <f t="shared" si="162"/>
        <v>0</v>
      </c>
      <c r="BD215" s="3178">
        <f t="shared" si="163"/>
        <v>0</v>
      </c>
      <c r="BE215" s="3178">
        <f t="shared" si="164"/>
        <v>0</v>
      </c>
      <c r="BF215" s="3178">
        <f t="shared" si="165"/>
        <v>0</v>
      </c>
      <c r="BG215" s="3178">
        <f t="shared" si="166"/>
        <v>0</v>
      </c>
      <c r="BH215" s="3178">
        <f t="shared" si="167"/>
        <v>0</v>
      </c>
      <c r="BI215" s="3178">
        <f t="shared" si="168"/>
        <v>0</v>
      </c>
      <c r="BJ215" s="3178">
        <f t="shared" si="169"/>
        <v>0</v>
      </c>
      <c r="BK215" s="3178">
        <f t="shared" si="170"/>
        <v>0</v>
      </c>
      <c r="BL215" s="3178">
        <f t="shared" si="171"/>
        <v>0</v>
      </c>
      <c r="BM215" s="3178">
        <f t="shared" si="172"/>
        <v>0</v>
      </c>
      <c r="BN215" s="3178">
        <f t="shared" si="173"/>
        <v>0</v>
      </c>
      <c r="BO215" s="3178">
        <f t="shared" si="174"/>
        <v>0</v>
      </c>
      <c r="BP215" s="3178">
        <f t="shared" si="175"/>
        <v>0</v>
      </c>
      <c r="BQ215" s="3178">
        <f t="shared" si="176"/>
        <v>0</v>
      </c>
      <c r="BR215" s="3178">
        <f t="shared" si="177"/>
        <v>0</v>
      </c>
      <c r="BS215" s="3178">
        <f t="shared" si="178"/>
        <v>0</v>
      </c>
      <c r="BT215" s="3188">
        <f t="shared" si="179"/>
        <v>0</v>
      </c>
    </row>
    <row r="216" spans="1:72" ht="15.6">
      <c r="A216" s="3176"/>
      <c r="B216" s="1292"/>
      <c r="C216" s="1293"/>
      <c r="D216" s="3189"/>
      <c r="E216" s="3178">
        <f t="shared" si="151"/>
        <v>0</v>
      </c>
      <c r="F216" s="3179"/>
      <c r="G216" s="3180">
        <f t="shared" si="152"/>
        <v>0</v>
      </c>
      <c r="H216" s="3181">
        <f t="shared" si="153"/>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4"/>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5"/>
        <v>0</v>
      </c>
      <c r="AW216" s="3186">
        <f t="shared" si="156"/>
        <v>0</v>
      </c>
      <c r="AX216" s="3186">
        <f t="shared" si="157"/>
        <v>0</v>
      </c>
      <c r="AY216" s="3187">
        <f t="shared" si="158"/>
        <v>0</v>
      </c>
      <c r="AZ216" s="3178">
        <f t="shared" si="159"/>
        <v>0</v>
      </c>
      <c r="BA216" s="3178">
        <f t="shared" si="160"/>
        <v>0</v>
      </c>
      <c r="BB216" s="3178">
        <f t="shared" si="161"/>
        <v>0</v>
      </c>
      <c r="BC216" s="3178">
        <f t="shared" si="162"/>
        <v>0</v>
      </c>
      <c r="BD216" s="3178">
        <f t="shared" si="163"/>
        <v>0</v>
      </c>
      <c r="BE216" s="3178">
        <f t="shared" si="164"/>
        <v>0</v>
      </c>
      <c r="BF216" s="3178">
        <f t="shared" si="165"/>
        <v>0</v>
      </c>
      <c r="BG216" s="3178">
        <f t="shared" si="166"/>
        <v>0</v>
      </c>
      <c r="BH216" s="3178">
        <f t="shared" si="167"/>
        <v>0</v>
      </c>
      <c r="BI216" s="3178">
        <f t="shared" si="168"/>
        <v>0</v>
      </c>
      <c r="BJ216" s="3178">
        <f t="shared" si="169"/>
        <v>0</v>
      </c>
      <c r="BK216" s="3178">
        <f t="shared" si="170"/>
        <v>0</v>
      </c>
      <c r="BL216" s="3178">
        <f t="shared" si="171"/>
        <v>0</v>
      </c>
      <c r="BM216" s="3178">
        <f t="shared" si="172"/>
        <v>0</v>
      </c>
      <c r="BN216" s="3178">
        <f t="shared" si="173"/>
        <v>0</v>
      </c>
      <c r="BO216" s="3178">
        <f t="shared" si="174"/>
        <v>0</v>
      </c>
      <c r="BP216" s="3178">
        <f t="shared" si="175"/>
        <v>0</v>
      </c>
      <c r="BQ216" s="3178">
        <f t="shared" si="176"/>
        <v>0</v>
      </c>
      <c r="BR216" s="3178">
        <f t="shared" si="177"/>
        <v>0</v>
      </c>
      <c r="BS216" s="3178">
        <f t="shared" si="178"/>
        <v>0</v>
      </c>
      <c r="BT216" s="3188">
        <f t="shared" si="179"/>
        <v>0</v>
      </c>
    </row>
    <row r="217" spans="1:72" ht="15.6">
      <c r="A217" s="3176"/>
      <c r="B217" s="1292"/>
      <c r="C217" s="1293"/>
      <c r="D217" s="3189"/>
      <c r="E217" s="3178">
        <f t="shared" si="151"/>
        <v>0</v>
      </c>
      <c r="F217" s="3179"/>
      <c r="G217" s="3180">
        <f t="shared" si="152"/>
        <v>0</v>
      </c>
      <c r="H217" s="3181">
        <f t="shared" si="153"/>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4"/>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5"/>
        <v>0</v>
      </c>
      <c r="AW217" s="3186">
        <f t="shared" si="156"/>
        <v>0</v>
      </c>
      <c r="AX217" s="3186">
        <f t="shared" si="157"/>
        <v>0</v>
      </c>
      <c r="AY217" s="3187">
        <f t="shared" si="158"/>
        <v>0</v>
      </c>
      <c r="AZ217" s="3178">
        <f t="shared" si="159"/>
        <v>0</v>
      </c>
      <c r="BA217" s="3178">
        <f t="shared" si="160"/>
        <v>0</v>
      </c>
      <c r="BB217" s="3178">
        <f t="shared" si="161"/>
        <v>0</v>
      </c>
      <c r="BC217" s="3178">
        <f t="shared" si="162"/>
        <v>0</v>
      </c>
      <c r="BD217" s="3178">
        <f t="shared" si="163"/>
        <v>0</v>
      </c>
      <c r="BE217" s="3178">
        <f t="shared" si="164"/>
        <v>0</v>
      </c>
      <c r="BF217" s="3178">
        <f t="shared" si="165"/>
        <v>0</v>
      </c>
      <c r="BG217" s="3178">
        <f t="shared" si="166"/>
        <v>0</v>
      </c>
      <c r="BH217" s="3178">
        <f t="shared" si="167"/>
        <v>0</v>
      </c>
      <c r="BI217" s="3178">
        <f t="shared" si="168"/>
        <v>0</v>
      </c>
      <c r="BJ217" s="3178">
        <f t="shared" si="169"/>
        <v>0</v>
      </c>
      <c r="BK217" s="3178">
        <f t="shared" si="170"/>
        <v>0</v>
      </c>
      <c r="BL217" s="3178">
        <f t="shared" si="171"/>
        <v>0</v>
      </c>
      <c r="BM217" s="3178">
        <f t="shared" si="172"/>
        <v>0</v>
      </c>
      <c r="BN217" s="3178">
        <f t="shared" si="173"/>
        <v>0</v>
      </c>
      <c r="BO217" s="3178">
        <f t="shared" si="174"/>
        <v>0</v>
      </c>
      <c r="BP217" s="3178">
        <f t="shared" si="175"/>
        <v>0</v>
      </c>
      <c r="BQ217" s="3178">
        <f t="shared" si="176"/>
        <v>0</v>
      </c>
      <c r="BR217" s="3178">
        <f t="shared" si="177"/>
        <v>0</v>
      </c>
      <c r="BS217" s="3178">
        <f t="shared" si="178"/>
        <v>0</v>
      </c>
      <c r="BT217" s="3188">
        <f t="shared" si="179"/>
        <v>0</v>
      </c>
    </row>
    <row r="218" spans="1:72" ht="15.6">
      <c r="A218" s="3176"/>
      <c r="B218" s="1292"/>
      <c r="C218" s="1293"/>
      <c r="D218" s="3189"/>
      <c r="E218" s="3178">
        <f t="shared" si="151"/>
        <v>0</v>
      </c>
      <c r="F218" s="3179"/>
      <c r="G218" s="3180">
        <f t="shared" si="152"/>
        <v>0</v>
      </c>
      <c r="H218" s="3181">
        <f t="shared" si="153"/>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4"/>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5"/>
        <v>0</v>
      </c>
      <c r="AW218" s="3186">
        <f t="shared" si="156"/>
        <v>0</v>
      </c>
      <c r="AX218" s="3186">
        <f t="shared" si="157"/>
        <v>0</v>
      </c>
      <c r="AY218" s="3187">
        <f t="shared" si="158"/>
        <v>0</v>
      </c>
      <c r="AZ218" s="3178">
        <f t="shared" si="159"/>
        <v>0</v>
      </c>
      <c r="BA218" s="3178">
        <f t="shared" si="160"/>
        <v>0</v>
      </c>
      <c r="BB218" s="3178">
        <f t="shared" si="161"/>
        <v>0</v>
      </c>
      <c r="BC218" s="3178">
        <f t="shared" si="162"/>
        <v>0</v>
      </c>
      <c r="BD218" s="3178">
        <f t="shared" si="163"/>
        <v>0</v>
      </c>
      <c r="BE218" s="3178">
        <f t="shared" si="164"/>
        <v>0</v>
      </c>
      <c r="BF218" s="3178">
        <f t="shared" si="165"/>
        <v>0</v>
      </c>
      <c r="BG218" s="3178">
        <f t="shared" si="166"/>
        <v>0</v>
      </c>
      <c r="BH218" s="3178">
        <f t="shared" si="167"/>
        <v>0</v>
      </c>
      <c r="BI218" s="3178">
        <f t="shared" si="168"/>
        <v>0</v>
      </c>
      <c r="BJ218" s="3178">
        <f t="shared" si="169"/>
        <v>0</v>
      </c>
      <c r="BK218" s="3178">
        <f t="shared" si="170"/>
        <v>0</v>
      </c>
      <c r="BL218" s="3178">
        <f t="shared" si="171"/>
        <v>0</v>
      </c>
      <c r="BM218" s="3178">
        <f t="shared" si="172"/>
        <v>0</v>
      </c>
      <c r="BN218" s="3178">
        <f t="shared" si="173"/>
        <v>0</v>
      </c>
      <c r="BO218" s="3178">
        <f t="shared" si="174"/>
        <v>0</v>
      </c>
      <c r="BP218" s="3178">
        <f t="shared" si="175"/>
        <v>0</v>
      </c>
      <c r="BQ218" s="3178">
        <f t="shared" si="176"/>
        <v>0</v>
      </c>
      <c r="BR218" s="3178">
        <f t="shared" si="177"/>
        <v>0</v>
      </c>
      <c r="BS218" s="3178">
        <f t="shared" si="178"/>
        <v>0</v>
      </c>
      <c r="BT218" s="3188">
        <f t="shared" si="179"/>
        <v>0</v>
      </c>
    </row>
    <row r="219" spans="1:72" ht="15.6">
      <c r="A219" s="3176"/>
      <c r="B219" s="1292"/>
      <c r="C219" s="1293"/>
      <c r="D219" s="3189"/>
      <c r="E219" s="3178">
        <f t="shared" si="151"/>
        <v>0</v>
      </c>
      <c r="F219" s="3179"/>
      <c r="G219" s="3180">
        <f t="shared" si="152"/>
        <v>0</v>
      </c>
      <c r="H219" s="3181">
        <f t="shared" si="153"/>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4"/>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5"/>
        <v>0</v>
      </c>
      <c r="AW219" s="3186">
        <f t="shared" si="156"/>
        <v>0</v>
      </c>
      <c r="AX219" s="3186">
        <f t="shared" si="157"/>
        <v>0</v>
      </c>
      <c r="AY219" s="3187">
        <f t="shared" si="158"/>
        <v>0</v>
      </c>
      <c r="AZ219" s="3178">
        <f t="shared" si="159"/>
        <v>0</v>
      </c>
      <c r="BA219" s="3178">
        <f t="shared" si="160"/>
        <v>0</v>
      </c>
      <c r="BB219" s="3178">
        <f t="shared" si="161"/>
        <v>0</v>
      </c>
      <c r="BC219" s="3178">
        <f t="shared" si="162"/>
        <v>0</v>
      </c>
      <c r="BD219" s="3178">
        <f t="shared" si="163"/>
        <v>0</v>
      </c>
      <c r="BE219" s="3178">
        <f t="shared" si="164"/>
        <v>0</v>
      </c>
      <c r="BF219" s="3178">
        <f t="shared" si="165"/>
        <v>0</v>
      </c>
      <c r="BG219" s="3178">
        <f t="shared" si="166"/>
        <v>0</v>
      </c>
      <c r="BH219" s="3178">
        <f t="shared" si="167"/>
        <v>0</v>
      </c>
      <c r="BI219" s="3178">
        <f t="shared" si="168"/>
        <v>0</v>
      </c>
      <c r="BJ219" s="3178">
        <f t="shared" si="169"/>
        <v>0</v>
      </c>
      <c r="BK219" s="3178">
        <f t="shared" si="170"/>
        <v>0</v>
      </c>
      <c r="BL219" s="3178">
        <f t="shared" si="171"/>
        <v>0</v>
      </c>
      <c r="BM219" s="3178">
        <f t="shared" si="172"/>
        <v>0</v>
      </c>
      <c r="BN219" s="3178">
        <f t="shared" si="173"/>
        <v>0</v>
      </c>
      <c r="BO219" s="3178">
        <f t="shared" si="174"/>
        <v>0</v>
      </c>
      <c r="BP219" s="3178">
        <f t="shared" si="175"/>
        <v>0</v>
      </c>
      <c r="BQ219" s="3178">
        <f t="shared" si="176"/>
        <v>0</v>
      </c>
      <c r="BR219" s="3178">
        <f t="shared" si="177"/>
        <v>0</v>
      </c>
      <c r="BS219" s="3178">
        <f t="shared" si="178"/>
        <v>0</v>
      </c>
      <c r="BT219" s="3188">
        <f t="shared" si="179"/>
        <v>0</v>
      </c>
    </row>
    <row r="220" spans="1:72" ht="15.6">
      <c r="A220" s="3176"/>
      <c r="B220" s="1292"/>
      <c r="C220" s="1293"/>
      <c r="D220" s="3189"/>
      <c r="E220" s="3178">
        <f t="shared" si="151"/>
        <v>0</v>
      </c>
      <c r="F220" s="3179"/>
      <c r="G220" s="3180">
        <f t="shared" si="152"/>
        <v>0</v>
      </c>
      <c r="H220" s="3181">
        <f t="shared" si="153"/>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4"/>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5"/>
        <v>0</v>
      </c>
      <c r="AW220" s="3186">
        <f t="shared" si="156"/>
        <v>0</v>
      </c>
      <c r="AX220" s="3186">
        <f t="shared" si="157"/>
        <v>0</v>
      </c>
      <c r="AY220" s="3187">
        <f t="shared" si="158"/>
        <v>0</v>
      </c>
      <c r="AZ220" s="3178">
        <f t="shared" si="159"/>
        <v>0</v>
      </c>
      <c r="BA220" s="3178">
        <f t="shared" si="160"/>
        <v>0</v>
      </c>
      <c r="BB220" s="3178">
        <f t="shared" si="161"/>
        <v>0</v>
      </c>
      <c r="BC220" s="3178">
        <f t="shared" si="162"/>
        <v>0</v>
      </c>
      <c r="BD220" s="3178">
        <f t="shared" si="163"/>
        <v>0</v>
      </c>
      <c r="BE220" s="3178">
        <f t="shared" si="164"/>
        <v>0</v>
      </c>
      <c r="BF220" s="3178">
        <f t="shared" si="165"/>
        <v>0</v>
      </c>
      <c r="BG220" s="3178">
        <f t="shared" si="166"/>
        <v>0</v>
      </c>
      <c r="BH220" s="3178">
        <f t="shared" si="167"/>
        <v>0</v>
      </c>
      <c r="BI220" s="3178">
        <f t="shared" si="168"/>
        <v>0</v>
      </c>
      <c r="BJ220" s="3178">
        <f t="shared" si="169"/>
        <v>0</v>
      </c>
      <c r="BK220" s="3178">
        <f t="shared" si="170"/>
        <v>0</v>
      </c>
      <c r="BL220" s="3178">
        <f t="shared" si="171"/>
        <v>0</v>
      </c>
      <c r="BM220" s="3178">
        <f t="shared" si="172"/>
        <v>0</v>
      </c>
      <c r="BN220" s="3178">
        <f t="shared" si="173"/>
        <v>0</v>
      </c>
      <c r="BO220" s="3178">
        <f t="shared" si="174"/>
        <v>0</v>
      </c>
      <c r="BP220" s="3178">
        <f t="shared" si="175"/>
        <v>0</v>
      </c>
      <c r="BQ220" s="3178">
        <f t="shared" si="176"/>
        <v>0</v>
      </c>
      <c r="BR220" s="3178">
        <f t="shared" si="177"/>
        <v>0</v>
      </c>
      <c r="BS220" s="3178">
        <f t="shared" si="178"/>
        <v>0</v>
      </c>
      <c r="BT220" s="3188">
        <f t="shared" si="179"/>
        <v>0</v>
      </c>
    </row>
    <row r="221" spans="1:72" ht="15.6">
      <c r="A221" s="3176"/>
      <c r="B221" s="1292"/>
      <c r="C221" s="1293"/>
      <c r="D221" s="3189"/>
      <c r="E221" s="3178">
        <f t="shared" si="151"/>
        <v>0</v>
      </c>
      <c r="F221" s="3179"/>
      <c r="G221" s="3180">
        <f t="shared" si="152"/>
        <v>0</v>
      </c>
      <c r="H221" s="3181">
        <f t="shared" si="153"/>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4"/>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5"/>
        <v>0</v>
      </c>
      <c r="AW221" s="3186">
        <f t="shared" si="156"/>
        <v>0</v>
      </c>
      <c r="AX221" s="3186">
        <f t="shared" si="157"/>
        <v>0</v>
      </c>
      <c r="AY221" s="3187">
        <f t="shared" si="158"/>
        <v>0</v>
      </c>
      <c r="AZ221" s="3178">
        <f t="shared" si="159"/>
        <v>0</v>
      </c>
      <c r="BA221" s="3178">
        <f t="shared" si="160"/>
        <v>0</v>
      </c>
      <c r="BB221" s="3178">
        <f t="shared" si="161"/>
        <v>0</v>
      </c>
      <c r="BC221" s="3178">
        <f t="shared" si="162"/>
        <v>0</v>
      </c>
      <c r="BD221" s="3178">
        <f t="shared" si="163"/>
        <v>0</v>
      </c>
      <c r="BE221" s="3178">
        <f t="shared" si="164"/>
        <v>0</v>
      </c>
      <c r="BF221" s="3178">
        <f t="shared" si="165"/>
        <v>0</v>
      </c>
      <c r="BG221" s="3178">
        <f t="shared" si="166"/>
        <v>0</v>
      </c>
      <c r="BH221" s="3178">
        <f t="shared" si="167"/>
        <v>0</v>
      </c>
      <c r="BI221" s="3178">
        <f t="shared" si="168"/>
        <v>0</v>
      </c>
      <c r="BJ221" s="3178">
        <f t="shared" si="169"/>
        <v>0</v>
      </c>
      <c r="BK221" s="3178">
        <f t="shared" si="170"/>
        <v>0</v>
      </c>
      <c r="BL221" s="3178">
        <f t="shared" si="171"/>
        <v>0</v>
      </c>
      <c r="BM221" s="3178">
        <f t="shared" si="172"/>
        <v>0</v>
      </c>
      <c r="BN221" s="3178">
        <f t="shared" si="173"/>
        <v>0</v>
      </c>
      <c r="BO221" s="3178">
        <f t="shared" si="174"/>
        <v>0</v>
      </c>
      <c r="BP221" s="3178">
        <f t="shared" si="175"/>
        <v>0</v>
      </c>
      <c r="BQ221" s="3178">
        <f t="shared" si="176"/>
        <v>0</v>
      </c>
      <c r="BR221" s="3178">
        <f t="shared" si="177"/>
        <v>0</v>
      </c>
      <c r="BS221" s="3178">
        <f t="shared" si="178"/>
        <v>0</v>
      </c>
      <c r="BT221" s="3188">
        <f t="shared" si="179"/>
        <v>0</v>
      </c>
    </row>
    <row r="222" spans="1:72" ht="15.6">
      <c r="A222" s="3176"/>
      <c r="B222" s="1292"/>
      <c r="C222" s="1293"/>
      <c r="D222" s="3189"/>
      <c r="E222" s="3178">
        <f t="shared" si="151"/>
        <v>0</v>
      </c>
      <c r="F222" s="3179"/>
      <c r="G222" s="3180">
        <f t="shared" si="152"/>
        <v>0</v>
      </c>
      <c r="H222" s="3181">
        <f t="shared" si="153"/>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4"/>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5"/>
        <v>0</v>
      </c>
      <c r="AW222" s="3186">
        <f t="shared" si="156"/>
        <v>0</v>
      </c>
      <c r="AX222" s="3186">
        <f t="shared" si="157"/>
        <v>0</v>
      </c>
      <c r="AY222" s="3187">
        <f t="shared" si="158"/>
        <v>0</v>
      </c>
      <c r="AZ222" s="3178">
        <f t="shared" si="159"/>
        <v>0</v>
      </c>
      <c r="BA222" s="3178">
        <f t="shared" si="160"/>
        <v>0</v>
      </c>
      <c r="BB222" s="3178">
        <f t="shared" si="161"/>
        <v>0</v>
      </c>
      <c r="BC222" s="3178">
        <f t="shared" si="162"/>
        <v>0</v>
      </c>
      <c r="BD222" s="3178">
        <f t="shared" si="163"/>
        <v>0</v>
      </c>
      <c r="BE222" s="3178">
        <f t="shared" si="164"/>
        <v>0</v>
      </c>
      <c r="BF222" s="3178">
        <f t="shared" si="165"/>
        <v>0</v>
      </c>
      <c r="BG222" s="3178">
        <f t="shared" si="166"/>
        <v>0</v>
      </c>
      <c r="BH222" s="3178">
        <f t="shared" si="167"/>
        <v>0</v>
      </c>
      <c r="BI222" s="3178">
        <f t="shared" si="168"/>
        <v>0</v>
      </c>
      <c r="BJ222" s="3178">
        <f t="shared" si="169"/>
        <v>0</v>
      </c>
      <c r="BK222" s="3178">
        <f t="shared" si="170"/>
        <v>0</v>
      </c>
      <c r="BL222" s="3178">
        <f t="shared" si="171"/>
        <v>0</v>
      </c>
      <c r="BM222" s="3178">
        <f t="shared" si="172"/>
        <v>0</v>
      </c>
      <c r="BN222" s="3178">
        <f t="shared" si="173"/>
        <v>0</v>
      </c>
      <c r="BO222" s="3178">
        <f t="shared" si="174"/>
        <v>0</v>
      </c>
      <c r="BP222" s="3178">
        <f t="shared" si="175"/>
        <v>0</v>
      </c>
      <c r="BQ222" s="3178">
        <f t="shared" si="176"/>
        <v>0</v>
      </c>
      <c r="BR222" s="3178">
        <f t="shared" si="177"/>
        <v>0</v>
      </c>
      <c r="BS222" s="3178">
        <f t="shared" si="178"/>
        <v>0</v>
      </c>
      <c r="BT222" s="3188">
        <f t="shared" si="179"/>
        <v>0</v>
      </c>
    </row>
    <row r="223" spans="1:72" ht="15.6">
      <c r="A223" s="3176"/>
      <c r="B223" s="1292"/>
      <c r="C223" s="1293"/>
      <c r="D223" s="3189"/>
      <c r="E223" s="3178">
        <f t="shared" si="151"/>
        <v>0</v>
      </c>
      <c r="F223" s="3179"/>
      <c r="G223" s="3180">
        <f t="shared" si="152"/>
        <v>0</v>
      </c>
      <c r="H223" s="3181">
        <f t="shared" si="153"/>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4"/>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5"/>
        <v>0</v>
      </c>
      <c r="AW223" s="3186">
        <f t="shared" si="156"/>
        <v>0</v>
      </c>
      <c r="AX223" s="3186">
        <f t="shared" si="157"/>
        <v>0</v>
      </c>
      <c r="AY223" s="3187">
        <f t="shared" si="158"/>
        <v>0</v>
      </c>
      <c r="AZ223" s="3178">
        <f t="shared" si="159"/>
        <v>0</v>
      </c>
      <c r="BA223" s="3178">
        <f t="shared" si="160"/>
        <v>0</v>
      </c>
      <c r="BB223" s="3178">
        <f t="shared" si="161"/>
        <v>0</v>
      </c>
      <c r="BC223" s="3178">
        <f t="shared" si="162"/>
        <v>0</v>
      </c>
      <c r="BD223" s="3178">
        <f t="shared" si="163"/>
        <v>0</v>
      </c>
      <c r="BE223" s="3178">
        <f t="shared" si="164"/>
        <v>0</v>
      </c>
      <c r="BF223" s="3178">
        <f t="shared" si="165"/>
        <v>0</v>
      </c>
      <c r="BG223" s="3178">
        <f t="shared" si="166"/>
        <v>0</v>
      </c>
      <c r="BH223" s="3178">
        <f t="shared" si="167"/>
        <v>0</v>
      </c>
      <c r="BI223" s="3178">
        <f t="shared" si="168"/>
        <v>0</v>
      </c>
      <c r="BJ223" s="3178">
        <f t="shared" si="169"/>
        <v>0</v>
      </c>
      <c r="BK223" s="3178">
        <f t="shared" si="170"/>
        <v>0</v>
      </c>
      <c r="BL223" s="3178">
        <f t="shared" si="171"/>
        <v>0</v>
      </c>
      <c r="BM223" s="3178">
        <f t="shared" si="172"/>
        <v>0</v>
      </c>
      <c r="BN223" s="3178">
        <f t="shared" si="173"/>
        <v>0</v>
      </c>
      <c r="BO223" s="3178">
        <f t="shared" si="174"/>
        <v>0</v>
      </c>
      <c r="BP223" s="3178">
        <f t="shared" si="175"/>
        <v>0</v>
      </c>
      <c r="BQ223" s="3178">
        <f t="shared" si="176"/>
        <v>0</v>
      </c>
      <c r="BR223" s="3178">
        <f t="shared" si="177"/>
        <v>0</v>
      </c>
      <c r="BS223" s="3178">
        <f t="shared" si="178"/>
        <v>0</v>
      </c>
      <c r="BT223" s="3188">
        <f t="shared" si="179"/>
        <v>0</v>
      </c>
    </row>
    <row r="224" spans="1:72" ht="15.6">
      <c r="A224" s="3176"/>
      <c r="B224" s="1292"/>
      <c r="C224" s="1293"/>
      <c r="D224" s="3189"/>
      <c r="E224" s="3178">
        <f t="shared" si="151"/>
        <v>0</v>
      </c>
      <c r="F224" s="3179"/>
      <c r="G224" s="3180">
        <f t="shared" si="152"/>
        <v>0</v>
      </c>
      <c r="H224" s="3181">
        <f t="shared" si="153"/>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4"/>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5"/>
        <v>0</v>
      </c>
      <c r="AW224" s="3186">
        <f t="shared" si="156"/>
        <v>0</v>
      </c>
      <c r="AX224" s="3186">
        <f t="shared" si="157"/>
        <v>0</v>
      </c>
      <c r="AY224" s="3187">
        <f t="shared" si="158"/>
        <v>0</v>
      </c>
      <c r="AZ224" s="3178">
        <f t="shared" si="159"/>
        <v>0</v>
      </c>
      <c r="BA224" s="3178">
        <f t="shared" si="160"/>
        <v>0</v>
      </c>
      <c r="BB224" s="3178">
        <f t="shared" si="161"/>
        <v>0</v>
      </c>
      <c r="BC224" s="3178">
        <f t="shared" si="162"/>
        <v>0</v>
      </c>
      <c r="BD224" s="3178">
        <f t="shared" si="163"/>
        <v>0</v>
      </c>
      <c r="BE224" s="3178">
        <f t="shared" si="164"/>
        <v>0</v>
      </c>
      <c r="BF224" s="3178">
        <f t="shared" si="165"/>
        <v>0</v>
      </c>
      <c r="BG224" s="3178">
        <f t="shared" si="166"/>
        <v>0</v>
      </c>
      <c r="BH224" s="3178">
        <f t="shared" si="167"/>
        <v>0</v>
      </c>
      <c r="BI224" s="3178">
        <f t="shared" si="168"/>
        <v>0</v>
      </c>
      <c r="BJ224" s="3178">
        <f t="shared" si="169"/>
        <v>0</v>
      </c>
      <c r="BK224" s="3178">
        <f t="shared" si="170"/>
        <v>0</v>
      </c>
      <c r="BL224" s="3178">
        <f t="shared" si="171"/>
        <v>0</v>
      </c>
      <c r="BM224" s="3178">
        <f t="shared" si="172"/>
        <v>0</v>
      </c>
      <c r="BN224" s="3178">
        <f t="shared" si="173"/>
        <v>0</v>
      </c>
      <c r="BO224" s="3178">
        <f t="shared" si="174"/>
        <v>0</v>
      </c>
      <c r="BP224" s="3178">
        <f t="shared" si="175"/>
        <v>0</v>
      </c>
      <c r="BQ224" s="3178">
        <f t="shared" si="176"/>
        <v>0</v>
      </c>
      <c r="BR224" s="3178">
        <f t="shared" si="177"/>
        <v>0</v>
      </c>
      <c r="BS224" s="3178">
        <f t="shared" si="178"/>
        <v>0</v>
      </c>
      <c r="BT224" s="3188">
        <f t="shared" si="179"/>
        <v>0</v>
      </c>
    </row>
    <row r="225" spans="1:72" ht="15.6">
      <c r="A225" s="3176"/>
      <c r="B225" s="1292"/>
      <c r="C225" s="1293"/>
      <c r="D225" s="3189"/>
      <c r="E225" s="3178">
        <f t="shared" si="151"/>
        <v>0</v>
      </c>
      <c r="F225" s="3179"/>
      <c r="G225" s="3180">
        <f t="shared" si="152"/>
        <v>0</v>
      </c>
      <c r="H225" s="3181">
        <f t="shared" si="153"/>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4"/>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5"/>
        <v>0</v>
      </c>
      <c r="AW225" s="3186">
        <f t="shared" si="156"/>
        <v>0</v>
      </c>
      <c r="AX225" s="3186">
        <f t="shared" si="157"/>
        <v>0</v>
      </c>
      <c r="AY225" s="3187">
        <f t="shared" si="158"/>
        <v>0</v>
      </c>
      <c r="AZ225" s="3178">
        <f t="shared" si="159"/>
        <v>0</v>
      </c>
      <c r="BA225" s="3178">
        <f t="shared" si="160"/>
        <v>0</v>
      </c>
      <c r="BB225" s="3178">
        <f t="shared" si="161"/>
        <v>0</v>
      </c>
      <c r="BC225" s="3178">
        <f t="shared" si="162"/>
        <v>0</v>
      </c>
      <c r="BD225" s="3178">
        <f t="shared" si="163"/>
        <v>0</v>
      </c>
      <c r="BE225" s="3178">
        <f t="shared" si="164"/>
        <v>0</v>
      </c>
      <c r="BF225" s="3178">
        <f t="shared" si="165"/>
        <v>0</v>
      </c>
      <c r="BG225" s="3178">
        <f t="shared" si="166"/>
        <v>0</v>
      </c>
      <c r="BH225" s="3178">
        <f t="shared" si="167"/>
        <v>0</v>
      </c>
      <c r="BI225" s="3178">
        <f t="shared" si="168"/>
        <v>0</v>
      </c>
      <c r="BJ225" s="3178">
        <f t="shared" si="169"/>
        <v>0</v>
      </c>
      <c r="BK225" s="3178">
        <f t="shared" si="170"/>
        <v>0</v>
      </c>
      <c r="BL225" s="3178">
        <f t="shared" si="171"/>
        <v>0</v>
      </c>
      <c r="BM225" s="3178">
        <f t="shared" si="172"/>
        <v>0</v>
      </c>
      <c r="BN225" s="3178">
        <f t="shared" si="173"/>
        <v>0</v>
      </c>
      <c r="BO225" s="3178">
        <f t="shared" si="174"/>
        <v>0</v>
      </c>
      <c r="BP225" s="3178">
        <f t="shared" si="175"/>
        <v>0</v>
      </c>
      <c r="BQ225" s="3178">
        <f t="shared" si="176"/>
        <v>0</v>
      </c>
      <c r="BR225" s="3178">
        <f t="shared" si="177"/>
        <v>0</v>
      </c>
      <c r="BS225" s="3178">
        <f t="shared" si="178"/>
        <v>0</v>
      </c>
      <c r="BT225" s="3188">
        <f t="shared" si="179"/>
        <v>0</v>
      </c>
    </row>
    <row r="226" spans="1:72" ht="15.6">
      <c r="A226" s="3176"/>
      <c r="B226" s="1292"/>
      <c r="C226" s="1293"/>
      <c r="D226" s="3189"/>
      <c r="E226" s="3178">
        <f t="shared" si="151"/>
        <v>0</v>
      </c>
      <c r="F226" s="3179"/>
      <c r="G226" s="3180">
        <f t="shared" si="152"/>
        <v>0</v>
      </c>
      <c r="H226" s="3181">
        <f t="shared" si="153"/>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4"/>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5"/>
        <v>0</v>
      </c>
      <c r="AW226" s="3186">
        <f t="shared" si="156"/>
        <v>0</v>
      </c>
      <c r="AX226" s="3186">
        <f t="shared" si="157"/>
        <v>0</v>
      </c>
      <c r="AY226" s="3187">
        <f t="shared" si="158"/>
        <v>0</v>
      </c>
      <c r="AZ226" s="3178">
        <f t="shared" si="159"/>
        <v>0</v>
      </c>
      <c r="BA226" s="3178">
        <f t="shared" si="160"/>
        <v>0</v>
      </c>
      <c r="BB226" s="3178">
        <f t="shared" si="161"/>
        <v>0</v>
      </c>
      <c r="BC226" s="3178">
        <f t="shared" si="162"/>
        <v>0</v>
      </c>
      <c r="BD226" s="3178">
        <f t="shared" si="163"/>
        <v>0</v>
      </c>
      <c r="BE226" s="3178">
        <f t="shared" si="164"/>
        <v>0</v>
      </c>
      <c r="BF226" s="3178">
        <f t="shared" si="165"/>
        <v>0</v>
      </c>
      <c r="BG226" s="3178">
        <f t="shared" si="166"/>
        <v>0</v>
      </c>
      <c r="BH226" s="3178">
        <f t="shared" si="167"/>
        <v>0</v>
      </c>
      <c r="BI226" s="3178">
        <f t="shared" si="168"/>
        <v>0</v>
      </c>
      <c r="BJ226" s="3178">
        <f t="shared" si="169"/>
        <v>0</v>
      </c>
      <c r="BK226" s="3178">
        <f t="shared" si="170"/>
        <v>0</v>
      </c>
      <c r="BL226" s="3178">
        <f t="shared" si="171"/>
        <v>0</v>
      </c>
      <c r="BM226" s="3178">
        <f t="shared" si="172"/>
        <v>0</v>
      </c>
      <c r="BN226" s="3178">
        <f t="shared" si="173"/>
        <v>0</v>
      </c>
      <c r="BO226" s="3178">
        <f t="shared" si="174"/>
        <v>0</v>
      </c>
      <c r="BP226" s="3178">
        <f t="shared" si="175"/>
        <v>0</v>
      </c>
      <c r="BQ226" s="3178">
        <f t="shared" si="176"/>
        <v>0</v>
      </c>
      <c r="BR226" s="3178">
        <f t="shared" si="177"/>
        <v>0</v>
      </c>
      <c r="BS226" s="3178">
        <f t="shared" si="178"/>
        <v>0</v>
      </c>
      <c r="BT226" s="3188">
        <f t="shared" si="179"/>
        <v>0</v>
      </c>
    </row>
    <row r="227" spans="1:72" ht="15.6">
      <c r="A227" s="3176"/>
      <c r="B227" s="1292"/>
      <c r="C227" s="1293"/>
      <c r="D227" s="3189"/>
      <c r="E227" s="3178">
        <f t="shared" si="151"/>
        <v>0</v>
      </c>
      <c r="F227" s="3179"/>
      <c r="G227" s="3180">
        <f t="shared" si="152"/>
        <v>0</v>
      </c>
      <c r="H227" s="3181">
        <f t="shared" si="153"/>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4"/>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5"/>
        <v>0</v>
      </c>
      <c r="AW227" s="3186">
        <f t="shared" si="156"/>
        <v>0</v>
      </c>
      <c r="AX227" s="3186">
        <f t="shared" si="157"/>
        <v>0</v>
      </c>
      <c r="AY227" s="3187">
        <f t="shared" si="158"/>
        <v>0</v>
      </c>
      <c r="AZ227" s="3178">
        <f t="shared" si="159"/>
        <v>0</v>
      </c>
      <c r="BA227" s="3178">
        <f t="shared" si="160"/>
        <v>0</v>
      </c>
      <c r="BB227" s="3178">
        <f t="shared" si="161"/>
        <v>0</v>
      </c>
      <c r="BC227" s="3178">
        <f t="shared" si="162"/>
        <v>0</v>
      </c>
      <c r="BD227" s="3178">
        <f t="shared" si="163"/>
        <v>0</v>
      </c>
      <c r="BE227" s="3178">
        <f t="shared" si="164"/>
        <v>0</v>
      </c>
      <c r="BF227" s="3178">
        <f t="shared" si="165"/>
        <v>0</v>
      </c>
      <c r="BG227" s="3178">
        <f t="shared" si="166"/>
        <v>0</v>
      </c>
      <c r="BH227" s="3178">
        <f t="shared" si="167"/>
        <v>0</v>
      </c>
      <c r="BI227" s="3178">
        <f t="shared" si="168"/>
        <v>0</v>
      </c>
      <c r="BJ227" s="3178">
        <f t="shared" si="169"/>
        <v>0</v>
      </c>
      <c r="BK227" s="3178">
        <f t="shared" si="170"/>
        <v>0</v>
      </c>
      <c r="BL227" s="3178">
        <f t="shared" si="171"/>
        <v>0</v>
      </c>
      <c r="BM227" s="3178">
        <f t="shared" si="172"/>
        <v>0</v>
      </c>
      <c r="BN227" s="3178">
        <f t="shared" si="173"/>
        <v>0</v>
      </c>
      <c r="BO227" s="3178">
        <f t="shared" si="174"/>
        <v>0</v>
      </c>
      <c r="BP227" s="3178">
        <f t="shared" si="175"/>
        <v>0</v>
      </c>
      <c r="BQ227" s="3178">
        <f t="shared" si="176"/>
        <v>0</v>
      </c>
      <c r="BR227" s="3178">
        <f t="shared" si="177"/>
        <v>0</v>
      </c>
      <c r="BS227" s="3178">
        <f t="shared" si="178"/>
        <v>0</v>
      </c>
      <c r="BT227" s="3188">
        <f t="shared" si="179"/>
        <v>0</v>
      </c>
    </row>
    <row r="228" spans="1:72" ht="15.6">
      <c r="A228" s="3176"/>
      <c r="B228" s="1292"/>
      <c r="C228" s="1293"/>
      <c r="D228" s="3189"/>
      <c r="E228" s="3178">
        <f t="shared" si="151"/>
        <v>0</v>
      </c>
      <c r="F228" s="3179"/>
      <c r="G228" s="3180">
        <f t="shared" si="152"/>
        <v>0</v>
      </c>
      <c r="H228" s="3181">
        <f t="shared" si="153"/>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4"/>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5"/>
        <v>0</v>
      </c>
      <c r="AW228" s="3186">
        <f t="shared" si="156"/>
        <v>0</v>
      </c>
      <c r="AX228" s="3186">
        <f t="shared" si="157"/>
        <v>0</v>
      </c>
      <c r="AY228" s="3187">
        <f t="shared" si="158"/>
        <v>0</v>
      </c>
      <c r="AZ228" s="3178">
        <f t="shared" si="159"/>
        <v>0</v>
      </c>
      <c r="BA228" s="3178">
        <f t="shared" si="160"/>
        <v>0</v>
      </c>
      <c r="BB228" s="3178">
        <f t="shared" si="161"/>
        <v>0</v>
      </c>
      <c r="BC228" s="3178">
        <f t="shared" si="162"/>
        <v>0</v>
      </c>
      <c r="BD228" s="3178">
        <f t="shared" si="163"/>
        <v>0</v>
      </c>
      <c r="BE228" s="3178">
        <f t="shared" si="164"/>
        <v>0</v>
      </c>
      <c r="BF228" s="3178">
        <f t="shared" si="165"/>
        <v>0</v>
      </c>
      <c r="BG228" s="3178">
        <f t="shared" si="166"/>
        <v>0</v>
      </c>
      <c r="BH228" s="3178">
        <f t="shared" si="167"/>
        <v>0</v>
      </c>
      <c r="BI228" s="3178">
        <f t="shared" si="168"/>
        <v>0</v>
      </c>
      <c r="BJ228" s="3178">
        <f t="shared" si="169"/>
        <v>0</v>
      </c>
      <c r="BK228" s="3178">
        <f t="shared" si="170"/>
        <v>0</v>
      </c>
      <c r="BL228" s="3178">
        <f t="shared" si="171"/>
        <v>0</v>
      </c>
      <c r="BM228" s="3178">
        <f t="shared" si="172"/>
        <v>0</v>
      </c>
      <c r="BN228" s="3178">
        <f t="shared" si="173"/>
        <v>0</v>
      </c>
      <c r="BO228" s="3178">
        <f t="shared" si="174"/>
        <v>0</v>
      </c>
      <c r="BP228" s="3178">
        <f t="shared" si="175"/>
        <v>0</v>
      </c>
      <c r="BQ228" s="3178">
        <f t="shared" si="176"/>
        <v>0</v>
      </c>
      <c r="BR228" s="3178">
        <f t="shared" si="177"/>
        <v>0</v>
      </c>
      <c r="BS228" s="3178">
        <f t="shared" si="178"/>
        <v>0</v>
      </c>
      <c r="BT228" s="3188">
        <f t="shared" si="179"/>
        <v>0</v>
      </c>
    </row>
    <row r="229" spans="1:72" ht="15.6">
      <c r="A229" s="3176"/>
      <c r="B229" s="1292"/>
      <c r="C229" s="1293"/>
      <c r="D229" s="3189"/>
      <c r="E229" s="3178">
        <f t="shared" si="151"/>
        <v>0</v>
      </c>
      <c r="F229" s="3179"/>
      <c r="G229" s="3180">
        <f t="shared" si="152"/>
        <v>0</v>
      </c>
      <c r="H229" s="3181">
        <f t="shared" si="153"/>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4"/>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5"/>
        <v>0</v>
      </c>
      <c r="AW229" s="3186">
        <f t="shared" si="156"/>
        <v>0</v>
      </c>
      <c r="AX229" s="3186">
        <f t="shared" si="157"/>
        <v>0</v>
      </c>
      <c r="AY229" s="3187">
        <f t="shared" si="158"/>
        <v>0</v>
      </c>
      <c r="AZ229" s="3178">
        <f t="shared" si="159"/>
        <v>0</v>
      </c>
      <c r="BA229" s="3178">
        <f t="shared" si="160"/>
        <v>0</v>
      </c>
      <c r="BB229" s="3178">
        <f t="shared" si="161"/>
        <v>0</v>
      </c>
      <c r="BC229" s="3178">
        <f t="shared" si="162"/>
        <v>0</v>
      </c>
      <c r="BD229" s="3178">
        <f t="shared" si="163"/>
        <v>0</v>
      </c>
      <c r="BE229" s="3178">
        <f t="shared" si="164"/>
        <v>0</v>
      </c>
      <c r="BF229" s="3178">
        <f t="shared" si="165"/>
        <v>0</v>
      </c>
      <c r="BG229" s="3178">
        <f t="shared" si="166"/>
        <v>0</v>
      </c>
      <c r="BH229" s="3178">
        <f t="shared" si="167"/>
        <v>0</v>
      </c>
      <c r="BI229" s="3178">
        <f t="shared" si="168"/>
        <v>0</v>
      </c>
      <c r="BJ229" s="3178">
        <f t="shared" si="169"/>
        <v>0</v>
      </c>
      <c r="BK229" s="3178">
        <f t="shared" si="170"/>
        <v>0</v>
      </c>
      <c r="BL229" s="3178">
        <f t="shared" si="171"/>
        <v>0</v>
      </c>
      <c r="BM229" s="3178">
        <f t="shared" si="172"/>
        <v>0</v>
      </c>
      <c r="BN229" s="3178">
        <f t="shared" si="173"/>
        <v>0</v>
      </c>
      <c r="BO229" s="3178">
        <f t="shared" si="174"/>
        <v>0</v>
      </c>
      <c r="BP229" s="3178">
        <f t="shared" si="175"/>
        <v>0</v>
      </c>
      <c r="BQ229" s="3178">
        <f t="shared" si="176"/>
        <v>0</v>
      </c>
      <c r="BR229" s="3178">
        <f t="shared" si="177"/>
        <v>0</v>
      </c>
      <c r="BS229" s="3178">
        <f t="shared" si="178"/>
        <v>0</v>
      </c>
      <c r="BT229" s="3188">
        <f t="shared" si="179"/>
        <v>0</v>
      </c>
    </row>
    <row r="230" spans="1:72" ht="15.6">
      <c r="A230" s="3176"/>
      <c r="B230" s="1292"/>
      <c r="C230" s="1293"/>
      <c r="D230" s="3189"/>
      <c r="E230" s="3178">
        <f t="shared" si="151"/>
        <v>0</v>
      </c>
      <c r="F230" s="3179"/>
      <c r="G230" s="3180">
        <f t="shared" si="152"/>
        <v>0</v>
      </c>
      <c r="H230" s="3181">
        <f t="shared" si="153"/>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4"/>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5"/>
        <v>0</v>
      </c>
      <c r="AW230" s="3186">
        <f t="shared" si="156"/>
        <v>0</v>
      </c>
      <c r="AX230" s="3186">
        <f t="shared" si="157"/>
        <v>0</v>
      </c>
      <c r="AY230" s="3187">
        <f t="shared" si="158"/>
        <v>0</v>
      </c>
      <c r="AZ230" s="3178">
        <f t="shared" si="159"/>
        <v>0</v>
      </c>
      <c r="BA230" s="3178">
        <f t="shared" si="160"/>
        <v>0</v>
      </c>
      <c r="BB230" s="3178">
        <f t="shared" si="161"/>
        <v>0</v>
      </c>
      <c r="BC230" s="3178">
        <f t="shared" si="162"/>
        <v>0</v>
      </c>
      <c r="BD230" s="3178">
        <f t="shared" si="163"/>
        <v>0</v>
      </c>
      <c r="BE230" s="3178">
        <f t="shared" si="164"/>
        <v>0</v>
      </c>
      <c r="BF230" s="3178">
        <f t="shared" si="165"/>
        <v>0</v>
      </c>
      <c r="BG230" s="3178">
        <f t="shared" si="166"/>
        <v>0</v>
      </c>
      <c r="BH230" s="3178">
        <f t="shared" si="167"/>
        <v>0</v>
      </c>
      <c r="BI230" s="3178">
        <f t="shared" si="168"/>
        <v>0</v>
      </c>
      <c r="BJ230" s="3178">
        <f t="shared" si="169"/>
        <v>0</v>
      </c>
      <c r="BK230" s="3178">
        <f t="shared" si="170"/>
        <v>0</v>
      </c>
      <c r="BL230" s="3178">
        <f t="shared" si="171"/>
        <v>0</v>
      </c>
      <c r="BM230" s="3178">
        <f t="shared" si="172"/>
        <v>0</v>
      </c>
      <c r="BN230" s="3178">
        <f t="shared" si="173"/>
        <v>0</v>
      </c>
      <c r="BO230" s="3178">
        <f t="shared" si="174"/>
        <v>0</v>
      </c>
      <c r="BP230" s="3178">
        <f t="shared" si="175"/>
        <v>0</v>
      </c>
      <c r="BQ230" s="3178">
        <f t="shared" si="176"/>
        <v>0</v>
      </c>
      <c r="BR230" s="3178">
        <f t="shared" si="177"/>
        <v>0</v>
      </c>
      <c r="BS230" s="3178">
        <f t="shared" si="178"/>
        <v>0</v>
      </c>
      <c r="BT230" s="3188">
        <f t="shared" si="179"/>
        <v>0</v>
      </c>
    </row>
    <row r="231" spans="1:72" ht="15.6">
      <c r="A231" s="3176"/>
      <c r="B231" s="1292"/>
      <c r="C231" s="1293"/>
      <c r="D231" s="3189"/>
      <c r="E231" s="3178">
        <f t="shared" si="151"/>
        <v>0</v>
      </c>
      <c r="F231" s="3179"/>
      <c r="G231" s="3180">
        <f t="shared" si="152"/>
        <v>0</v>
      </c>
      <c r="H231" s="3181">
        <f t="shared" si="153"/>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4"/>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5"/>
        <v>0</v>
      </c>
      <c r="AW231" s="3186">
        <f t="shared" si="156"/>
        <v>0</v>
      </c>
      <c r="AX231" s="3186">
        <f t="shared" si="157"/>
        <v>0</v>
      </c>
      <c r="AY231" s="3187">
        <f t="shared" si="158"/>
        <v>0</v>
      </c>
      <c r="AZ231" s="3178">
        <f t="shared" si="159"/>
        <v>0</v>
      </c>
      <c r="BA231" s="3178">
        <f t="shared" si="160"/>
        <v>0</v>
      </c>
      <c r="BB231" s="3178">
        <f t="shared" si="161"/>
        <v>0</v>
      </c>
      <c r="BC231" s="3178">
        <f t="shared" si="162"/>
        <v>0</v>
      </c>
      <c r="BD231" s="3178">
        <f t="shared" si="163"/>
        <v>0</v>
      </c>
      <c r="BE231" s="3178">
        <f t="shared" si="164"/>
        <v>0</v>
      </c>
      <c r="BF231" s="3178">
        <f t="shared" si="165"/>
        <v>0</v>
      </c>
      <c r="BG231" s="3178">
        <f t="shared" si="166"/>
        <v>0</v>
      </c>
      <c r="BH231" s="3178">
        <f t="shared" si="167"/>
        <v>0</v>
      </c>
      <c r="BI231" s="3178">
        <f t="shared" si="168"/>
        <v>0</v>
      </c>
      <c r="BJ231" s="3178">
        <f t="shared" si="169"/>
        <v>0</v>
      </c>
      <c r="BK231" s="3178">
        <f t="shared" si="170"/>
        <v>0</v>
      </c>
      <c r="BL231" s="3178">
        <f t="shared" si="171"/>
        <v>0</v>
      </c>
      <c r="BM231" s="3178">
        <f t="shared" si="172"/>
        <v>0</v>
      </c>
      <c r="BN231" s="3178">
        <f t="shared" si="173"/>
        <v>0</v>
      </c>
      <c r="BO231" s="3178">
        <f t="shared" si="174"/>
        <v>0</v>
      </c>
      <c r="BP231" s="3178">
        <f t="shared" si="175"/>
        <v>0</v>
      </c>
      <c r="BQ231" s="3178">
        <f t="shared" si="176"/>
        <v>0</v>
      </c>
      <c r="BR231" s="3178">
        <f t="shared" si="177"/>
        <v>0</v>
      </c>
      <c r="BS231" s="3178">
        <f t="shared" si="178"/>
        <v>0</v>
      </c>
      <c r="BT231" s="3188">
        <f t="shared" si="179"/>
        <v>0</v>
      </c>
    </row>
    <row r="232" spans="1:72" ht="15.6">
      <c r="A232" s="3176"/>
      <c r="B232" s="1292"/>
      <c r="C232" s="1293"/>
      <c r="D232" s="3189"/>
      <c r="E232" s="3178">
        <f t="shared" si="151"/>
        <v>0</v>
      </c>
      <c r="F232" s="3179"/>
      <c r="G232" s="3180">
        <f t="shared" si="152"/>
        <v>0</v>
      </c>
      <c r="H232" s="3181">
        <f t="shared" si="153"/>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4"/>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5"/>
        <v>0</v>
      </c>
      <c r="AW232" s="3186">
        <f t="shared" si="156"/>
        <v>0</v>
      </c>
      <c r="AX232" s="3186">
        <f t="shared" si="157"/>
        <v>0</v>
      </c>
      <c r="AY232" s="3187">
        <f t="shared" si="158"/>
        <v>0</v>
      </c>
      <c r="AZ232" s="3178">
        <f t="shared" si="159"/>
        <v>0</v>
      </c>
      <c r="BA232" s="3178">
        <f t="shared" si="160"/>
        <v>0</v>
      </c>
      <c r="BB232" s="3178">
        <f t="shared" si="161"/>
        <v>0</v>
      </c>
      <c r="BC232" s="3178">
        <f t="shared" si="162"/>
        <v>0</v>
      </c>
      <c r="BD232" s="3178">
        <f t="shared" si="163"/>
        <v>0</v>
      </c>
      <c r="BE232" s="3178">
        <f t="shared" si="164"/>
        <v>0</v>
      </c>
      <c r="BF232" s="3178">
        <f t="shared" si="165"/>
        <v>0</v>
      </c>
      <c r="BG232" s="3178">
        <f t="shared" si="166"/>
        <v>0</v>
      </c>
      <c r="BH232" s="3178">
        <f t="shared" si="167"/>
        <v>0</v>
      </c>
      <c r="BI232" s="3178">
        <f t="shared" si="168"/>
        <v>0</v>
      </c>
      <c r="BJ232" s="3178">
        <f t="shared" si="169"/>
        <v>0</v>
      </c>
      <c r="BK232" s="3178">
        <f t="shared" si="170"/>
        <v>0</v>
      </c>
      <c r="BL232" s="3178">
        <f t="shared" si="171"/>
        <v>0</v>
      </c>
      <c r="BM232" s="3178">
        <f t="shared" si="172"/>
        <v>0</v>
      </c>
      <c r="BN232" s="3178">
        <f t="shared" si="173"/>
        <v>0</v>
      </c>
      <c r="BO232" s="3178">
        <f t="shared" si="174"/>
        <v>0</v>
      </c>
      <c r="BP232" s="3178">
        <f t="shared" si="175"/>
        <v>0</v>
      </c>
      <c r="BQ232" s="3178">
        <f t="shared" si="176"/>
        <v>0</v>
      </c>
      <c r="BR232" s="3178">
        <f t="shared" si="177"/>
        <v>0</v>
      </c>
      <c r="BS232" s="3178">
        <f t="shared" si="178"/>
        <v>0</v>
      </c>
      <c r="BT232" s="3188">
        <f t="shared" si="179"/>
        <v>0</v>
      </c>
    </row>
    <row r="233" spans="1:72" ht="15.6">
      <c r="A233" s="3176"/>
      <c r="B233" s="1292"/>
      <c r="C233" s="1293"/>
      <c r="D233" s="3189"/>
      <c r="E233" s="3178">
        <f t="shared" si="151"/>
        <v>0</v>
      </c>
      <c r="F233" s="3179"/>
      <c r="G233" s="3180">
        <f t="shared" si="152"/>
        <v>0</v>
      </c>
      <c r="H233" s="3181">
        <f t="shared" si="153"/>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4"/>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5"/>
        <v>0</v>
      </c>
      <c r="AW233" s="3186">
        <f t="shared" si="156"/>
        <v>0</v>
      </c>
      <c r="AX233" s="3186">
        <f t="shared" si="157"/>
        <v>0</v>
      </c>
      <c r="AY233" s="3187">
        <f t="shared" si="158"/>
        <v>0</v>
      </c>
      <c r="AZ233" s="3178">
        <f t="shared" si="159"/>
        <v>0</v>
      </c>
      <c r="BA233" s="3178">
        <f t="shared" si="160"/>
        <v>0</v>
      </c>
      <c r="BB233" s="3178">
        <f t="shared" si="161"/>
        <v>0</v>
      </c>
      <c r="BC233" s="3178">
        <f t="shared" si="162"/>
        <v>0</v>
      </c>
      <c r="BD233" s="3178">
        <f t="shared" si="163"/>
        <v>0</v>
      </c>
      <c r="BE233" s="3178">
        <f t="shared" si="164"/>
        <v>0</v>
      </c>
      <c r="BF233" s="3178">
        <f t="shared" si="165"/>
        <v>0</v>
      </c>
      <c r="BG233" s="3178">
        <f t="shared" si="166"/>
        <v>0</v>
      </c>
      <c r="BH233" s="3178">
        <f t="shared" si="167"/>
        <v>0</v>
      </c>
      <c r="BI233" s="3178">
        <f t="shared" si="168"/>
        <v>0</v>
      </c>
      <c r="BJ233" s="3178">
        <f t="shared" si="169"/>
        <v>0</v>
      </c>
      <c r="BK233" s="3178">
        <f t="shared" si="170"/>
        <v>0</v>
      </c>
      <c r="BL233" s="3178">
        <f t="shared" si="171"/>
        <v>0</v>
      </c>
      <c r="BM233" s="3178">
        <f t="shared" si="172"/>
        <v>0</v>
      </c>
      <c r="BN233" s="3178">
        <f t="shared" si="173"/>
        <v>0</v>
      </c>
      <c r="BO233" s="3178">
        <f t="shared" si="174"/>
        <v>0</v>
      </c>
      <c r="BP233" s="3178">
        <f t="shared" si="175"/>
        <v>0</v>
      </c>
      <c r="BQ233" s="3178">
        <f t="shared" si="176"/>
        <v>0</v>
      </c>
      <c r="BR233" s="3178">
        <f t="shared" si="177"/>
        <v>0</v>
      </c>
      <c r="BS233" s="3178">
        <f t="shared" si="178"/>
        <v>0</v>
      </c>
      <c r="BT233" s="3188">
        <f t="shared" si="179"/>
        <v>0</v>
      </c>
    </row>
    <row r="234" spans="1:72" ht="15.6">
      <c r="A234" s="3176"/>
      <c r="B234" s="1292"/>
      <c r="C234" s="1293"/>
      <c r="D234" s="3189"/>
      <c r="E234" s="3178">
        <f t="shared" si="151"/>
        <v>0</v>
      </c>
      <c r="F234" s="3179"/>
      <c r="G234" s="3180">
        <f t="shared" si="152"/>
        <v>0</v>
      </c>
      <c r="H234" s="3181">
        <f t="shared" si="153"/>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4"/>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5"/>
        <v>0</v>
      </c>
      <c r="AW234" s="3186">
        <f t="shared" si="156"/>
        <v>0</v>
      </c>
      <c r="AX234" s="3186">
        <f t="shared" si="157"/>
        <v>0</v>
      </c>
      <c r="AY234" s="3187">
        <f t="shared" si="158"/>
        <v>0</v>
      </c>
      <c r="AZ234" s="3178">
        <f t="shared" si="159"/>
        <v>0</v>
      </c>
      <c r="BA234" s="3178">
        <f t="shared" si="160"/>
        <v>0</v>
      </c>
      <c r="BB234" s="3178">
        <f t="shared" si="161"/>
        <v>0</v>
      </c>
      <c r="BC234" s="3178">
        <f t="shared" si="162"/>
        <v>0</v>
      </c>
      <c r="BD234" s="3178">
        <f t="shared" si="163"/>
        <v>0</v>
      </c>
      <c r="BE234" s="3178">
        <f t="shared" si="164"/>
        <v>0</v>
      </c>
      <c r="BF234" s="3178">
        <f t="shared" si="165"/>
        <v>0</v>
      </c>
      <c r="BG234" s="3178">
        <f t="shared" si="166"/>
        <v>0</v>
      </c>
      <c r="BH234" s="3178">
        <f t="shared" si="167"/>
        <v>0</v>
      </c>
      <c r="BI234" s="3178">
        <f t="shared" si="168"/>
        <v>0</v>
      </c>
      <c r="BJ234" s="3178">
        <f t="shared" si="169"/>
        <v>0</v>
      </c>
      <c r="BK234" s="3178">
        <f t="shared" si="170"/>
        <v>0</v>
      </c>
      <c r="BL234" s="3178">
        <f t="shared" si="171"/>
        <v>0</v>
      </c>
      <c r="BM234" s="3178">
        <f t="shared" si="172"/>
        <v>0</v>
      </c>
      <c r="BN234" s="3178">
        <f t="shared" si="173"/>
        <v>0</v>
      </c>
      <c r="BO234" s="3178">
        <f t="shared" si="174"/>
        <v>0</v>
      </c>
      <c r="BP234" s="3178">
        <f t="shared" si="175"/>
        <v>0</v>
      </c>
      <c r="BQ234" s="3178">
        <f t="shared" si="176"/>
        <v>0</v>
      </c>
      <c r="BR234" s="3178">
        <f t="shared" si="177"/>
        <v>0</v>
      </c>
      <c r="BS234" s="3178">
        <f t="shared" si="178"/>
        <v>0</v>
      </c>
      <c r="BT234" s="3188">
        <f t="shared" si="179"/>
        <v>0</v>
      </c>
    </row>
    <row r="235" spans="1:72" ht="15.6">
      <c r="A235" s="3176"/>
      <c r="B235" s="1292"/>
      <c r="C235" s="1293"/>
      <c r="D235" s="3189"/>
      <c r="E235" s="3178">
        <f t="shared" si="151"/>
        <v>0</v>
      </c>
      <c r="F235" s="3179"/>
      <c r="G235" s="3180">
        <f t="shared" si="152"/>
        <v>0</v>
      </c>
      <c r="H235" s="3181">
        <f t="shared" si="153"/>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4"/>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5"/>
        <v>0</v>
      </c>
      <c r="AW235" s="3186">
        <f t="shared" si="156"/>
        <v>0</v>
      </c>
      <c r="AX235" s="3186">
        <f t="shared" si="157"/>
        <v>0</v>
      </c>
      <c r="AY235" s="3187">
        <f t="shared" si="158"/>
        <v>0</v>
      </c>
      <c r="AZ235" s="3178">
        <f t="shared" si="159"/>
        <v>0</v>
      </c>
      <c r="BA235" s="3178">
        <f t="shared" si="160"/>
        <v>0</v>
      </c>
      <c r="BB235" s="3178">
        <f t="shared" si="161"/>
        <v>0</v>
      </c>
      <c r="BC235" s="3178">
        <f t="shared" si="162"/>
        <v>0</v>
      </c>
      <c r="BD235" s="3178">
        <f t="shared" si="163"/>
        <v>0</v>
      </c>
      <c r="BE235" s="3178">
        <f t="shared" si="164"/>
        <v>0</v>
      </c>
      <c r="BF235" s="3178">
        <f t="shared" si="165"/>
        <v>0</v>
      </c>
      <c r="BG235" s="3178">
        <f t="shared" si="166"/>
        <v>0</v>
      </c>
      <c r="BH235" s="3178">
        <f t="shared" si="167"/>
        <v>0</v>
      </c>
      <c r="BI235" s="3178">
        <f t="shared" si="168"/>
        <v>0</v>
      </c>
      <c r="BJ235" s="3178">
        <f t="shared" si="169"/>
        <v>0</v>
      </c>
      <c r="BK235" s="3178">
        <f t="shared" si="170"/>
        <v>0</v>
      </c>
      <c r="BL235" s="3178">
        <f t="shared" si="171"/>
        <v>0</v>
      </c>
      <c r="BM235" s="3178">
        <f t="shared" si="172"/>
        <v>0</v>
      </c>
      <c r="BN235" s="3178">
        <f t="shared" si="173"/>
        <v>0</v>
      </c>
      <c r="BO235" s="3178">
        <f t="shared" si="174"/>
        <v>0</v>
      </c>
      <c r="BP235" s="3178">
        <f t="shared" si="175"/>
        <v>0</v>
      </c>
      <c r="BQ235" s="3178">
        <f t="shared" si="176"/>
        <v>0</v>
      </c>
      <c r="BR235" s="3178">
        <f t="shared" si="177"/>
        <v>0</v>
      </c>
      <c r="BS235" s="3178">
        <f t="shared" si="178"/>
        <v>0</v>
      </c>
      <c r="BT235" s="3188">
        <f t="shared" si="179"/>
        <v>0</v>
      </c>
    </row>
    <row r="236" spans="1:72" ht="15.6">
      <c r="A236" s="3176"/>
      <c r="B236" s="1292"/>
      <c r="C236" s="1293"/>
      <c r="D236" s="3189"/>
      <c r="E236" s="3178">
        <f t="shared" si="151"/>
        <v>0</v>
      </c>
      <c r="F236" s="3179"/>
      <c r="G236" s="3180">
        <f t="shared" si="152"/>
        <v>0</v>
      </c>
      <c r="H236" s="3181">
        <f t="shared" si="153"/>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4"/>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5"/>
        <v>0</v>
      </c>
      <c r="AW236" s="3186">
        <f t="shared" si="156"/>
        <v>0</v>
      </c>
      <c r="AX236" s="3186">
        <f t="shared" si="157"/>
        <v>0</v>
      </c>
      <c r="AY236" s="3187">
        <f t="shared" si="158"/>
        <v>0</v>
      </c>
      <c r="AZ236" s="3178">
        <f t="shared" si="159"/>
        <v>0</v>
      </c>
      <c r="BA236" s="3178">
        <f t="shared" si="160"/>
        <v>0</v>
      </c>
      <c r="BB236" s="3178">
        <f t="shared" si="161"/>
        <v>0</v>
      </c>
      <c r="BC236" s="3178">
        <f t="shared" si="162"/>
        <v>0</v>
      </c>
      <c r="BD236" s="3178">
        <f t="shared" si="163"/>
        <v>0</v>
      </c>
      <c r="BE236" s="3178">
        <f t="shared" si="164"/>
        <v>0</v>
      </c>
      <c r="BF236" s="3178">
        <f t="shared" si="165"/>
        <v>0</v>
      </c>
      <c r="BG236" s="3178">
        <f t="shared" si="166"/>
        <v>0</v>
      </c>
      <c r="BH236" s="3178">
        <f t="shared" si="167"/>
        <v>0</v>
      </c>
      <c r="BI236" s="3178">
        <f t="shared" si="168"/>
        <v>0</v>
      </c>
      <c r="BJ236" s="3178">
        <f t="shared" si="169"/>
        <v>0</v>
      </c>
      <c r="BK236" s="3178">
        <f t="shared" si="170"/>
        <v>0</v>
      </c>
      <c r="BL236" s="3178">
        <f t="shared" si="171"/>
        <v>0</v>
      </c>
      <c r="BM236" s="3178">
        <f t="shared" si="172"/>
        <v>0</v>
      </c>
      <c r="BN236" s="3178">
        <f t="shared" si="173"/>
        <v>0</v>
      </c>
      <c r="BO236" s="3178">
        <f t="shared" si="174"/>
        <v>0</v>
      </c>
      <c r="BP236" s="3178">
        <f t="shared" si="175"/>
        <v>0</v>
      </c>
      <c r="BQ236" s="3178">
        <f t="shared" si="176"/>
        <v>0</v>
      </c>
      <c r="BR236" s="3178">
        <f t="shared" si="177"/>
        <v>0</v>
      </c>
      <c r="BS236" s="3178">
        <f t="shared" si="178"/>
        <v>0</v>
      </c>
      <c r="BT236" s="3188">
        <f t="shared" si="179"/>
        <v>0</v>
      </c>
    </row>
    <row r="237" spans="1:72" ht="15.6">
      <c r="A237" s="3176"/>
      <c r="B237" s="1292"/>
      <c r="C237" s="1293"/>
      <c r="D237" s="3189"/>
      <c r="E237" s="3178">
        <f t="shared" si="151"/>
        <v>0</v>
      </c>
      <c r="F237" s="3179"/>
      <c r="G237" s="3180">
        <f t="shared" si="152"/>
        <v>0</v>
      </c>
      <c r="H237" s="3181">
        <f t="shared" si="153"/>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4"/>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5"/>
        <v>0</v>
      </c>
      <c r="AW237" s="3186">
        <f t="shared" si="156"/>
        <v>0</v>
      </c>
      <c r="AX237" s="3186">
        <f t="shared" si="157"/>
        <v>0</v>
      </c>
      <c r="AY237" s="3187">
        <f t="shared" si="158"/>
        <v>0</v>
      </c>
      <c r="AZ237" s="3178">
        <f t="shared" si="159"/>
        <v>0</v>
      </c>
      <c r="BA237" s="3178">
        <f t="shared" si="160"/>
        <v>0</v>
      </c>
      <c r="BB237" s="3178">
        <f t="shared" si="161"/>
        <v>0</v>
      </c>
      <c r="BC237" s="3178">
        <f t="shared" si="162"/>
        <v>0</v>
      </c>
      <c r="BD237" s="3178">
        <f t="shared" si="163"/>
        <v>0</v>
      </c>
      <c r="BE237" s="3178">
        <f t="shared" si="164"/>
        <v>0</v>
      </c>
      <c r="BF237" s="3178">
        <f t="shared" si="165"/>
        <v>0</v>
      </c>
      <c r="BG237" s="3178">
        <f t="shared" si="166"/>
        <v>0</v>
      </c>
      <c r="BH237" s="3178">
        <f t="shared" si="167"/>
        <v>0</v>
      </c>
      <c r="BI237" s="3178">
        <f t="shared" si="168"/>
        <v>0</v>
      </c>
      <c r="BJ237" s="3178">
        <f t="shared" si="169"/>
        <v>0</v>
      </c>
      <c r="BK237" s="3178">
        <f t="shared" si="170"/>
        <v>0</v>
      </c>
      <c r="BL237" s="3178">
        <f t="shared" si="171"/>
        <v>0</v>
      </c>
      <c r="BM237" s="3178">
        <f t="shared" si="172"/>
        <v>0</v>
      </c>
      <c r="BN237" s="3178">
        <f t="shared" si="173"/>
        <v>0</v>
      </c>
      <c r="BO237" s="3178">
        <f t="shared" si="174"/>
        <v>0</v>
      </c>
      <c r="BP237" s="3178">
        <f t="shared" si="175"/>
        <v>0</v>
      </c>
      <c r="BQ237" s="3178">
        <f t="shared" si="176"/>
        <v>0</v>
      </c>
      <c r="BR237" s="3178">
        <f t="shared" si="177"/>
        <v>0</v>
      </c>
      <c r="BS237" s="3178">
        <f t="shared" si="178"/>
        <v>0</v>
      </c>
      <c r="BT237" s="3188">
        <f t="shared" si="179"/>
        <v>0</v>
      </c>
    </row>
    <row r="238" spans="1:72" ht="15.6">
      <c r="A238" s="3176"/>
      <c r="B238" s="1292"/>
      <c r="C238" s="1293"/>
      <c r="D238" s="3189"/>
      <c r="E238" s="3178">
        <f t="shared" si="151"/>
        <v>0</v>
      </c>
      <c r="F238" s="3179"/>
      <c r="G238" s="3180">
        <f t="shared" si="152"/>
        <v>0</v>
      </c>
      <c r="H238" s="3181">
        <f t="shared" si="153"/>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4"/>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5"/>
        <v>0</v>
      </c>
      <c r="AW238" s="3186">
        <f t="shared" si="156"/>
        <v>0</v>
      </c>
      <c r="AX238" s="3186">
        <f t="shared" si="157"/>
        <v>0</v>
      </c>
      <c r="AY238" s="3187">
        <f t="shared" si="158"/>
        <v>0</v>
      </c>
      <c r="AZ238" s="3178">
        <f t="shared" si="159"/>
        <v>0</v>
      </c>
      <c r="BA238" s="3178">
        <f t="shared" si="160"/>
        <v>0</v>
      </c>
      <c r="BB238" s="3178">
        <f t="shared" si="161"/>
        <v>0</v>
      </c>
      <c r="BC238" s="3178">
        <f t="shared" si="162"/>
        <v>0</v>
      </c>
      <c r="BD238" s="3178">
        <f t="shared" si="163"/>
        <v>0</v>
      </c>
      <c r="BE238" s="3178">
        <f t="shared" si="164"/>
        <v>0</v>
      </c>
      <c r="BF238" s="3178">
        <f t="shared" si="165"/>
        <v>0</v>
      </c>
      <c r="BG238" s="3178">
        <f t="shared" si="166"/>
        <v>0</v>
      </c>
      <c r="BH238" s="3178">
        <f t="shared" si="167"/>
        <v>0</v>
      </c>
      <c r="BI238" s="3178">
        <f t="shared" si="168"/>
        <v>0</v>
      </c>
      <c r="BJ238" s="3178">
        <f t="shared" si="169"/>
        <v>0</v>
      </c>
      <c r="BK238" s="3178">
        <f t="shared" si="170"/>
        <v>0</v>
      </c>
      <c r="BL238" s="3178">
        <f t="shared" si="171"/>
        <v>0</v>
      </c>
      <c r="BM238" s="3178">
        <f t="shared" si="172"/>
        <v>0</v>
      </c>
      <c r="BN238" s="3178">
        <f t="shared" si="173"/>
        <v>0</v>
      </c>
      <c r="BO238" s="3178">
        <f t="shared" si="174"/>
        <v>0</v>
      </c>
      <c r="BP238" s="3178">
        <f t="shared" si="175"/>
        <v>0</v>
      </c>
      <c r="BQ238" s="3178">
        <f t="shared" si="176"/>
        <v>0</v>
      </c>
      <c r="BR238" s="3178">
        <f t="shared" si="177"/>
        <v>0</v>
      </c>
      <c r="BS238" s="3178">
        <f t="shared" si="178"/>
        <v>0</v>
      </c>
      <c r="BT238" s="3188">
        <f t="shared" si="179"/>
        <v>0</v>
      </c>
    </row>
    <row r="239" spans="1:72" ht="15.6">
      <c r="A239" s="3176"/>
      <c r="B239" s="1294"/>
      <c r="C239" s="1295"/>
      <c r="D239" s="3189"/>
      <c r="E239" s="3178">
        <f t="shared" si="151"/>
        <v>0</v>
      </c>
      <c r="F239" s="3179"/>
      <c r="G239" s="3180">
        <f t="shared" si="152"/>
        <v>0</v>
      </c>
      <c r="H239" s="3181">
        <f t="shared" si="153"/>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4"/>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5"/>
        <v>0</v>
      </c>
      <c r="AW239" s="3186">
        <f t="shared" si="156"/>
        <v>0</v>
      </c>
      <c r="AX239" s="3186">
        <f t="shared" si="157"/>
        <v>0</v>
      </c>
      <c r="AY239" s="3187">
        <f t="shared" si="158"/>
        <v>0</v>
      </c>
      <c r="AZ239" s="3178">
        <f t="shared" si="159"/>
        <v>0</v>
      </c>
      <c r="BA239" s="3178">
        <f t="shared" si="160"/>
        <v>0</v>
      </c>
      <c r="BB239" s="3178">
        <f t="shared" si="161"/>
        <v>0</v>
      </c>
      <c r="BC239" s="3178">
        <f t="shared" si="162"/>
        <v>0</v>
      </c>
      <c r="BD239" s="3178">
        <f t="shared" si="163"/>
        <v>0</v>
      </c>
      <c r="BE239" s="3178">
        <f t="shared" si="164"/>
        <v>0</v>
      </c>
      <c r="BF239" s="3178">
        <f t="shared" si="165"/>
        <v>0</v>
      </c>
      <c r="BG239" s="3178">
        <f t="shared" si="166"/>
        <v>0</v>
      </c>
      <c r="BH239" s="3178">
        <f t="shared" si="167"/>
        <v>0</v>
      </c>
      <c r="BI239" s="3178">
        <f t="shared" si="168"/>
        <v>0</v>
      </c>
      <c r="BJ239" s="3178">
        <f t="shared" si="169"/>
        <v>0</v>
      </c>
      <c r="BK239" s="3178">
        <f t="shared" si="170"/>
        <v>0</v>
      </c>
      <c r="BL239" s="3178">
        <f t="shared" si="171"/>
        <v>0</v>
      </c>
      <c r="BM239" s="3178">
        <f t="shared" si="172"/>
        <v>0</v>
      </c>
      <c r="BN239" s="3178">
        <f t="shared" si="173"/>
        <v>0</v>
      </c>
      <c r="BO239" s="3178">
        <f t="shared" si="174"/>
        <v>0</v>
      </c>
      <c r="BP239" s="3178">
        <f t="shared" si="175"/>
        <v>0</v>
      </c>
      <c r="BQ239" s="3178">
        <f t="shared" si="176"/>
        <v>0</v>
      </c>
      <c r="BR239" s="3178">
        <f t="shared" si="177"/>
        <v>0</v>
      </c>
      <c r="BS239" s="3178">
        <f t="shared" si="178"/>
        <v>0</v>
      </c>
      <c r="BT239" s="3188">
        <f t="shared" si="179"/>
        <v>0</v>
      </c>
    </row>
    <row r="240" spans="1:72">
      <c r="A240" s="3176"/>
      <c r="B240" s="3177"/>
      <c r="C240" s="3177"/>
      <c r="D240" s="3190"/>
      <c r="E240" s="3178">
        <f t="shared" si="151"/>
        <v>0</v>
      </c>
      <c r="F240" s="3179"/>
      <c r="G240" s="3180">
        <f t="shared" si="152"/>
        <v>0</v>
      </c>
      <c r="H240" s="3181">
        <f t="shared" si="153"/>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4"/>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5"/>
        <v>0</v>
      </c>
      <c r="AW240" s="3186">
        <f t="shared" si="156"/>
        <v>0</v>
      </c>
      <c r="AX240" s="3186">
        <f t="shared" si="157"/>
        <v>0</v>
      </c>
      <c r="AY240" s="3187">
        <f t="shared" si="158"/>
        <v>0</v>
      </c>
      <c r="AZ240" s="3178">
        <f t="shared" si="159"/>
        <v>0</v>
      </c>
      <c r="BA240" s="3178">
        <f t="shared" si="160"/>
        <v>0</v>
      </c>
      <c r="BB240" s="3178">
        <f t="shared" si="161"/>
        <v>0</v>
      </c>
      <c r="BC240" s="3178">
        <f t="shared" si="162"/>
        <v>0</v>
      </c>
      <c r="BD240" s="3178">
        <f t="shared" si="163"/>
        <v>0</v>
      </c>
      <c r="BE240" s="3178">
        <f t="shared" si="164"/>
        <v>0</v>
      </c>
      <c r="BF240" s="3178">
        <f t="shared" si="165"/>
        <v>0</v>
      </c>
      <c r="BG240" s="3178">
        <f t="shared" si="166"/>
        <v>0</v>
      </c>
      <c r="BH240" s="3178">
        <f t="shared" si="167"/>
        <v>0</v>
      </c>
      <c r="BI240" s="3178">
        <f t="shared" si="168"/>
        <v>0</v>
      </c>
      <c r="BJ240" s="3178">
        <f t="shared" si="169"/>
        <v>0</v>
      </c>
      <c r="BK240" s="3178">
        <f t="shared" si="170"/>
        <v>0</v>
      </c>
      <c r="BL240" s="3178">
        <f t="shared" si="171"/>
        <v>0</v>
      </c>
      <c r="BM240" s="3178">
        <f t="shared" si="172"/>
        <v>0</v>
      </c>
      <c r="BN240" s="3178">
        <f t="shared" si="173"/>
        <v>0</v>
      </c>
      <c r="BO240" s="3178">
        <f t="shared" si="174"/>
        <v>0</v>
      </c>
      <c r="BP240" s="3178">
        <f t="shared" si="175"/>
        <v>0</v>
      </c>
      <c r="BQ240" s="3178">
        <f t="shared" si="176"/>
        <v>0</v>
      </c>
      <c r="BR240" s="3178">
        <f t="shared" si="177"/>
        <v>0</v>
      </c>
      <c r="BS240" s="3178">
        <f t="shared" si="178"/>
        <v>0</v>
      </c>
      <c r="BT240" s="3188">
        <f t="shared" si="179"/>
        <v>0</v>
      </c>
    </row>
    <row r="241" spans="1:72">
      <c r="A241" s="3176"/>
      <c r="B241" s="3177"/>
      <c r="C241" s="3177"/>
      <c r="D241" s="3190"/>
      <c r="E241" s="3178">
        <f t="shared" si="151"/>
        <v>0</v>
      </c>
      <c r="F241" s="3179"/>
      <c r="G241" s="3180">
        <f t="shared" si="152"/>
        <v>0</v>
      </c>
      <c r="H241" s="3181">
        <f t="shared" si="153"/>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4"/>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5"/>
        <v>0</v>
      </c>
      <c r="AW241" s="3186">
        <f t="shared" si="156"/>
        <v>0</v>
      </c>
      <c r="AX241" s="3186">
        <f t="shared" si="157"/>
        <v>0</v>
      </c>
      <c r="AY241" s="3187">
        <f t="shared" si="158"/>
        <v>0</v>
      </c>
      <c r="AZ241" s="3178">
        <f t="shared" si="159"/>
        <v>0</v>
      </c>
      <c r="BA241" s="3178">
        <f t="shared" si="160"/>
        <v>0</v>
      </c>
      <c r="BB241" s="3178">
        <f t="shared" si="161"/>
        <v>0</v>
      </c>
      <c r="BC241" s="3178">
        <f t="shared" si="162"/>
        <v>0</v>
      </c>
      <c r="BD241" s="3178">
        <f t="shared" si="163"/>
        <v>0</v>
      </c>
      <c r="BE241" s="3178">
        <f t="shared" si="164"/>
        <v>0</v>
      </c>
      <c r="BF241" s="3178">
        <f t="shared" si="165"/>
        <v>0</v>
      </c>
      <c r="BG241" s="3178">
        <f t="shared" si="166"/>
        <v>0</v>
      </c>
      <c r="BH241" s="3178">
        <f t="shared" si="167"/>
        <v>0</v>
      </c>
      <c r="BI241" s="3178">
        <f t="shared" si="168"/>
        <v>0</v>
      </c>
      <c r="BJ241" s="3178">
        <f t="shared" si="169"/>
        <v>0</v>
      </c>
      <c r="BK241" s="3178">
        <f t="shared" si="170"/>
        <v>0</v>
      </c>
      <c r="BL241" s="3178">
        <f t="shared" si="171"/>
        <v>0</v>
      </c>
      <c r="BM241" s="3178">
        <f t="shared" si="172"/>
        <v>0</v>
      </c>
      <c r="BN241" s="3178">
        <f t="shared" si="173"/>
        <v>0</v>
      </c>
      <c r="BO241" s="3178">
        <f t="shared" si="174"/>
        <v>0</v>
      </c>
      <c r="BP241" s="3178">
        <f t="shared" si="175"/>
        <v>0</v>
      </c>
      <c r="BQ241" s="3178">
        <f t="shared" si="176"/>
        <v>0</v>
      </c>
      <c r="BR241" s="3178">
        <f t="shared" si="177"/>
        <v>0</v>
      </c>
      <c r="BS241" s="3178">
        <f t="shared" si="178"/>
        <v>0</v>
      </c>
      <c r="BT241" s="3188">
        <f t="shared" si="179"/>
        <v>0</v>
      </c>
    </row>
    <row r="242" spans="1:72">
      <c r="A242" s="3176"/>
      <c r="B242" s="3177"/>
      <c r="C242" s="3177"/>
      <c r="D242" s="3190"/>
      <c r="E242" s="3178">
        <f t="shared" si="151"/>
        <v>0</v>
      </c>
      <c r="F242" s="3179"/>
      <c r="G242" s="3180">
        <f t="shared" si="152"/>
        <v>0</v>
      </c>
      <c r="H242" s="3181">
        <f t="shared" si="153"/>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4"/>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5"/>
        <v>0</v>
      </c>
      <c r="AW242" s="3186">
        <f t="shared" si="156"/>
        <v>0</v>
      </c>
      <c r="AX242" s="3186">
        <f t="shared" si="157"/>
        <v>0</v>
      </c>
      <c r="AY242" s="3187">
        <f t="shared" si="158"/>
        <v>0</v>
      </c>
      <c r="AZ242" s="3178">
        <f t="shared" si="159"/>
        <v>0</v>
      </c>
      <c r="BA242" s="3178">
        <f t="shared" si="160"/>
        <v>0</v>
      </c>
      <c r="BB242" s="3178">
        <f t="shared" si="161"/>
        <v>0</v>
      </c>
      <c r="BC242" s="3178">
        <f t="shared" si="162"/>
        <v>0</v>
      </c>
      <c r="BD242" s="3178">
        <f t="shared" si="163"/>
        <v>0</v>
      </c>
      <c r="BE242" s="3178">
        <f t="shared" si="164"/>
        <v>0</v>
      </c>
      <c r="BF242" s="3178">
        <f t="shared" si="165"/>
        <v>0</v>
      </c>
      <c r="BG242" s="3178">
        <f t="shared" si="166"/>
        <v>0</v>
      </c>
      <c r="BH242" s="3178">
        <f t="shared" si="167"/>
        <v>0</v>
      </c>
      <c r="BI242" s="3178">
        <f t="shared" si="168"/>
        <v>0</v>
      </c>
      <c r="BJ242" s="3178">
        <f t="shared" si="169"/>
        <v>0</v>
      </c>
      <c r="BK242" s="3178">
        <f t="shared" si="170"/>
        <v>0</v>
      </c>
      <c r="BL242" s="3178">
        <f t="shared" si="171"/>
        <v>0</v>
      </c>
      <c r="BM242" s="3178">
        <f t="shared" si="172"/>
        <v>0</v>
      </c>
      <c r="BN242" s="3178">
        <f t="shared" si="173"/>
        <v>0</v>
      </c>
      <c r="BO242" s="3178">
        <f t="shared" si="174"/>
        <v>0</v>
      </c>
      <c r="BP242" s="3178">
        <f t="shared" si="175"/>
        <v>0</v>
      </c>
      <c r="BQ242" s="3178">
        <f t="shared" si="176"/>
        <v>0</v>
      </c>
      <c r="BR242" s="3178">
        <f t="shared" si="177"/>
        <v>0</v>
      </c>
      <c r="BS242" s="3178">
        <f t="shared" si="178"/>
        <v>0</v>
      </c>
      <c r="BT242" s="3188">
        <f t="shared" si="179"/>
        <v>0</v>
      </c>
    </row>
    <row r="243" spans="1:72">
      <c r="A243" s="3176"/>
      <c r="B243" s="3177"/>
      <c r="C243" s="3177"/>
      <c r="D243" s="3190"/>
      <c r="E243" s="3178">
        <f t="shared" si="151"/>
        <v>0</v>
      </c>
      <c r="F243" s="3179"/>
      <c r="G243" s="3180">
        <f t="shared" si="152"/>
        <v>0</v>
      </c>
      <c r="H243" s="3181">
        <f t="shared" si="153"/>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4"/>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5"/>
        <v>0</v>
      </c>
      <c r="AW243" s="3186">
        <f t="shared" si="156"/>
        <v>0</v>
      </c>
      <c r="AX243" s="3186">
        <f t="shared" si="157"/>
        <v>0</v>
      </c>
      <c r="AY243" s="3187">
        <f t="shared" si="158"/>
        <v>0</v>
      </c>
      <c r="AZ243" s="3178">
        <f t="shared" si="159"/>
        <v>0</v>
      </c>
      <c r="BA243" s="3178">
        <f t="shared" si="160"/>
        <v>0</v>
      </c>
      <c r="BB243" s="3178">
        <f t="shared" si="161"/>
        <v>0</v>
      </c>
      <c r="BC243" s="3178">
        <f t="shared" si="162"/>
        <v>0</v>
      </c>
      <c r="BD243" s="3178">
        <f t="shared" si="163"/>
        <v>0</v>
      </c>
      <c r="BE243" s="3178">
        <f t="shared" si="164"/>
        <v>0</v>
      </c>
      <c r="BF243" s="3178">
        <f t="shared" si="165"/>
        <v>0</v>
      </c>
      <c r="BG243" s="3178">
        <f t="shared" si="166"/>
        <v>0</v>
      </c>
      <c r="BH243" s="3178">
        <f t="shared" si="167"/>
        <v>0</v>
      </c>
      <c r="BI243" s="3178">
        <f t="shared" si="168"/>
        <v>0</v>
      </c>
      <c r="BJ243" s="3178">
        <f t="shared" si="169"/>
        <v>0</v>
      </c>
      <c r="BK243" s="3178">
        <f t="shared" si="170"/>
        <v>0</v>
      </c>
      <c r="BL243" s="3178">
        <f t="shared" si="171"/>
        <v>0</v>
      </c>
      <c r="BM243" s="3178">
        <f t="shared" si="172"/>
        <v>0</v>
      </c>
      <c r="BN243" s="3178">
        <f t="shared" si="173"/>
        <v>0</v>
      </c>
      <c r="BO243" s="3178">
        <f t="shared" si="174"/>
        <v>0</v>
      </c>
      <c r="BP243" s="3178">
        <f t="shared" si="175"/>
        <v>0</v>
      </c>
      <c r="BQ243" s="3178">
        <f t="shared" si="176"/>
        <v>0</v>
      </c>
      <c r="BR243" s="3178">
        <f t="shared" si="177"/>
        <v>0</v>
      </c>
      <c r="BS243" s="3178">
        <f t="shared" si="178"/>
        <v>0</v>
      </c>
      <c r="BT243" s="3188">
        <f t="shared" si="179"/>
        <v>0</v>
      </c>
    </row>
    <row r="244" spans="1:72">
      <c r="A244" s="3176"/>
      <c r="B244" s="3177"/>
      <c r="C244" s="3177"/>
      <c r="D244" s="3190"/>
      <c r="E244" s="3178">
        <f t="shared" si="151"/>
        <v>0</v>
      </c>
      <c r="F244" s="3179"/>
      <c r="G244" s="3180">
        <f t="shared" si="152"/>
        <v>0</v>
      </c>
      <c r="H244" s="3181">
        <f t="shared" si="153"/>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4"/>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5"/>
        <v>0</v>
      </c>
      <c r="AW244" s="3186">
        <f t="shared" si="156"/>
        <v>0</v>
      </c>
      <c r="AX244" s="3186">
        <f t="shared" si="157"/>
        <v>0</v>
      </c>
      <c r="AY244" s="3187">
        <f t="shared" si="158"/>
        <v>0</v>
      </c>
      <c r="AZ244" s="3178">
        <f t="shared" si="159"/>
        <v>0</v>
      </c>
      <c r="BA244" s="3178">
        <f t="shared" si="160"/>
        <v>0</v>
      </c>
      <c r="BB244" s="3178">
        <f t="shared" si="161"/>
        <v>0</v>
      </c>
      <c r="BC244" s="3178">
        <f t="shared" si="162"/>
        <v>0</v>
      </c>
      <c r="BD244" s="3178">
        <f t="shared" si="163"/>
        <v>0</v>
      </c>
      <c r="BE244" s="3178">
        <f t="shared" si="164"/>
        <v>0</v>
      </c>
      <c r="BF244" s="3178">
        <f t="shared" si="165"/>
        <v>0</v>
      </c>
      <c r="BG244" s="3178">
        <f t="shared" si="166"/>
        <v>0</v>
      </c>
      <c r="BH244" s="3178">
        <f t="shared" si="167"/>
        <v>0</v>
      </c>
      <c r="BI244" s="3178">
        <f t="shared" si="168"/>
        <v>0</v>
      </c>
      <c r="BJ244" s="3178">
        <f t="shared" si="169"/>
        <v>0</v>
      </c>
      <c r="BK244" s="3178">
        <f t="shared" si="170"/>
        <v>0</v>
      </c>
      <c r="BL244" s="3178">
        <f t="shared" si="171"/>
        <v>0</v>
      </c>
      <c r="BM244" s="3178">
        <f t="shared" si="172"/>
        <v>0</v>
      </c>
      <c r="BN244" s="3178">
        <f t="shared" si="173"/>
        <v>0</v>
      </c>
      <c r="BO244" s="3178">
        <f t="shared" si="174"/>
        <v>0</v>
      </c>
      <c r="BP244" s="3178">
        <f t="shared" si="175"/>
        <v>0</v>
      </c>
      <c r="BQ244" s="3178">
        <f t="shared" si="176"/>
        <v>0</v>
      </c>
      <c r="BR244" s="3178">
        <f t="shared" si="177"/>
        <v>0</v>
      </c>
      <c r="BS244" s="3178">
        <f t="shared" si="178"/>
        <v>0</v>
      </c>
      <c r="BT244" s="3188">
        <f t="shared" si="179"/>
        <v>0</v>
      </c>
    </row>
    <row r="245" spans="1:72">
      <c r="A245" s="3176"/>
      <c r="B245" s="3177"/>
      <c r="C245" s="3177"/>
      <c r="D245" s="3190"/>
      <c r="E245" s="3178">
        <f t="shared" si="151"/>
        <v>0</v>
      </c>
      <c r="F245" s="3179"/>
      <c r="G245" s="3180">
        <f t="shared" si="152"/>
        <v>0</v>
      </c>
      <c r="H245" s="3181">
        <f t="shared" si="153"/>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4"/>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5"/>
        <v>0</v>
      </c>
      <c r="AW245" s="3186">
        <f t="shared" si="156"/>
        <v>0</v>
      </c>
      <c r="AX245" s="3186">
        <f t="shared" si="157"/>
        <v>0</v>
      </c>
      <c r="AY245" s="3187">
        <f t="shared" si="158"/>
        <v>0</v>
      </c>
      <c r="AZ245" s="3178">
        <f t="shared" si="159"/>
        <v>0</v>
      </c>
      <c r="BA245" s="3178">
        <f t="shared" si="160"/>
        <v>0</v>
      </c>
      <c r="BB245" s="3178">
        <f t="shared" si="161"/>
        <v>0</v>
      </c>
      <c r="BC245" s="3178">
        <f t="shared" si="162"/>
        <v>0</v>
      </c>
      <c r="BD245" s="3178">
        <f t="shared" si="163"/>
        <v>0</v>
      </c>
      <c r="BE245" s="3178">
        <f t="shared" si="164"/>
        <v>0</v>
      </c>
      <c r="BF245" s="3178">
        <f t="shared" si="165"/>
        <v>0</v>
      </c>
      <c r="BG245" s="3178">
        <f t="shared" si="166"/>
        <v>0</v>
      </c>
      <c r="BH245" s="3178">
        <f t="shared" si="167"/>
        <v>0</v>
      </c>
      <c r="BI245" s="3178">
        <f t="shared" si="168"/>
        <v>0</v>
      </c>
      <c r="BJ245" s="3178">
        <f t="shared" si="169"/>
        <v>0</v>
      </c>
      <c r="BK245" s="3178">
        <f t="shared" si="170"/>
        <v>0</v>
      </c>
      <c r="BL245" s="3178">
        <f t="shared" si="171"/>
        <v>0</v>
      </c>
      <c r="BM245" s="3178">
        <f t="shared" si="172"/>
        <v>0</v>
      </c>
      <c r="BN245" s="3178">
        <f t="shared" si="173"/>
        <v>0</v>
      </c>
      <c r="BO245" s="3178">
        <f t="shared" si="174"/>
        <v>0</v>
      </c>
      <c r="BP245" s="3178">
        <f t="shared" si="175"/>
        <v>0</v>
      </c>
      <c r="BQ245" s="3178">
        <f t="shared" si="176"/>
        <v>0</v>
      </c>
      <c r="BR245" s="3178">
        <f t="shared" si="177"/>
        <v>0</v>
      </c>
      <c r="BS245" s="3178">
        <f t="shared" si="178"/>
        <v>0</v>
      </c>
      <c r="BT245" s="3188">
        <f t="shared" si="179"/>
        <v>0</v>
      </c>
    </row>
    <row r="246" spans="1:72">
      <c r="A246" s="3176"/>
      <c r="B246" s="3177"/>
      <c r="C246" s="3177"/>
      <c r="D246" s="3190"/>
      <c r="E246" s="3178">
        <f t="shared" si="151"/>
        <v>0</v>
      </c>
      <c r="F246" s="3179"/>
      <c r="G246" s="3180">
        <f t="shared" si="152"/>
        <v>0</v>
      </c>
      <c r="H246" s="3181">
        <f t="shared" si="153"/>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4"/>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5"/>
        <v>0</v>
      </c>
      <c r="AW246" s="3186">
        <f t="shared" si="156"/>
        <v>0</v>
      </c>
      <c r="AX246" s="3186">
        <f t="shared" si="157"/>
        <v>0</v>
      </c>
      <c r="AY246" s="3187">
        <f t="shared" si="158"/>
        <v>0</v>
      </c>
      <c r="AZ246" s="3178">
        <f t="shared" si="159"/>
        <v>0</v>
      </c>
      <c r="BA246" s="3178">
        <f t="shared" si="160"/>
        <v>0</v>
      </c>
      <c r="BB246" s="3178">
        <f t="shared" si="161"/>
        <v>0</v>
      </c>
      <c r="BC246" s="3178">
        <f t="shared" si="162"/>
        <v>0</v>
      </c>
      <c r="BD246" s="3178">
        <f t="shared" si="163"/>
        <v>0</v>
      </c>
      <c r="BE246" s="3178">
        <f t="shared" si="164"/>
        <v>0</v>
      </c>
      <c r="BF246" s="3178">
        <f t="shared" si="165"/>
        <v>0</v>
      </c>
      <c r="BG246" s="3178">
        <f t="shared" si="166"/>
        <v>0</v>
      </c>
      <c r="BH246" s="3178">
        <f t="shared" si="167"/>
        <v>0</v>
      </c>
      <c r="BI246" s="3178">
        <f t="shared" si="168"/>
        <v>0</v>
      </c>
      <c r="BJ246" s="3178">
        <f t="shared" si="169"/>
        <v>0</v>
      </c>
      <c r="BK246" s="3178">
        <f t="shared" si="170"/>
        <v>0</v>
      </c>
      <c r="BL246" s="3178">
        <f t="shared" si="171"/>
        <v>0</v>
      </c>
      <c r="BM246" s="3178">
        <f t="shared" si="172"/>
        <v>0</v>
      </c>
      <c r="BN246" s="3178">
        <f t="shared" si="173"/>
        <v>0</v>
      </c>
      <c r="BO246" s="3178">
        <f t="shared" si="174"/>
        <v>0</v>
      </c>
      <c r="BP246" s="3178">
        <f t="shared" si="175"/>
        <v>0</v>
      </c>
      <c r="BQ246" s="3178">
        <f t="shared" si="176"/>
        <v>0</v>
      </c>
      <c r="BR246" s="3178">
        <f t="shared" si="177"/>
        <v>0</v>
      </c>
      <c r="BS246" s="3178">
        <f t="shared" si="178"/>
        <v>0</v>
      </c>
      <c r="BT246" s="3188">
        <f t="shared" si="179"/>
        <v>0</v>
      </c>
    </row>
    <row r="247" spans="1:72">
      <c r="A247" s="3176"/>
      <c r="B247" s="3177"/>
      <c r="C247" s="3177"/>
      <c r="D247" s="3190"/>
      <c r="E247" s="3178">
        <f t="shared" si="151"/>
        <v>0</v>
      </c>
      <c r="F247" s="3179"/>
      <c r="G247" s="3180">
        <f t="shared" si="152"/>
        <v>0</v>
      </c>
      <c r="H247" s="3181">
        <f t="shared" si="153"/>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4"/>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5"/>
        <v>0</v>
      </c>
      <c r="AW247" s="3186">
        <f t="shared" si="156"/>
        <v>0</v>
      </c>
      <c r="AX247" s="3186">
        <f t="shared" si="157"/>
        <v>0</v>
      </c>
      <c r="AY247" s="3187">
        <f t="shared" si="158"/>
        <v>0</v>
      </c>
      <c r="AZ247" s="3178">
        <f t="shared" si="159"/>
        <v>0</v>
      </c>
      <c r="BA247" s="3178">
        <f t="shared" si="160"/>
        <v>0</v>
      </c>
      <c r="BB247" s="3178">
        <f t="shared" si="161"/>
        <v>0</v>
      </c>
      <c r="BC247" s="3178">
        <f t="shared" si="162"/>
        <v>0</v>
      </c>
      <c r="BD247" s="3178">
        <f t="shared" si="163"/>
        <v>0</v>
      </c>
      <c r="BE247" s="3178">
        <f t="shared" si="164"/>
        <v>0</v>
      </c>
      <c r="BF247" s="3178">
        <f t="shared" si="165"/>
        <v>0</v>
      </c>
      <c r="BG247" s="3178">
        <f t="shared" si="166"/>
        <v>0</v>
      </c>
      <c r="BH247" s="3178">
        <f t="shared" si="167"/>
        <v>0</v>
      </c>
      <c r="BI247" s="3178">
        <f t="shared" si="168"/>
        <v>0</v>
      </c>
      <c r="BJ247" s="3178">
        <f t="shared" si="169"/>
        <v>0</v>
      </c>
      <c r="BK247" s="3178">
        <f t="shared" si="170"/>
        <v>0</v>
      </c>
      <c r="BL247" s="3178">
        <f t="shared" si="171"/>
        <v>0</v>
      </c>
      <c r="BM247" s="3178">
        <f t="shared" si="172"/>
        <v>0</v>
      </c>
      <c r="BN247" s="3178">
        <f t="shared" si="173"/>
        <v>0</v>
      </c>
      <c r="BO247" s="3178">
        <f t="shared" si="174"/>
        <v>0</v>
      </c>
      <c r="BP247" s="3178">
        <f t="shared" si="175"/>
        <v>0</v>
      </c>
      <c r="BQ247" s="3178">
        <f t="shared" si="176"/>
        <v>0</v>
      </c>
      <c r="BR247" s="3178">
        <f t="shared" si="177"/>
        <v>0</v>
      </c>
      <c r="BS247" s="3178">
        <f t="shared" si="178"/>
        <v>0</v>
      </c>
      <c r="BT247" s="3188">
        <f t="shared" si="179"/>
        <v>0</v>
      </c>
    </row>
    <row r="248" spans="1:72">
      <c r="A248" s="3176"/>
      <c r="B248" s="3177"/>
      <c r="C248" s="3177"/>
      <c r="D248" s="3190"/>
      <c r="E248" s="3178">
        <f t="shared" si="151"/>
        <v>0</v>
      </c>
      <c r="F248" s="3179"/>
      <c r="G248" s="3180">
        <f t="shared" si="152"/>
        <v>0</v>
      </c>
      <c r="H248" s="3181">
        <f t="shared" si="153"/>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4"/>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5"/>
        <v>0</v>
      </c>
      <c r="AW248" s="3186">
        <f t="shared" si="156"/>
        <v>0</v>
      </c>
      <c r="AX248" s="3186">
        <f t="shared" si="157"/>
        <v>0</v>
      </c>
      <c r="AY248" s="3187">
        <f t="shared" si="158"/>
        <v>0</v>
      </c>
      <c r="AZ248" s="3178">
        <f t="shared" si="159"/>
        <v>0</v>
      </c>
      <c r="BA248" s="3178">
        <f t="shared" si="160"/>
        <v>0</v>
      </c>
      <c r="BB248" s="3178">
        <f t="shared" si="161"/>
        <v>0</v>
      </c>
      <c r="BC248" s="3178">
        <f t="shared" si="162"/>
        <v>0</v>
      </c>
      <c r="BD248" s="3178">
        <f t="shared" si="163"/>
        <v>0</v>
      </c>
      <c r="BE248" s="3178">
        <f t="shared" si="164"/>
        <v>0</v>
      </c>
      <c r="BF248" s="3178">
        <f t="shared" si="165"/>
        <v>0</v>
      </c>
      <c r="BG248" s="3178">
        <f t="shared" si="166"/>
        <v>0</v>
      </c>
      <c r="BH248" s="3178">
        <f t="shared" si="167"/>
        <v>0</v>
      </c>
      <c r="BI248" s="3178">
        <f t="shared" si="168"/>
        <v>0</v>
      </c>
      <c r="BJ248" s="3178">
        <f t="shared" si="169"/>
        <v>0</v>
      </c>
      <c r="BK248" s="3178">
        <f t="shared" si="170"/>
        <v>0</v>
      </c>
      <c r="BL248" s="3178">
        <f t="shared" si="171"/>
        <v>0</v>
      </c>
      <c r="BM248" s="3178">
        <f t="shared" si="172"/>
        <v>0</v>
      </c>
      <c r="BN248" s="3178">
        <f t="shared" si="173"/>
        <v>0</v>
      </c>
      <c r="BO248" s="3178">
        <f t="shared" si="174"/>
        <v>0</v>
      </c>
      <c r="BP248" s="3178">
        <f t="shared" si="175"/>
        <v>0</v>
      </c>
      <c r="BQ248" s="3178">
        <f t="shared" si="176"/>
        <v>0</v>
      </c>
      <c r="BR248" s="3178">
        <f t="shared" si="177"/>
        <v>0</v>
      </c>
      <c r="BS248" s="3178">
        <f t="shared" si="178"/>
        <v>0</v>
      </c>
      <c r="BT248" s="3188">
        <f t="shared" si="179"/>
        <v>0</v>
      </c>
    </row>
    <row r="249" spans="1:72">
      <c r="A249" s="3176"/>
      <c r="B249" s="3177"/>
      <c r="C249" s="3177"/>
      <c r="D249" s="3190"/>
      <c r="E249" s="3178">
        <f t="shared" si="151"/>
        <v>0</v>
      </c>
      <c r="F249" s="3179"/>
      <c r="G249" s="3180">
        <f t="shared" si="152"/>
        <v>0</v>
      </c>
      <c r="H249" s="3181">
        <f t="shared" si="153"/>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4"/>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5"/>
        <v>0</v>
      </c>
      <c r="AW249" s="3186">
        <f t="shared" si="156"/>
        <v>0</v>
      </c>
      <c r="AX249" s="3186">
        <f t="shared" si="157"/>
        <v>0</v>
      </c>
      <c r="AY249" s="3187">
        <f t="shared" si="158"/>
        <v>0</v>
      </c>
      <c r="AZ249" s="3178">
        <f t="shared" si="159"/>
        <v>0</v>
      </c>
      <c r="BA249" s="3178">
        <f t="shared" si="160"/>
        <v>0</v>
      </c>
      <c r="BB249" s="3178">
        <f t="shared" si="161"/>
        <v>0</v>
      </c>
      <c r="BC249" s="3178">
        <f t="shared" si="162"/>
        <v>0</v>
      </c>
      <c r="BD249" s="3178">
        <f t="shared" si="163"/>
        <v>0</v>
      </c>
      <c r="BE249" s="3178">
        <f t="shared" si="164"/>
        <v>0</v>
      </c>
      <c r="BF249" s="3178">
        <f t="shared" si="165"/>
        <v>0</v>
      </c>
      <c r="BG249" s="3178">
        <f t="shared" si="166"/>
        <v>0</v>
      </c>
      <c r="BH249" s="3178">
        <f t="shared" si="167"/>
        <v>0</v>
      </c>
      <c r="BI249" s="3178">
        <f t="shared" si="168"/>
        <v>0</v>
      </c>
      <c r="BJ249" s="3178">
        <f t="shared" si="169"/>
        <v>0</v>
      </c>
      <c r="BK249" s="3178">
        <f t="shared" si="170"/>
        <v>0</v>
      </c>
      <c r="BL249" s="3178">
        <f t="shared" si="171"/>
        <v>0</v>
      </c>
      <c r="BM249" s="3178">
        <f t="shared" si="172"/>
        <v>0</v>
      </c>
      <c r="BN249" s="3178">
        <f t="shared" si="173"/>
        <v>0</v>
      </c>
      <c r="BO249" s="3178">
        <f t="shared" si="174"/>
        <v>0</v>
      </c>
      <c r="BP249" s="3178">
        <f t="shared" si="175"/>
        <v>0</v>
      </c>
      <c r="BQ249" s="3178">
        <f t="shared" si="176"/>
        <v>0</v>
      </c>
      <c r="BR249" s="3178">
        <f t="shared" si="177"/>
        <v>0</v>
      </c>
      <c r="BS249" s="3178">
        <f t="shared" si="178"/>
        <v>0</v>
      </c>
      <c r="BT249" s="3188">
        <f t="shared" si="179"/>
        <v>0</v>
      </c>
    </row>
    <row r="250" spans="1:72">
      <c r="A250" s="3176"/>
      <c r="B250" s="3177"/>
      <c r="C250" s="3177"/>
      <c r="D250" s="3190"/>
      <c r="E250" s="3178">
        <f t="shared" si="151"/>
        <v>0</v>
      </c>
      <c r="F250" s="3179"/>
      <c r="G250" s="3180">
        <f t="shared" si="152"/>
        <v>0</v>
      </c>
      <c r="H250" s="3181">
        <f t="shared" si="153"/>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4"/>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5"/>
        <v>0</v>
      </c>
      <c r="AW250" s="3186">
        <f t="shared" si="156"/>
        <v>0</v>
      </c>
      <c r="AX250" s="3186">
        <f t="shared" si="157"/>
        <v>0</v>
      </c>
      <c r="AY250" s="3187">
        <f t="shared" si="158"/>
        <v>0</v>
      </c>
      <c r="AZ250" s="3178">
        <f t="shared" si="159"/>
        <v>0</v>
      </c>
      <c r="BA250" s="3178">
        <f t="shared" si="160"/>
        <v>0</v>
      </c>
      <c r="BB250" s="3178">
        <f t="shared" si="161"/>
        <v>0</v>
      </c>
      <c r="BC250" s="3178">
        <f t="shared" si="162"/>
        <v>0</v>
      </c>
      <c r="BD250" s="3178">
        <f t="shared" si="163"/>
        <v>0</v>
      </c>
      <c r="BE250" s="3178">
        <f t="shared" si="164"/>
        <v>0</v>
      </c>
      <c r="BF250" s="3178">
        <f t="shared" si="165"/>
        <v>0</v>
      </c>
      <c r="BG250" s="3178">
        <f t="shared" si="166"/>
        <v>0</v>
      </c>
      <c r="BH250" s="3178">
        <f t="shared" si="167"/>
        <v>0</v>
      </c>
      <c r="BI250" s="3178">
        <f t="shared" si="168"/>
        <v>0</v>
      </c>
      <c r="BJ250" s="3178">
        <f t="shared" si="169"/>
        <v>0</v>
      </c>
      <c r="BK250" s="3178">
        <f t="shared" si="170"/>
        <v>0</v>
      </c>
      <c r="BL250" s="3178">
        <f t="shared" si="171"/>
        <v>0</v>
      </c>
      <c r="BM250" s="3178">
        <f t="shared" si="172"/>
        <v>0</v>
      </c>
      <c r="BN250" s="3178">
        <f t="shared" si="173"/>
        <v>0</v>
      </c>
      <c r="BO250" s="3178">
        <f t="shared" si="174"/>
        <v>0</v>
      </c>
      <c r="BP250" s="3178">
        <f t="shared" si="175"/>
        <v>0</v>
      </c>
      <c r="BQ250" s="3178">
        <f t="shared" si="176"/>
        <v>0</v>
      </c>
      <c r="BR250" s="3178">
        <f t="shared" si="177"/>
        <v>0</v>
      </c>
      <c r="BS250" s="3178">
        <f t="shared" si="178"/>
        <v>0</v>
      </c>
      <c r="BT250" s="3188">
        <f t="shared" si="179"/>
        <v>0</v>
      </c>
    </row>
    <row r="251" spans="1:72">
      <c r="A251" s="3176"/>
      <c r="B251" s="3177"/>
      <c r="C251" s="3177"/>
      <c r="D251" s="3190"/>
      <c r="E251" s="3178">
        <f t="shared" si="151"/>
        <v>0</v>
      </c>
      <c r="F251" s="3179"/>
      <c r="G251" s="3180">
        <f t="shared" si="152"/>
        <v>0</v>
      </c>
      <c r="H251" s="3181">
        <f t="shared" si="153"/>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4"/>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5"/>
        <v>0</v>
      </c>
      <c r="AW251" s="3186">
        <f t="shared" si="156"/>
        <v>0</v>
      </c>
      <c r="AX251" s="3186">
        <f t="shared" si="157"/>
        <v>0</v>
      </c>
      <c r="AY251" s="3187">
        <f t="shared" si="158"/>
        <v>0</v>
      </c>
      <c r="AZ251" s="3178">
        <f t="shared" si="159"/>
        <v>0</v>
      </c>
      <c r="BA251" s="3178">
        <f t="shared" si="160"/>
        <v>0</v>
      </c>
      <c r="BB251" s="3178">
        <f t="shared" si="161"/>
        <v>0</v>
      </c>
      <c r="BC251" s="3178">
        <f t="shared" si="162"/>
        <v>0</v>
      </c>
      <c r="BD251" s="3178">
        <f t="shared" si="163"/>
        <v>0</v>
      </c>
      <c r="BE251" s="3178">
        <f t="shared" si="164"/>
        <v>0</v>
      </c>
      <c r="BF251" s="3178">
        <f t="shared" si="165"/>
        <v>0</v>
      </c>
      <c r="BG251" s="3178">
        <f t="shared" si="166"/>
        <v>0</v>
      </c>
      <c r="BH251" s="3178">
        <f t="shared" si="167"/>
        <v>0</v>
      </c>
      <c r="BI251" s="3178">
        <f t="shared" si="168"/>
        <v>0</v>
      </c>
      <c r="BJ251" s="3178">
        <f t="shared" si="169"/>
        <v>0</v>
      </c>
      <c r="BK251" s="3178">
        <f t="shared" si="170"/>
        <v>0</v>
      </c>
      <c r="BL251" s="3178">
        <f t="shared" si="171"/>
        <v>0</v>
      </c>
      <c r="BM251" s="3178">
        <f t="shared" si="172"/>
        <v>0</v>
      </c>
      <c r="BN251" s="3178">
        <f t="shared" si="173"/>
        <v>0</v>
      </c>
      <c r="BO251" s="3178">
        <f t="shared" si="174"/>
        <v>0</v>
      </c>
      <c r="BP251" s="3178">
        <f t="shared" si="175"/>
        <v>0</v>
      </c>
      <c r="BQ251" s="3178">
        <f t="shared" si="176"/>
        <v>0</v>
      </c>
      <c r="BR251" s="3178">
        <f t="shared" si="177"/>
        <v>0</v>
      </c>
      <c r="BS251" s="3178">
        <f t="shared" si="178"/>
        <v>0</v>
      </c>
      <c r="BT251" s="3188">
        <f t="shared" si="179"/>
        <v>0</v>
      </c>
    </row>
    <row r="252" spans="1:72">
      <c r="A252" s="3176"/>
      <c r="B252" s="3177"/>
      <c r="C252" s="3177"/>
      <c r="D252" s="3190"/>
      <c r="E252" s="3178">
        <f t="shared" si="151"/>
        <v>0</v>
      </c>
      <c r="F252" s="3179"/>
      <c r="G252" s="3180">
        <f t="shared" si="152"/>
        <v>0</v>
      </c>
      <c r="H252" s="3181">
        <f t="shared" si="153"/>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4"/>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5"/>
        <v>0</v>
      </c>
      <c r="AW252" s="3186">
        <f t="shared" si="156"/>
        <v>0</v>
      </c>
      <c r="AX252" s="3186">
        <f t="shared" si="157"/>
        <v>0</v>
      </c>
      <c r="AY252" s="3187">
        <f t="shared" si="158"/>
        <v>0</v>
      </c>
      <c r="AZ252" s="3178">
        <f t="shared" si="159"/>
        <v>0</v>
      </c>
      <c r="BA252" s="3178">
        <f t="shared" si="160"/>
        <v>0</v>
      </c>
      <c r="BB252" s="3178">
        <f t="shared" si="161"/>
        <v>0</v>
      </c>
      <c r="BC252" s="3178">
        <f t="shared" si="162"/>
        <v>0</v>
      </c>
      <c r="BD252" s="3178">
        <f t="shared" si="163"/>
        <v>0</v>
      </c>
      <c r="BE252" s="3178">
        <f t="shared" si="164"/>
        <v>0</v>
      </c>
      <c r="BF252" s="3178">
        <f t="shared" si="165"/>
        <v>0</v>
      </c>
      <c r="BG252" s="3178">
        <f t="shared" si="166"/>
        <v>0</v>
      </c>
      <c r="BH252" s="3178">
        <f t="shared" si="167"/>
        <v>0</v>
      </c>
      <c r="BI252" s="3178">
        <f t="shared" si="168"/>
        <v>0</v>
      </c>
      <c r="BJ252" s="3178">
        <f t="shared" si="169"/>
        <v>0</v>
      </c>
      <c r="BK252" s="3178">
        <f t="shared" si="170"/>
        <v>0</v>
      </c>
      <c r="BL252" s="3178">
        <f t="shared" si="171"/>
        <v>0</v>
      </c>
      <c r="BM252" s="3178">
        <f t="shared" si="172"/>
        <v>0</v>
      </c>
      <c r="BN252" s="3178">
        <f t="shared" si="173"/>
        <v>0</v>
      </c>
      <c r="BO252" s="3178">
        <f t="shared" si="174"/>
        <v>0</v>
      </c>
      <c r="BP252" s="3178">
        <f t="shared" si="175"/>
        <v>0</v>
      </c>
      <c r="BQ252" s="3178">
        <f t="shared" si="176"/>
        <v>0</v>
      </c>
      <c r="BR252" s="3178">
        <f t="shared" si="177"/>
        <v>0</v>
      </c>
      <c r="BS252" s="3178">
        <f t="shared" si="178"/>
        <v>0</v>
      </c>
      <c r="BT252" s="3188">
        <f t="shared" si="179"/>
        <v>0</v>
      </c>
    </row>
    <row r="253" spans="1:72">
      <c r="A253" s="3176"/>
      <c r="B253" s="3177"/>
      <c r="C253" s="3177"/>
      <c r="D253" s="3190"/>
      <c r="E253" s="3178">
        <f t="shared" si="151"/>
        <v>0</v>
      </c>
      <c r="F253" s="3179"/>
      <c r="G253" s="3180">
        <f t="shared" si="152"/>
        <v>0</v>
      </c>
      <c r="H253" s="3181">
        <f t="shared" si="153"/>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4"/>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5"/>
        <v>0</v>
      </c>
      <c r="AW253" s="3186">
        <f t="shared" si="156"/>
        <v>0</v>
      </c>
      <c r="AX253" s="3186">
        <f t="shared" si="157"/>
        <v>0</v>
      </c>
      <c r="AY253" s="3187">
        <f t="shared" si="158"/>
        <v>0</v>
      </c>
      <c r="AZ253" s="3178">
        <f t="shared" si="159"/>
        <v>0</v>
      </c>
      <c r="BA253" s="3178">
        <f t="shared" si="160"/>
        <v>0</v>
      </c>
      <c r="BB253" s="3178">
        <f t="shared" si="161"/>
        <v>0</v>
      </c>
      <c r="BC253" s="3178">
        <f t="shared" si="162"/>
        <v>0</v>
      </c>
      <c r="BD253" s="3178">
        <f t="shared" si="163"/>
        <v>0</v>
      </c>
      <c r="BE253" s="3178">
        <f t="shared" si="164"/>
        <v>0</v>
      </c>
      <c r="BF253" s="3178">
        <f t="shared" si="165"/>
        <v>0</v>
      </c>
      <c r="BG253" s="3178">
        <f t="shared" si="166"/>
        <v>0</v>
      </c>
      <c r="BH253" s="3178">
        <f t="shared" si="167"/>
        <v>0</v>
      </c>
      <c r="BI253" s="3178">
        <f t="shared" si="168"/>
        <v>0</v>
      </c>
      <c r="BJ253" s="3178">
        <f t="shared" si="169"/>
        <v>0</v>
      </c>
      <c r="BK253" s="3178">
        <f t="shared" si="170"/>
        <v>0</v>
      </c>
      <c r="BL253" s="3178">
        <f t="shared" si="171"/>
        <v>0</v>
      </c>
      <c r="BM253" s="3178">
        <f t="shared" si="172"/>
        <v>0</v>
      </c>
      <c r="BN253" s="3178">
        <f t="shared" si="173"/>
        <v>0</v>
      </c>
      <c r="BO253" s="3178">
        <f t="shared" si="174"/>
        <v>0</v>
      </c>
      <c r="BP253" s="3178">
        <f t="shared" si="175"/>
        <v>0</v>
      </c>
      <c r="BQ253" s="3178">
        <f t="shared" si="176"/>
        <v>0</v>
      </c>
      <c r="BR253" s="3178">
        <f t="shared" si="177"/>
        <v>0</v>
      </c>
      <c r="BS253" s="3178">
        <f t="shared" si="178"/>
        <v>0</v>
      </c>
      <c r="BT253" s="3188">
        <f t="shared" si="179"/>
        <v>0</v>
      </c>
    </row>
    <row r="254" spans="1:72">
      <c r="A254" s="3176"/>
      <c r="B254" s="3177"/>
      <c r="C254" s="3177"/>
      <c r="D254" s="3190"/>
      <c r="E254" s="3178">
        <f t="shared" si="151"/>
        <v>0</v>
      </c>
      <c r="F254" s="3179"/>
      <c r="G254" s="3180">
        <f t="shared" si="152"/>
        <v>0</v>
      </c>
      <c r="H254" s="3181">
        <f t="shared" si="153"/>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4"/>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5"/>
        <v>0</v>
      </c>
      <c r="AW254" s="3186">
        <f t="shared" si="156"/>
        <v>0</v>
      </c>
      <c r="AX254" s="3186">
        <f t="shared" si="157"/>
        <v>0</v>
      </c>
      <c r="AY254" s="3187">
        <f t="shared" si="158"/>
        <v>0</v>
      </c>
      <c r="AZ254" s="3178">
        <f t="shared" si="159"/>
        <v>0</v>
      </c>
      <c r="BA254" s="3178">
        <f t="shared" si="160"/>
        <v>0</v>
      </c>
      <c r="BB254" s="3178">
        <f t="shared" si="161"/>
        <v>0</v>
      </c>
      <c r="BC254" s="3178">
        <f t="shared" si="162"/>
        <v>0</v>
      </c>
      <c r="BD254" s="3178">
        <f t="shared" si="163"/>
        <v>0</v>
      </c>
      <c r="BE254" s="3178">
        <f t="shared" si="164"/>
        <v>0</v>
      </c>
      <c r="BF254" s="3178">
        <f t="shared" si="165"/>
        <v>0</v>
      </c>
      <c r="BG254" s="3178">
        <f t="shared" si="166"/>
        <v>0</v>
      </c>
      <c r="BH254" s="3178">
        <f t="shared" si="167"/>
        <v>0</v>
      </c>
      <c r="BI254" s="3178">
        <f t="shared" si="168"/>
        <v>0</v>
      </c>
      <c r="BJ254" s="3178">
        <f t="shared" si="169"/>
        <v>0</v>
      </c>
      <c r="BK254" s="3178">
        <f t="shared" si="170"/>
        <v>0</v>
      </c>
      <c r="BL254" s="3178">
        <f t="shared" si="171"/>
        <v>0</v>
      </c>
      <c r="BM254" s="3178">
        <f t="shared" si="172"/>
        <v>0</v>
      </c>
      <c r="BN254" s="3178">
        <f t="shared" si="173"/>
        <v>0</v>
      </c>
      <c r="BO254" s="3178">
        <f t="shared" si="174"/>
        <v>0</v>
      </c>
      <c r="BP254" s="3178">
        <f t="shared" si="175"/>
        <v>0</v>
      </c>
      <c r="BQ254" s="3178">
        <f t="shared" si="176"/>
        <v>0</v>
      </c>
      <c r="BR254" s="3178">
        <f t="shared" si="177"/>
        <v>0</v>
      </c>
      <c r="BS254" s="3178">
        <f t="shared" si="178"/>
        <v>0</v>
      </c>
      <c r="BT254" s="3188">
        <f t="shared" si="179"/>
        <v>0</v>
      </c>
    </row>
    <row r="255" spans="1:72">
      <c r="A255" s="3176"/>
      <c r="B255" s="3177"/>
      <c r="C255" s="3177"/>
      <c r="D255" s="3190"/>
      <c r="E255" s="3178">
        <f t="shared" si="151"/>
        <v>0</v>
      </c>
      <c r="F255" s="3179"/>
      <c r="G255" s="3180">
        <f t="shared" si="152"/>
        <v>0</v>
      </c>
      <c r="H255" s="3181">
        <f t="shared" si="153"/>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4"/>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5"/>
        <v>0</v>
      </c>
      <c r="AW255" s="3186">
        <f t="shared" si="156"/>
        <v>0</v>
      </c>
      <c r="AX255" s="3186">
        <f t="shared" si="157"/>
        <v>0</v>
      </c>
      <c r="AY255" s="3187">
        <f t="shared" si="158"/>
        <v>0</v>
      </c>
      <c r="AZ255" s="3178">
        <f t="shared" si="159"/>
        <v>0</v>
      </c>
      <c r="BA255" s="3178">
        <f t="shared" si="160"/>
        <v>0</v>
      </c>
      <c r="BB255" s="3178">
        <f t="shared" si="161"/>
        <v>0</v>
      </c>
      <c r="BC255" s="3178">
        <f t="shared" si="162"/>
        <v>0</v>
      </c>
      <c r="BD255" s="3178">
        <f t="shared" si="163"/>
        <v>0</v>
      </c>
      <c r="BE255" s="3178">
        <f t="shared" si="164"/>
        <v>0</v>
      </c>
      <c r="BF255" s="3178">
        <f t="shared" si="165"/>
        <v>0</v>
      </c>
      <c r="BG255" s="3178">
        <f t="shared" si="166"/>
        <v>0</v>
      </c>
      <c r="BH255" s="3178">
        <f t="shared" si="167"/>
        <v>0</v>
      </c>
      <c r="BI255" s="3178">
        <f t="shared" si="168"/>
        <v>0</v>
      </c>
      <c r="BJ255" s="3178">
        <f t="shared" si="169"/>
        <v>0</v>
      </c>
      <c r="BK255" s="3178">
        <f t="shared" si="170"/>
        <v>0</v>
      </c>
      <c r="BL255" s="3178">
        <f t="shared" si="171"/>
        <v>0</v>
      </c>
      <c r="BM255" s="3178">
        <f t="shared" si="172"/>
        <v>0</v>
      </c>
      <c r="BN255" s="3178">
        <f t="shared" si="173"/>
        <v>0</v>
      </c>
      <c r="BO255" s="3178">
        <f t="shared" si="174"/>
        <v>0</v>
      </c>
      <c r="BP255" s="3178">
        <f t="shared" si="175"/>
        <v>0</v>
      </c>
      <c r="BQ255" s="3178">
        <f t="shared" si="176"/>
        <v>0</v>
      </c>
      <c r="BR255" s="3178">
        <f t="shared" si="177"/>
        <v>0</v>
      </c>
      <c r="BS255" s="3178">
        <f t="shared" si="178"/>
        <v>0</v>
      </c>
      <c r="BT255" s="3188">
        <f t="shared" si="179"/>
        <v>0</v>
      </c>
    </row>
    <row r="256" spans="1:72">
      <c r="A256" s="3176"/>
      <c r="B256" s="3177"/>
      <c r="C256" s="3177"/>
      <c r="D256" s="3190"/>
      <c r="E256" s="3178">
        <f t="shared" si="151"/>
        <v>0</v>
      </c>
      <c r="F256" s="3179"/>
      <c r="G256" s="3180">
        <f t="shared" si="152"/>
        <v>0</v>
      </c>
      <c r="H256" s="3181">
        <f t="shared" si="153"/>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4"/>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5"/>
        <v>0</v>
      </c>
      <c r="AW256" s="3186">
        <f t="shared" si="156"/>
        <v>0</v>
      </c>
      <c r="AX256" s="3186">
        <f t="shared" si="157"/>
        <v>0</v>
      </c>
      <c r="AY256" s="3187">
        <f t="shared" si="158"/>
        <v>0</v>
      </c>
      <c r="AZ256" s="3178">
        <f t="shared" si="159"/>
        <v>0</v>
      </c>
      <c r="BA256" s="3178">
        <f t="shared" si="160"/>
        <v>0</v>
      </c>
      <c r="BB256" s="3178">
        <f t="shared" si="161"/>
        <v>0</v>
      </c>
      <c r="BC256" s="3178">
        <f t="shared" si="162"/>
        <v>0</v>
      </c>
      <c r="BD256" s="3178">
        <f t="shared" si="163"/>
        <v>0</v>
      </c>
      <c r="BE256" s="3178">
        <f t="shared" si="164"/>
        <v>0</v>
      </c>
      <c r="BF256" s="3178">
        <f t="shared" si="165"/>
        <v>0</v>
      </c>
      <c r="BG256" s="3178">
        <f t="shared" si="166"/>
        <v>0</v>
      </c>
      <c r="BH256" s="3178">
        <f t="shared" si="167"/>
        <v>0</v>
      </c>
      <c r="BI256" s="3178">
        <f t="shared" si="168"/>
        <v>0</v>
      </c>
      <c r="BJ256" s="3178">
        <f t="shared" si="169"/>
        <v>0</v>
      </c>
      <c r="BK256" s="3178">
        <f t="shared" si="170"/>
        <v>0</v>
      </c>
      <c r="BL256" s="3178">
        <f t="shared" si="171"/>
        <v>0</v>
      </c>
      <c r="BM256" s="3178">
        <f t="shared" si="172"/>
        <v>0</v>
      </c>
      <c r="BN256" s="3178">
        <f t="shared" si="173"/>
        <v>0</v>
      </c>
      <c r="BO256" s="3178">
        <f t="shared" si="174"/>
        <v>0</v>
      </c>
      <c r="BP256" s="3178">
        <f t="shared" si="175"/>
        <v>0</v>
      </c>
      <c r="BQ256" s="3178">
        <f t="shared" si="176"/>
        <v>0</v>
      </c>
      <c r="BR256" s="3178">
        <f t="shared" si="177"/>
        <v>0</v>
      </c>
      <c r="BS256" s="3178">
        <f t="shared" si="178"/>
        <v>0</v>
      </c>
      <c r="BT256" s="3188">
        <f t="shared" si="179"/>
        <v>0</v>
      </c>
    </row>
    <row r="257" spans="1:72">
      <c r="A257" s="3176"/>
      <c r="B257" s="3177"/>
      <c r="C257" s="3177"/>
      <c r="D257" s="3190"/>
      <c r="E257" s="3178">
        <f t="shared" si="151"/>
        <v>0</v>
      </c>
      <c r="F257" s="3179"/>
      <c r="G257" s="3180">
        <f t="shared" si="152"/>
        <v>0</v>
      </c>
      <c r="H257" s="3181">
        <f t="shared" si="153"/>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4"/>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5"/>
        <v>0</v>
      </c>
      <c r="AW257" s="3186">
        <f t="shared" si="156"/>
        <v>0</v>
      </c>
      <c r="AX257" s="3186">
        <f t="shared" si="157"/>
        <v>0</v>
      </c>
      <c r="AY257" s="3187">
        <f t="shared" si="158"/>
        <v>0</v>
      </c>
      <c r="AZ257" s="3178">
        <f t="shared" si="159"/>
        <v>0</v>
      </c>
      <c r="BA257" s="3178">
        <f t="shared" si="160"/>
        <v>0</v>
      </c>
      <c r="BB257" s="3178">
        <f t="shared" si="161"/>
        <v>0</v>
      </c>
      <c r="BC257" s="3178">
        <f t="shared" si="162"/>
        <v>0</v>
      </c>
      <c r="BD257" s="3178">
        <f t="shared" si="163"/>
        <v>0</v>
      </c>
      <c r="BE257" s="3178">
        <f t="shared" si="164"/>
        <v>0</v>
      </c>
      <c r="BF257" s="3178">
        <f t="shared" si="165"/>
        <v>0</v>
      </c>
      <c r="BG257" s="3178">
        <f t="shared" si="166"/>
        <v>0</v>
      </c>
      <c r="BH257" s="3178">
        <f t="shared" si="167"/>
        <v>0</v>
      </c>
      <c r="BI257" s="3178">
        <f t="shared" si="168"/>
        <v>0</v>
      </c>
      <c r="BJ257" s="3178">
        <f t="shared" si="169"/>
        <v>0</v>
      </c>
      <c r="BK257" s="3178">
        <f t="shared" si="170"/>
        <v>0</v>
      </c>
      <c r="BL257" s="3178">
        <f t="shared" si="171"/>
        <v>0</v>
      </c>
      <c r="BM257" s="3178">
        <f t="shared" si="172"/>
        <v>0</v>
      </c>
      <c r="BN257" s="3178">
        <f t="shared" si="173"/>
        <v>0</v>
      </c>
      <c r="BO257" s="3178">
        <f t="shared" si="174"/>
        <v>0</v>
      </c>
      <c r="BP257" s="3178">
        <f t="shared" si="175"/>
        <v>0</v>
      </c>
      <c r="BQ257" s="3178">
        <f t="shared" si="176"/>
        <v>0</v>
      </c>
      <c r="BR257" s="3178">
        <f t="shared" si="177"/>
        <v>0</v>
      </c>
      <c r="BS257" s="3178">
        <f t="shared" si="178"/>
        <v>0</v>
      </c>
      <c r="BT257" s="3188">
        <f t="shared" si="179"/>
        <v>0</v>
      </c>
    </row>
    <row r="258" spans="1:72">
      <c r="A258" s="3176"/>
      <c r="B258" s="3177"/>
      <c r="C258" s="3177"/>
      <c r="D258" s="3190"/>
      <c r="E258" s="3178">
        <f t="shared" si="151"/>
        <v>0</v>
      </c>
      <c r="F258" s="3179"/>
      <c r="G258" s="3180">
        <f t="shared" si="152"/>
        <v>0</v>
      </c>
      <c r="H258" s="3181">
        <f t="shared" si="153"/>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4"/>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5"/>
        <v>0</v>
      </c>
      <c r="AW258" s="3186">
        <f t="shared" si="156"/>
        <v>0</v>
      </c>
      <c r="AX258" s="3186">
        <f t="shared" si="157"/>
        <v>0</v>
      </c>
      <c r="AY258" s="3187">
        <f t="shared" si="158"/>
        <v>0</v>
      </c>
      <c r="AZ258" s="3178">
        <f t="shared" si="159"/>
        <v>0</v>
      </c>
      <c r="BA258" s="3178">
        <f t="shared" si="160"/>
        <v>0</v>
      </c>
      <c r="BB258" s="3178">
        <f t="shared" si="161"/>
        <v>0</v>
      </c>
      <c r="BC258" s="3178">
        <f t="shared" si="162"/>
        <v>0</v>
      </c>
      <c r="BD258" s="3178">
        <f t="shared" si="163"/>
        <v>0</v>
      </c>
      <c r="BE258" s="3178">
        <f t="shared" si="164"/>
        <v>0</v>
      </c>
      <c r="BF258" s="3178">
        <f t="shared" si="165"/>
        <v>0</v>
      </c>
      <c r="BG258" s="3178">
        <f t="shared" si="166"/>
        <v>0</v>
      </c>
      <c r="BH258" s="3178">
        <f t="shared" si="167"/>
        <v>0</v>
      </c>
      <c r="BI258" s="3178">
        <f t="shared" si="168"/>
        <v>0</v>
      </c>
      <c r="BJ258" s="3178">
        <f t="shared" si="169"/>
        <v>0</v>
      </c>
      <c r="BK258" s="3178">
        <f t="shared" si="170"/>
        <v>0</v>
      </c>
      <c r="BL258" s="3178">
        <f t="shared" si="171"/>
        <v>0</v>
      </c>
      <c r="BM258" s="3178">
        <f t="shared" si="172"/>
        <v>0</v>
      </c>
      <c r="BN258" s="3178">
        <f t="shared" si="173"/>
        <v>0</v>
      </c>
      <c r="BO258" s="3178">
        <f t="shared" si="174"/>
        <v>0</v>
      </c>
      <c r="BP258" s="3178">
        <f t="shared" si="175"/>
        <v>0</v>
      </c>
      <c r="BQ258" s="3178">
        <f t="shared" si="176"/>
        <v>0</v>
      </c>
      <c r="BR258" s="3178">
        <f t="shared" si="177"/>
        <v>0</v>
      </c>
      <c r="BS258" s="3178">
        <f t="shared" si="178"/>
        <v>0</v>
      </c>
      <c r="BT258" s="3188">
        <f t="shared" si="179"/>
        <v>0</v>
      </c>
    </row>
    <row r="259" spans="1:72">
      <c r="A259" s="3176"/>
      <c r="B259" s="3177"/>
      <c r="C259" s="3177"/>
      <c r="D259" s="3190"/>
      <c r="E259" s="3178">
        <f t="shared" si="151"/>
        <v>0</v>
      </c>
      <c r="F259" s="3179"/>
      <c r="G259" s="3180">
        <f t="shared" si="152"/>
        <v>0</v>
      </c>
      <c r="H259" s="3181">
        <f t="shared" si="153"/>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4"/>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5"/>
        <v>0</v>
      </c>
      <c r="AW259" s="3186">
        <f t="shared" si="156"/>
        <v>0</v>
      </c>
      <c r="AX259" s="3186">
        <f t="shared" si="157"/>
        <v>0</v>
      </c>
      <c r="AY259" s="3187">
        <f t="shared" si="158"/>
        <v>0</v>
      </c>
      <c r="AZ259" s="3178">
        <f t="shared" si="159"/>
        <v>0</v>
      </c>
      <c r="BA259" s="3178">
        <f t="shared" si="160"/>
        <v>0</v>
      </c>
      <c r="BB259" s="3178">
        <f t="shared" si="161"/>
        <v>0</v>
      </c>
      <c r="BC259" s="3178">
        <f t="shared" si="162"/>
        <v>0</v>
      </c>
      <c r="BD259" s="3178">
        <f t="shared" si="163"/>
        <v>0</v>
      </c>
      <c r="BE259" s="3178">
        <f t="shared" si="164"/>
        <v>0</v>
      </c>
      <c r="BF259" s="3178">
        <f t="shared" si="165"/>
        <v>0</v>
      </c>
      <c r="BG259" s="3178">
        <f t="shared" si="166"/>
        <v>0</v>
      </c>
      <c r="BH259" s="3178">
        <f t="shared" si="167"/>
        <v>0</v>
      </c>
      <c r="BI259" s="3178">
        <f t="shared" si="168"/>
        <v>0</v>
      </c>
      <c r="BJ259" s="3178">
        <f t="shared" si="169"/>
        <v>0</v>
      </c>
      <c r="BK259" s="3178">
        <f t="shared" si="170"/>
        <v>0</v>
      </c>
      <c r="BL259" s="3178">
        <f t="shared" si="171"/>
        <v>0</v>
      </c>
      <c r="BM259" s="3178">
        <f t="shared" si="172"/>
        <v>0</v>
      </c>
      <c r="BN259" s="3178">
        <f t="shared" si="173"/>
        <v>0</v>
      </c>
      <c r="BO259" s="3178">
        <f t="shared" si="174"/>
        <v>0</v>
      </c>
      <c r="BP259" s="3178">
        <f t="shared" si="175"/>
        <v>0</v>
      </c>
      <c r="BQ259" s="3178">
        <f t="shared" si="176"/>
        <v>0</v>
      </c>
      <c r="BR259" s="3178">
        <f t="shared" si="177"/>
        <v>0</v>
      </c>
      <c r="BS259" s="3178">
        <f t="shared" si="178"/>
        <v>0</v>
      </c>
      <c r="BT259" s="3188">
        <f t="shared" si="179"/>
        <v>0</v>
      </c>
    </row>
    <row r="260" spans="1:72">
      <c r="A260" s="3176"/>
      <c r="B260" s="3177"/>
      <c r="C260" s="3177"/>
      <c r="D260" s="3190"/>
      <c r="E260" s="3178">
        <f t="shared" si="151"/>
        <v>0</v>
      </c>
      <c r="F260" s="3179"/>
      <c r="G260" s="3180">
        <f t="shared" si="152"/>
        <v>0</v>
      </c>
      <c r="H260" s="3181">
        <f t="shared" si="153"/>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4"/>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5"/>
        <v>0</v>
      </c>
      <c r="AW260" s="3186">
        <f t="shared" si="156"/>
        <v>0</v>
      </c>
      <c r="AX260" s="3186">
        <f t="shared" si="157"/>
        <v>0</v>
      </c>
      <c r="AY260" s="3187">
        <f t="shared" si="158"/>
        <v>0</v>
      </c>
      <c r="AZ260" s="3178">
        <f t="shared" si="159"/>
        <v>0</v>
      </c>
      <c r="BA260" s="3178">
        <f t="shared" si="160"/>
        <v>0</v>
      </c>
      <c r="BB260" s="3178">
        <f t="shared" si="161"/>
        <v>0</v>
      </c>
      <c r="BC260" s="3178">
        <f t="shared" si="162"/>
        <v>0</v>
      </c>
      <c r="BD260" s="3178">
        <f t="shared" si="163"/>
        <v>0</v>
      </c>
      <c r="BE260" s="3178">
        <f t="shared" si="164"/>
        <v>0</v>
      </c>
      <c r="BF260" s="3178">
        <f t="shared" si="165"/>
        <v>0</v>
      </c>
      <c r="BG260" s="3178">
        <f t="shared" si="166"/>
        <v>0</v>
      </c>
      <c r="BH260" s="3178">
        <f t="shared" si="167"/>
        <v>0</v>
      </c>
      <c r="BI260" s="3178">
        <f t="shared" si="168"/>
        <v>0</v>
      </c>
      <c r="BJ260" s="3178">
        <f t="shared" si="169"/>
        <v>0</v>
      </c>
      <c r="BK260" s="3178">
        <f t="shared" si="170"/>
        <v>0</v>
      </c>
      <c r="BL260" s="3178">
        <f t="shared" si="171"/>
        <v>0</v>
      </c>
      <c r="BM260" s="3178">
        <f t="shared" si="172"/>
        <v>0</v>
      </c>
      <c r="BN260" s="3178">
        <f t="shared" si="173"/>
        <v>0</v>
      </c>
      <c r="BO260" s="3178">
        <f t="shared" si="174"/>
        <v>0</v>
      </c>
      <c r="BP260" s="3178">
        <f t="shared" si="175"/>
        <v>0</v>
      </c>
      <c r="BQ260" s="3178">
        <f t="shared" si="176"/>
        <v>0</v>
      </c>
      <c r="BR260" s="3178">
        <f t="shared" si="177"/>
        <v>0</v>
      </c>
      <c r="BS260" s="3178">
        <f t="shared" si="178"/>
        <v>0</v>
      </c>
      <c r="BT260" s="3188">
        <f t="shared" si="179"/>
        <v>0</v>
      </c>
    </row>
    <row r="261" spans="1:72">
      <c r="A261" s="3176"/>
      <c r="B261" s="3177"/>
      <c r="C261" s="3177"/>
      <c r="D261" s="3190"/>
      <c r="E261" s="3178">
        <f t="shared" si="151"/>
        <v>0</v>
      </c>
      <c r="F261" s="3179"/>
      <c r="G261" s="3180">
        <f t="shared" si="152"/>
        <v>0</v>
      </c>
      <c r="H261" s="3181">
        <f t="shared" si="153"/>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4"/>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5"/>
        <v>0</v>
      </c>
      <c r="AW261" s="3186">
        <f t="shared" si="156"/>
        <v>0</v>
      </c>
      <c r="AX261" s="3186">
        <f t="shared" si="157"/>
        <v>0</v>
      </c>
      <c r="AY261" s="3187">
        <f t="shared" si="158"/>
        <v>0</v>
      </c>
      <c r="AZ261" s="3178">
        <f t="shared" si="159"/>
        <v>0</v>
      </c>
      <c r="BA261" s="3178">
        <f t="shared" si="160"/>
        <v>0</v>
      </c>
      <c r="BB261" s="3178">
        <f t="shared" si="161"/>
        <v>0</v>
      </c>
      <c r="BC261" s="3178">
        <f t="shared" si="162"/>
        <v>0</v>
      </c>
      <c r="BD261" s="3178">
        <f t="shared" si="163"/>
        <v>0</v>
      </c>
      <c r="BE261" s="3178">
        <f t="shared" si="164"/>
        <v>0</v>
      </c>
      <c r="BF261" s="3178">
        <f t="shared" si="165"/>
        <v>0</v>
      </c>
      <c r="BG261" s="3178">
        <f t="shared" si="166"/>
        <v>0</v>
      </c>
      <c r="BH261" s="3178">
        <f t="shared" si="167"/>
        <v>0</v>
      </c>
      <c r="BI261" s="3178">
        <f t="shared" si="168"/>
        <v>0</v>
      </c>
      <c r="BJ261" s="3178">
        <f t="shared" si="169"/>
        <v>0</v>
      </c>
      <c r="BK261" s="3178">
        <f t="shared" si="170"/>
        <v>0</v>
      </c>
      <c r="BL261" s="3178">
        <f t="shared" si="171"/>
        <v>0</v>
      </c>
      <c r="BM261" s="3178">
        <f t="shared" si="172"/>
        <v>0</v>
      </c>
      <c r="BN261" s="3178">
        <f t="shared" si="173"/>
        <v>0</v>
      </c>
      <c r="BO261" s="3178">
        <f t="shared" si="174"/>
        <v>0</v>
      </c>
      <c r="BP261" s="3178">
        <f t="shared" si="175"/>
        <v>0</v>
      </c>
      <c r="BQ261" s="3178">
        <f t="shared" si="176"/>
        <v>0</v>
      </c>
      <c r="BR261" s="3178">
        <f t="shared" si="177"/>
        <v>0</v>
      </c>
      <c r="BS261" s="3178">
        <f t="shared" si="178"/>
        <v>0</v>
      </c>
      <c r="BT261" s="3188">
        <f t="shared" si="179"/>
        <v>0</v>
      </c>
    </row>
    <row r="262" spans="1:72">
      <c r="A262" s="3176"/>
      <c r="B262" s="3177"/>
      <c r="C262" s="3177"/>
      <c r="D262" s="3190"/>
      <c r="E262" s="3178">
        <f t="shared" si="151"/>
        <v>0</v>
      </c>
      <c r="F262" s="3179"/>
      <c r="G262" s="3180">
        <f t="shared" si="152"/>
        <v>0</v>
      </c>
      <c r="H262" s="3181">
        <f t="shared" si="153"/>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4"/>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5"/>
        <v>0</v>
      </c>
      <c r="AW262" s="3186">
        <f t="shared" si="156"/>
        <v>0</v>
      </c>
      <c r="AX262" s="3186">
        <f t="shared" si="157"/>
        <v>0</v>
      </c>
      <c r="AY262" s="3187">
        <f t="shared" si="158"/>
        <v>0</v>
      </c>
      <c r="AZ262" s="3178">
        <f t="shared" si="159"/>
        <v>0</v>
      </c>
      <c r="BA262" s="3178">
        <f t="shared" si="160"/>
        <v>0</v>
      </c>
      <c r="BB262" s="3178">
        <f t="shared" si="161"/>
        <v>0</v>
      </c>
      <c r="BC262" s="3178">
        <f t="shared" si="162"/>
        <v>0</v>
      </c>
      <c r="BD262" s="3178">
        <f t="shared" si="163"/>
        <v>0</v>
      </c>
      <c r="BE262" s="3178">
        <f t="shared" si="164"/>
        <v>0</v>
      </c>
      <c r="BF262" s="3178">
        <f t="shared" si="165"/>
        <v>0</v>
      </c>
      <c r="BG262" s="3178">
        <f t="shared" si="166"/>
        <v>0</v>
      </c>
      <c r="BH262" s="3178">
        <f t="shared" si="167"/>
        <v>0</v>
      </c>
      <c r="BI262" s="3178">
        <f t="shared" si="168"/>
        <v>0</v>
      </c>
      <c r="BJ262" s="3178">
        <f t="shared" si="169"/>
        <v>0</v>
      </c>
      <c r="BK262" s="3178">
        <f t="shared" si="170"/>
        <v>0</v>
      </c>
      <c r="BL262" s="3178">
        <f t="shared" si="171"/>
        <v>0</v>
      </c>
      <c r="BM262" s="3178">
        <f t="shared" si="172"/>
        <v>0</v>
      </c>
      <c r="BN262" s="3178">
        <f t="shared" si="173"/>
        <v>0</v>
      </c>
      <c r="BO262" s="3178">
        <f t="shared" si="174"/>
        <v>0</v>
      </c>
      <c r="BP262" s="3178">
        <f t="shared" si="175"/>
        <v>0</v>
      </c>
      <c r="BQ262" s="3178">
        <f t="shared" si="176"/>
        <v>0</v>
      </c>
      <c r="BR262" s="3178">
        <f t="shared" si="177"/>
        <v>0</v>
      </c>
      <c r="BS262" s="3178">
        <f t="shared" si="178"/>
        <v>0</v>
      </c>
      <c r="BT262" s="3188">
        <f t="shared" si="179"/>
        <v>0</v>
      </c>
    </row>
    <row r="263" spans="1:72">
      <c r="A263" s="3176"/>
      <c r="B263" s="3177"/>
      <c r="C263" s="3177"/>
      <c r="D263" s="3190"/>
      <c r="E263" s="3178">
        <f t="shared" si="151"/>
        <v>0</v>
      </c>
      <c r="F263" s="3179"/>
      <c r="G263" s="3180">
        <f t="shared" si="152"/>
        <v>0</v>
      </c>
      <c r="H263" s="3181">
        <f t="shared" si="153"/>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4"/>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5"/>
        <v>0</v>
      </c>
      <c r="AW263" s="3186">
        <f t="shared" si="156"/>
        <v>0</v>
      </c>
      <c r="AX263" s="3186">
        <f t="shared" si="157"/>
        <v>0</v>
      </c>
      <c r="AY263" s="3187">
        <f t="shared" si="158"/>
        <v>0</v>
      </c>
      <c r="AZ263" s="3178">
        <f t="shared" si="159"/>
        <v>0</v>
      </c>
      <c r="BA263" s="3178">
        <f t="shared" si="160"/>
        <v>0</v>
      </c>
      <c r="BB263" s="3178">
        <f t="shared" si="161"/>
        <v>0</v>
      </c>
      <c r="BC263" s="3178">
        <f t="shared" si="162"/>
        <v>0</v>
      </c>
      <c r="BD263" s="3178">
        <f t="shared" si="163"/>
        <v>0</v>
      </c>
      <c r="BE263" s="3178">
        <f t="shared" si="164"/>
        <v>0</v>
      </c>
      <c r="BF263" s="3178">
        <f t="shared" si="165"/>
        <v>0</v>
      </c>
      <c r="BG263" s="3178">
        <f t="shared" si="166"/>
        <v>0</v>
      </c>
      <c r="BH263" s="3178">
        <f t="shared" si="167"/>
        <v>0</v>
      </c>
      <c r="BI263" s="3178">
        <f t="shared" si="168"/>
        <v>0</v>
      </c>
      <c r="BJ263" s="3178">
        <f t="shared" si="169"/>
        <v>0</v>
      </c>
      <c r="BK263" s="3178">
        <f t="shared" si="170"/>
        <v>0</v>
      </c>
      <c r="BL263" s="3178">
        <f t="shared" si="171"/>
        <v>0</v>
      </c>
      <c r="BM263" s="3178">
        <f t="shared" si="172"/>
        <v>0</v>
      </c>
      <c r="BN263" s="3178">
        <f t="shared" si="173"/>
        <v>0</v>
      </c>
      <c r="BO263" s="3178">
        <f t="shared" si="174"/>
        <v>0</v>
      </c>
      <c r="BP263" s="3178">
        <f t="shared" si="175"/>
        <v>0</v>
      </c>
      <c r="BQ263" s="3178">
        <f t="shared" si="176"/>
        <v>0</v>
      </c>
      <c r="BR263" s="3178">
        <f t="shared" si="177"/>
        <v>0</v>
      </c>
      <c r="BS263" s="3178">
        <f t="shared" si="178"/>
        <v>0</v>
      </c>
      <c r="BT263" s="3188">
        <f t="shared" si="179"/>
        <v>0</v>
      </c>
    </row>
    <row r="264" spans="1:72">
      <c r="A264" s="3176"/>
      <c r="B264" s="3177"/>
      <c r="C264" s="3177"/>
      <c r="D264" s="3190"/>
      <c r="E264" s="3178">
        <f t="shared" si="151"/>
        <v>0</v>
      </c>
      <c r="F264" s="3179"/>
      <c r="G264" s="3180">
        <f t="shared" si="152"/>
        <v>0</v>
      </c>
      <c r="H264" s="3181">
        <f t="shared" si="153"/>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4"/>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5"/>
        <v>0</v>
      </c>
      <c r="AW264" s="3186">
        <f t="shared" si="156"/>
        <v>0</v>
      </c>
      <c r="AX264" s="3186">
        <f t="shared" si="157"/>
        <v>0</v>
      </c>
      <c r="AY264" s="3187">
        <f t="shared" si="158"/>
        <v>0</v>
      </c>
      <c r="AZ264" s="3178">
        <f t="shared" si="159"/>
        <v>0</v>
      </c>
      <c r="BA264" s="3178">
        <f t="shared" si="160"/>
        <v>0</v>
      </c>
      <c r="BB264" s="3178">
        <f t="shared" si="161"/>
        <v>0</v>
      </c>
      <c r="BC264" s="3178">
        <f t="shared" si="162"/>
        <v>0</v>
      </c>
      <c r="BD264" s="3178">
        <f t="shared" si="163"/>
        <v>0</v>
      </c>
      <c r="BE264" s="3178">
        <f t="shared" si="164"/>
        <v>0</v>
      </c>
      <c r="BF264" s="3178">
        <f t="shared" si="165"/>
        <v>0</v>
      </c>
      <c r="BG264" s="3178">
        <f t="shared" si="166"/>
        <v>0</v>
      </c>
      <c r="BH264" s="3178">
        <f t="shared" si="167"/>
        <v>0</v>
      </c>
      <c r="BI264" s="3178">
        <f t="shared" si="168"/>
        <v>0</v>
      </c>
      <c r="BJ264" s="3178">
        <f t="shared" si="169"/>
        <v>0</v>
      </c>
      <c r="BK264" s="3178">
        <f t="shared" si="170"/>
        <v>0</v>
      </c>
      <c r="BL264" s="3178">
        <f t="shared" si="171"/>
        <v>0</v>
      </c>
      <c r="BM264" s="3178">
        <f t="shared" si="172"/>
        <v>0</v>
      </c>
      <c r="BN264" s="3178">
        <f t="shared" si="173"/>
        <v>0</v>
      </c>
      <c r="BO264" s="3178">
        <f t="shared" si="174"/>
        <v>0</v>
      </c>
      <c r="BP264" s="3178">
        <f t="shared" si="175"/>
        <v>0</v>
      </c>
      <c r="BQ264" s="3178">
        <f t="shared" si="176"/>
        <v>0</v>
      </c>
      <c r="BR264" s="3178">
        <f t="shared" si="177"/>
        <v>0</v>
      </c>
      <c r="BS264" s="3178">
        <f t="shared" si="178"/>
        <v>0</v>
      </c>
      <c r="BT264" s="3188">
        <f t="shared" si="179"/>
        <v>0</v>
      </c>
    </row>
    <row r="265" spans="1:72">
      <c r="A265" s="3176"/>
      <c r="B265" s="3177"/>
      <c r="C265" s="3177"/>
      <c r="D265" s="3190"/>
      <c r="E265" s="3178">
        <f t="shared" si="151"/>
        <v>0</v>
      </c>
      <c r="F265" s="3179"/>
      <c r="G265" s="3180">
        <f t="shared" si="152"/>
        <v>0</v>
      </c>
      <c r="H265" s="3181">
        <f t="shared" si="153"/>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4"/>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5"/>
        <v>0</v>
      </c>
      <c r="AW265" s="3186">
        <f t="shared" si="156"/>
        <v>0</v>
      </c>
      <c r="AX265" s="3186">
        <f t="shared" si="157"/>
        <v>0</v>
      </c>
      <c r="AY265" s="3187">
        <f t="shared" si="158"/>
        <v>0</v>
      </c>
      <c r="AZ265" s="3178">
        <f t="shared" si="159"/>
        <v>0</v>
      </c>
      <c r="BA265" s="3178">
        <f t="shared" si="160"/>
        <v>0</v>
      </c>
      <c r="BB265" s="3178">
        <f t="shared" si="161"/>
        <v>0</v>
      </c>
      <c r="BC265" s="3178">
        <f t="shared" si="162"/>
        <v>0</v>
      </c>
      <c r="BD265" s="3178">
        <f t="shared" si="163"/>
        <v>0</v>
      </c>
      <c r="BE265" s="3178">
        <f t="shared" si="164"/>
        <v>0</v>
      </c>
      <c r="BF265" s="3178">
        <f t="shared" si="165"/>
        <v>0</v>
      </c>
      <c r="BG265" s="3178">
        <f t="shared" si="166"/>
        <v>0</v>
      </c>
      <c r="BH265" s="3178">
        <f t="shared" si="167"/>
        <v>0</v>
      </c>
      <c r="BI265" s="3178">
        <f t="shared" si="168"/>
        <v>0</v>
      </c>
      <c r="BJ265" s="3178">
        <f t="shared" si="169"/>
        <v>0</v>
      </c>
      <c r="BK265" s="3178">
        <f t="shared" si="170"/>
        <v>0</v>
      </c>
      <c r="BL265" s="3178">
        <f t="shared" si="171"/>
        <v>0</v>
      </c>
      <c r="BM265" s="3178">
        <f t="shared" si="172"/>
        <v>0</v>
      </c>
      <c r="BN265" s="3178">
        <f t="shared" si="173"/>
        <v>0</v>
      </c>
      <c r="BO265" s="3178">
        <f t="shared" si="174"/>
        <v>0</v>
      </c>
      <c r="BP265" s="3178">
        <f t="shared" si="175"/>
        <v>0</v>
      </c>
      <c r="BQ265" s="3178">
        <f t="shared" si="176"/>
        <v>0</v>
      </c>
      <c r="BR265" s="3178">
        <f t="shared" si="177"/>
        <v>0</v>
      </c>
      <c r="BS265" s="3178">
        <f t="shared" si="178"/>
        <v>0</v>
      </c>
      <c r="BT265" s="3188">
        <f t="shared" si="179"/>
        <v>0</v>
      </c>
    </row>
    <row r="266" spans="1:72">
      <c r="A266" s="3176"/>
      <c r="B266" s="3177"/>
      <c r="C266" s="3177"/>
      <c r="D266" s="3190"/>
      <c r="E266" s="3178">
        <f t="shared" si="151"/>
        <v>0</v>
      </c>
      <c r="F266" s="3179"/>
      <c r="G266" s="3180">
        <f t="shared" si="152"/>
        <v>0</v>
      </c>
      <c r="H266" s="3181">
        <f t="shared" si="153"/>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4"/>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5"/>
        <v>0</v>
      </c>
      <c r="AW266" s="3186">
        <f t="shared" si="156"/>
        <v>0</v>
      </c>
      <c r="AX266" s="3186">
        <f t="shared" si="157"/>
        <v>0</v>
      </c>
      <c r="AY266" s="3187">
        <f t="shared" si="158"/>
        <v>0</v>
      </c>
      <c r="AZ266" s="3178">
        <f t="shared" si="159"/>
        <v>0</v>
      </c>
      <c r="BA266" s="3178">
        <f t="shared" si="160"/>
        <v>0</v>
      </c>
      <c r="BB266" s="3178">
        <f t="shared" si="161"/>
        <v>0</v>
      </c>
      <c r="BC266" s="3178">
        <f t="shared" si="162"/>
        <v>0</v>
      </c>
      <c r="BD266" s="3178">
        <f t="shared" si="163"/>
        <v>0</v>
      </c>
      <c r="BE266" s="3178">
        <f t="shared" si="164"/>
        <v>0</v>
      </c>
      <c r="BF266" s="3178">
        <f t="shared" si="165"/>
        <v>0</v>
      </c>
      <c r="BG266" s="3178">
        <f t="shared" si="166"/>
        <v>0</v>
      </c>
      <c r="BH266" s="3178">
        <f t="shared" si="167"/>
        <v>0</v>
      </c>
      <c r="BI266" s="3178">
        <f t="shared" si="168"/>
        <v>0</v>
      </c>
      <c r="BJ266" s="3178">
        <f t="shared" si="169"/>
        <v>0</v>
      </c>
      <c r="BK266" s="3178">
        <f t="shared" si="170"/>
        <v>0</v>
      </c>
      <c r="BL266" s="3178">
        <f t="shared" si="171"/>
        <v>0</v>
      </c>
      <c r="BM266" s="3178">
        <f t="shared" si="172"/>
        <v>0</v>
      </c>
      <c r="BN266" s="3178">
        <f t="shared" si="173"/>
        <v>0</v>
      </c>
      <c r="BO266" s="3178">
        <f t="shared" si="174"/>
        <v>0</v>
      </c>
      <c r="BP266" s="3178">
        <f t="shared" si="175"/>
        <v>0</v>
      </c>
      <c r="BQ266" s="3178">
        <f t="shared" si="176"/>
        <v>0</v>
      </c>
      <c r="BR266" s="3178">
        <f t="shared" si="177"/>
        <v>0</v>
      </c>
      <c r="BS266" s="3178">
        <f t="shared" si="178"/>
        <v>0</v>
      </c>
      <c r="BT266" s="3188">
        <f t="shared" si="179"/>
        <v>0</v>
      </c>
    </row>
    <row r="267" spans="1:72">
      <c r="A267" s="3176"/>
      <c r="B267" s="3177"/>
      <c r="C267" s="3177"/>
      <c r="D267" s="3190"/>
      <c r="E267" s="3178">
        <f t="shared" si="151"/>
        <v>0</v>
      </c>
      <c r="F267" s="3179"/>
      <c r="G267" s="3180">
        <f t="shared" si="152"/>
        <v>0</v>
      </c>
      <c r="H267" s="3181">
        <f t="shared" si="153"/>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4"/>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5"/>
        <v>0</v>
      </c>
      <c r="AW267" s="3186">
        <f t="shared" si="156"/>
        <v>0</v>
      </c>
      <c r="AX267" s="3186">
        <f t="shared" si="157"/>
        <v>0</v>
      </c>
      <c r="AY267" s="3187">
        <f t="shared" si="158"/>
        <v>0</v>
      </c>
      <c r="AZ267" s="3178">
        <f t="shared" si="159"/>
        <v>0</v>
      </c>
      <c r="BA267" s="3178">
        <f t="shared" si="160"/>
        <v>0</v>
      </c>
      <c r="BB267" s="3178">
        <f t="shared" si="161"/>
        <v>0</v>
      </c>
      <c r="BC267" s="3178">
        <f t="shared" si="162"/>
        <v>0</v>
      </c>
      <c r="BD267" s="3178">
        <f t="shared" si="163"/>
        <v>0</v>
      </c>
      <c r="BE267" s="3178">
        <f t="shared" si="164"/>
        <v>0</v>
      </c>
      <c r="BF267" s="3178">
        <f t="shared" si="165"/>
        <v>0</v>
      </c>
      <c r="BG267" s="3178">
        <f t="shared" si="166"/>
        <v>0</v>
      </c>
      <c r="BH267" s="3178">
        <f t="shared" si="167"/>
        <v>0</v>
      </c>
      <c r="BI267" s="3178">
        <f t="shared" si="168"/>
        <v>0</v>
      </c>
      <c r="BJ267" s="3178">
        <f t="shared" si="169"/>
        <v>0</v>
      </c>
      <c r="BK267" s="3178">
        <f t="shared" si="170"/>
        <v>0</v>
      </c>
      <c r="BL267" s="3178">
        <f t="shared" si="171"/>
        <v>0</v>
      </c>
      <c r="BM267" s="3178">
        <f t="shared" si="172"/>
        <v>0</v>
      </c>
      <c r="BN267" s="3178">
        <f t="shared" si="173"/>
        <v>0</v>
      </c>
      <c r="BO267" s="3178">
        <f t="shared" si="174"/>
        <v>0</v>
      </c>
      <c r="BP267" s="3178">
        <f t="shared" si="175"/>
        <v>0</v>
      </c>
      <c r="BQ267" s="3178">
        <f t="shared" si="176"/>
        <v>0</v>
      </c>
      <c r="BR267" s="3178">
        <f t="shared" si="177"/>
        <v>0</v>
      </c>
      <c r="BS267" s="3178">
        <f t="shared" si="178"/>
        <v>0</v>
      </c>
      <c r="BT267" s="3188">
        <f t="shared" si="179"/>
        <v>0</v>
      </c>
    </row>
    <row r="268" spans="1:72">
      <c r="A268" s="3176"/>
      <c r="B268" s="3177"/>
      <c r="C268" s="3177"/>
      <c r="D268" s="3190"/>
      <c r="E268" s="3178">
        <f t="shared" si="151"/>
        <v>0</v>
      </c>
      <c r="F268" s="3179"/>
      <c r="G268" s="3180">
        <f t="shared" si="152"/>
        <v>0</v>
      </c>
      <c r="H268" s="3181">
        <f t="shared" si="153"/>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4"/>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5"/>
        <v>0</v>
      </c>
      <c r="AW268" s="3186">
        <f t="shared" si="156"/>
        <v>0</v>
      </c>
      <c r="AX268" s="3186">
        <f t="shared" si="157"/>
        <v>0</v>
      </c>
      <c r="AY268" s="3187">
        <f t="shared" si="158"/>
        <v>0</v>
      </c>
      <c r="AZ268" s="3178">
        <f t="shared" si="159"/>
        <v>0</v>
      </c>
      <c r="BA268" s="3178">
        <f t="shared" si="160"/>
        <v>0</v>
      </c>
      <c r="BB268" s="3178">
        <f t="shared" si="161"/>
        <v>0</v>
      </c>
      <c r="BC268" s="3178">
        <f t="shared" si="162"/>
        <v>0</v>
      </c>
      <c r="BD268" s="3178">
        <f t="shared" si="163"/>
        <v>0</v>
      </c>
      <c r="BE268" s="3178">
        <f t="shared" si="164"/>
        <v>0</v>
      </c>
      <c r="BF268" s="3178">
        <f t="shared" si="165"/>
        <v>0</v>
      </c>
      <c r="BG268" s="3178">
        <f t="shared" si="166"/>
        <v>0</v>
      </c>
      <c r="BH268" s="3178">
        <f t="shared" si="167"/>
        <v>0</v>
      </c>
      <c r="BI268" s="3178">
        <f t="shared" si="168"/>
        <v>0</v>
      </c>
      <c r="BJ268" s="3178">
        <f t="shared" si="169"/>
        <v>0</v>
      </c>
      <c r="BK268" s="3178">
        <f t="shared" si="170"/>
        <v>0</v>
      </c>
      <c r="BL268" s="3178">
        <f t="shared" si="171"/>
        <v>0</v>
      </c>
      <c r="BM268" s="3178">
        <f t="shared" si="172"/>
        <v>0</v>
      </c>
      <c r="BN268" s="3178">
        <f t="shared" si="173"/>
        <v>0</v>
      </c>
      <c r="BO268" s="3178">
        <f t="shared" si="174"/>
        <v>0</v>
      </c>
      <c r="BP268" s="3178">
        <f t="shared" si="175"/>
        <v>0</v>
      </c>
      <c r="BQ268" s="3178">
        <f t="shared" si="176"/>
        <v>0</v>
      </c>
      <c r="BR268" s="3178">
        <f t="shared" si="177"/>
        <v>0</v>
      </c>
      <c r="BS268" s="3178">
        <f t="shared" si="178"/>
        <v>0</v>
      </c>
      <c r="BT268" s="3188">
        <f t="shared" si="179"/>
        <v>0</v>
      </c>
    </row>
    <row r="269" spans="1:72">
      <c r="A269" s="3176"/>
      <c r="B269" s="3177"/>
      <c r="C269" s="3177"/>
      <c r="D269" s="3190"/>
      <c r="E269" s="3178">
        <f t="shared" si="151"/>
        <v>0</v>
      </c>
      <c r="F269" s="3179"/>
      <c r="G269" s="3180">
        <f t="shared" si="152"/>
        <v>0</v>
      </c>
      <c r="H269" s="3181">
        <f t="shared" si="153"/>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4"/>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5"/>
        <v>0</v>
      </c>
      <c r="AW269" s="3186">
        <f t="shared" si="156"/>
        <v>0</v>
      </c>
      <c r="AX269" s="3186">
        <f t="shared" si="157"/>
        <v>0</v>
      </c>
      <c r="AY269" s="3187">
        <f t="shared" si="158"/>
        <v>0</v>
      </c>
      <c r="AZ269" s="3178">
        <f t="shared" si="159"/>
        <v>0</v>
      </c>
      <c r="BA269" s="3178">
        <f t="shared" si="160"/>
        <v>0</v>
      </c>
      <c r="BB269" s="3178">
        <f t="shared" si="161"/>
        <v>0</v>
      </c>
      <c r="BC269" s="3178">
        <f t="shared" si="162"/>
        <v>0</v>
      </c>
      <c r="BD269" s="3178">
        <f t="shared" si="163"/>
        <v>0</v>
      </c>
      <c r="BE269" s="3178">
        <f t="shared" si="164"/>
        <v>0</v>
      </c>
      <c r="BF269" s="3178">
        <f t="shared" si="165"/>
        <v>0</v>
      </c>
      <c r="BG269" s="3178">
        <f t="shared" si="166"/>
        <v>0</v>
      </c>
      <c r="BH269" s="3178">
        <f t="shared" si="167"/>
        <v>0</v>
      </c>
      <c r="BI269" s="3178">
        <f t="shared" si="168"/>
        <v>0</v>
      </c>
      <c r="BJ269" s="3178">
        <f t="shared" si="169"/>
        <v>0</v>
      </c>
      <c r="BK269" s="3178">
        <f t="shared" si="170"/>
        <v>0</v>
      </c>
      <c r="BL269" s="3178">
        <f t="shared" si="171"/>
        <v>0</v>
      </c>
      <c r="BM269" s="3178">
        <f t="shared" si="172"/>
        <v>0</v>
      </c>
      <c r="BN269" s="3178">
        <f t="shared" si="173"/>
        <v>0</v>
      </c>
      <c r="BO269" s="3178">
        <f t="shared" si="174"/>
        <v>0</v>
      </c>
      <c r="BP269" s="3178">
        <f t="shared" si="175"/>
        <v>0</v>
      </c>
      <c r="BQ269" s="3178">
        <f t="shared" si="176"/>
        <v>0</v>
      </c>
      <c r="BR269" s="3178">
        <f t="shared" si="177"/>
        <v>0</v>
      </c>
      <c r="BS269" s="3178">
        <f t="shared" si="178"/>
        <v>0</v>
      </c>
      <c r="BT269" s="3188">
        <f t="shared" si="179"/>
        <v>0</v>
      </c>
    </row>
    <row r="270" spans="1:72">
      <c r="A270" s="3176"/>
      <c r="B270" s="3177"/>
      <c r="C270" s="3177"/>
      <c r="D270" s="3190"/>
      <c r="E270" s="3178">
        <f t="shared" si="151"/>
        <v>0</v>
      </c>
      <c r="F270" s="3179"/>
      <c r="G270" s="3180">
        <f t="shared" si="152"/>
        <v>0</v>
      </c>
      <c r="H270" s="3181">
        <f t="shared" si="153"/>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4"/>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5"/>
        <v>0</v>
      </c>
      <c r="AW270" s="3186">
        <f t="shared" si="156"/>
        <v>0</v>
      </c>
      <c r="AX270" s="3186">
        <f t="shared" si="157"/>
        <v>0</v>
      </c>
      <c r="AY270" s="3187">
        <f t="shared" si="158"/>
        <v>0</v>
      </c>
      <c r="AZ270" s="3178">
        <f t="shared" si="159"/>
        <v>0</v>
      </c>
      <c r="BA270" s="3178">
        <f t="shared" si="160"/>
        <v>0</v>
      </c>
      <c r="BB270" s="3178">
        <f t="shared" si="161"/>
        <v>0</v>
      </c>
      <c r="BC270" s="3178">
        <f t="shared" si="162"/>
        <v>0</v>
      </c>
      <c r="BD270" s="3178">
        <f t="shared" si="163"/>
        <v>0</v>
      </c>
      <c r="BE270" s="3178">
        <f t="shared" si="164"/>
        <v>0</v>
      </c>
      <c r="BF270" s="3178">
        <f t="shared" si="165"/>
        <v>0</v>
      </c>
      <c r="BG270" s="3178">
        <f t="shared" si="166"/>
        <v>0</v>
      </c>
      <c r="BH270" s="3178">
        <f t="shared" si="167"/>
        <v>0</v>
      </c>
      <c r="BI270" s="3178">
        <f t="shared" si="168"/>
        <v>0</v>
      </c>
      <c r="BJ270" s="3178">
        <f t="shared" si="169"/>
        <v>0</v>
      </c>
      <c r="BK270" s="3178">
        <f t="shared" si="170"/>
        <v>0</v>
      </c>
      <c r="BL270" s="3178">
        <f t="shared" si="171"/>
        <v>0</v>
      </c>
      <c r="BM270" s="3178">
        <f t="shared" si="172"/>
        <v>0</v>
      </c>
      <c r="BN270" s="3178">
        <f t="shared" si="173"/>
        <v>0</v>
      </c>
      <c r="BO270" s="3178">
        <f t="shared" si="174"/>
        <v>0</v>
      </c>
      <c r="BP270" s="3178">
        <f t="shared" si="175"/>
        <v>0</v>
      </c>
      <c r="BQ270" s="3178">
        <f t="shared" si="176"/>
        <v>0</v>
      </c>
      <c r="BR270" s="3178">
        <f t="shared" si="177"/>
        <v>0</v>
      </c>
      <c r="BS270" s="3178">
        <f t="shared" si="178"/>
        <v>0</v>
      </c>
      <c r="BT270" s="3188">
        <f t="shared" si="179"/>
        <v>0</v>
      </c>
    </row>
    <row r="271" spans="1:72">
      <c r="A271" s="3176"/>
      <c r="B271" s="3177"/>
      <c r="C271" s="3177"/>
      <c r="D271" s="3190"/>
      <c r="E271" s="3178">
        <f t="shared" si="151"/>
        <v>0</v>
      </c>
      <c r="F271" s="3179"/>
      <c r="G271" s="3180">
        <f t="shared" si="152"/>
        <v>0</v>
      </c>
      <c r="H271" s="3181">
        <f t="shared" si="153"/>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4"/>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5"/>
        <v>0</v>
      </c>
      <c r="AW271" s="3186">
        <f t="shared" si="156"/>
        <v>0</v>
      </c>
      <c r="AX271" s="3186">
        <f t="shared" si="157"/>
        <v>0</v>
      </c>
      <c r="AY271" s="3187">
        <f t="shared" si="158"/>
        <v>0</v>
      </c>
      <c r="AZ271" s="3178">
        <f t="shared" si="159"/>
        <v>0</v>
      </c>
      <c r="BA271" s="3178">
        <f t="shared" si="160"/>
        <v>0</v>
      </c>
      <c r="BB271" s="3178">
        <f t="shared" si="161"/>
        <v>0</v>
      </c>
      <c r="BC271" s="3178">
        <f t="shared" si="162"/>
        <v>0</v>
      </c>
      <c r="BD271" s="3178">
        <f t="shared" si="163"/>
        <v>0</v>
      </c>
      <c r="BE271" s="3178">
        <f t="shared" si="164"/>
        <v>0</v>
      </c>
      <c r="BF271" s="3178">
        <f t="shared" si="165"/>
        <v>0</v>
      </c>
      <c r="BG271" s="3178">
        <f t="shared" si="166"/>
        <v>0</v>
      </c>
      <c r="BH271" s="3178">
        <f t="shared" si="167"/>
        <v>0</v>
      </c>
      <c r="BI271" s="3178">
        <f t="shared" si="168"/>
        <v>0</v>
      </c>
      <c r="BJ271" s="3178">
        <f t="shared" si="169"/>
        <v>0</v>
      </c>
      <c r="BK271" s="3178">
        <f t="shared" si="170"/>
        <v>0</v>
      </c>
      <c r="BL271" s="3178">
        <f t="shared" si="171"/>
        <v>0</v>
      </c>
      <c r="BM271" s="3178">
        <f t="shared" si="172"/>
        <v>0</v>
      </c>
      <c r="BN271" s="3178">
        <f t="shared" si="173"/>
        <v>0</v>
      </c>
      <c r="BO271" s="3178">
        <f t="shared" si="174"/>
        <v>0</v>
      </c>
      <c r="BP271" s="3178">
        <f t="shared" si="175"/>
        <v>0</v>
      </c>
      <c r="BQ271" s="3178">
        <f t="shared" si="176"/>
        <v>0</v>
      </c>
      <c r="BR271" s="3178">
        <f t="shared" si="177"/>
        <v>0</v>
      </c>
      <c r="BS271" s="3178">
        <f t="shared" si="178"/>
        <v>0</v>
      </c>
      <c r="BT271" s="3188">
        <f t="shared" si="179"/>
        <v>0</v>
      </c>
    </row>
    <row r="272" spans="1:72">
      <c r="A272" s="3176"/>
      <c r="B272" s="3177"/>
      <c r="C272" s="3177"/>
      <c r="D272" s="3190"/>
      <c r="E272" s="3178">
        <f t="shared" si="151"/>
        <v>0</v>
      </c>
      <c r="F272" s="3179"/>
      <c r="G272" s="3180">
        <f t="shared" si="152"/>
        <v>0</v>
      </c>
      <c r="H272" s="3181">
        <f t="shared" si="153"/>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4"/>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5"/>
        <v>0</v>
      </c>
      <c r="AW272" s="3186">
        <f t="shared" si="156"/>
        <v>0</v>
      </c>
      <c r="AX272" s="3186">
        <f t="shared" si="157"/>
        <v>0</v>
      </c>
      <c r="AY272" s="3187">
        <f t="shared" si="158"/>
        <v>0</v>
      </c>
      <c r="AZ272" s="3178">
        <f t="shared" si="159"/>
        <v>0</v>
      </c>
      <c r="BA272" s="3178">
        <f t="shared" si="160"/>
        <v>0</v>
      </c>
      <c r="BB272" s="3178">
        <f t="shared" si="161"/>
        <v>0</v>
      </c>
      <c r="BC272" s="3178">
        <f t="shared" si="162"/>
        <v>0</v>
      </c>
      <c r="BD272" s="3178">
        <f t="shared" si="163"/>
        <v>0</v>
      </c>
      <c r="BE272" s="3178">
        <f t="shared" si="164"/>
        <v>0</v>
      </c>
      <c r="BF272" s="3178">
        <f t="shared" si="165"/>
        <v>0</v>
      </c>
      <c r="BG272" s="3178">
        <f t="shared" si="166"/>
        <v>0</v>
      </c>
      <c r="BH272" s="3178">
        <f t="shared" si="167"/>
        <v>0</v>
      </c>
      <c r="BI272" s="3178">
        <f t="shared" si="168"/>
        <v>0</v>
      </c>
      <c r="BJ272" s="3178">
        <f t="shared" si="169"/>
        <v>0</v>
      </c>
      <c r="BK272" s="3178">
        <f t="shared" si="170"/>
        <v>0</v>
      </c>
      <c r="BL272" s="3178">
        <f t="shared" si="171"/>
        <v>0</v>
      </c>
      <c r="BM272" s="3178">
        <f t="shared" si="172"/>
        <v>0</v>
      </c>
      <c r="BN272" s="3178">
        <f t="shared" si="173"/>
        <v>0</v>
      </c>
      <c r="BO272" s="3178">
        <f t="shared" si="174"/>
        <v>0</v>
      </c>
      <c r="BP272" s="3178">
        <f t="shared" si="175"/>
        <v>0</v>
      </c>
      <c r="BQ272" s="3178">
        <f t="shared" si="176"/>
        <v>0</v>
      </c>
      <c r="BR272" s="3178">
        <f t="shared" si="177"/>
        <v>0</v>
      </c>
      <c r="BS272" s="3178">
        <f t="shared" si="178"/>
        <v>0</v>
      </c>
      <c r="BT272" s="3188">
        <f t="shared" si="179"/>
        <v>0</v>
      </c>
    </row>
    <row r="273" spans="1:72">
      <c r="A273" s="3176"/>
      <c r="B273" s="3177"/>
      <c r="C273" s="3177"/>
      <c r="D273" s="3190"/>
      <c r="E273" s="3178">
        <f t="shared" si="151"/>
        <v>0</v>
      </c>
      <c r="F273" s="3179"/>
      <c r="G273" s="3180">
        <f t="shared" si="152"/>
        <v>0</v>
      </c>
      <c r="H273" s="3181">
        <f t="shared" si="153"/>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4"/>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5"/>
        <v>0</v>
      </c>
      <c r="AW273" s="3186">
        <f t="shared" si="156"/>
        <v>0</v>
      </c>
      <c r="AX273" s="3186">
        <f t="shared" si="157"/>
        <v>0</v>
      </c>
      <c r="AY273" s="3187">
        <f t="shared" si="158"/>
        <v>0</v>
      </c>
      <c r="AZ273" s="3178">
        <f t="shared" si="159"/>
        <v>0</v>
      </c>
      <c r="BA273" s="3178">
        <f t="shared" si="160"/>
        <v>0</v>
      </c>
      <c r="BB273" s="3178">
        <f t="shared" si="161"/>
        <v>0</v>
      </c>
      <c r="BC273" s="3178">
        <f t="shared" si="162"/>
        <v>0</v>
      </c>
      <c r="BD273" s="3178">
        <f t="shared" si="163"/>
        <v>0</v>
      </c>
      <c r="BE273" s="3178">
        <f t="shared" si="164"/>
        <v>0</v>
      </c>
      <c r="BF273" s="3178">
        <f t="shared" si="165"/>
        <v>0</v>
      </c>
      <c r="BG273" s="3178">
        <f t="shared" si="166"/>
        <v>0</v>
      </c>
      <c r="BH273" s="3178">
        <f t="shared" si="167"/>
        <v>0</v>
      </c>
      <c r="BI273" s="3178">
        <f t="shared" si="168"/>
        <v>0</v>
      </c>
      <c r="BJ273" s="3178">
        <f t="shared" si="169"/>
        <v>0</v>
      </c>
      <c r="BK273" s="3178">
        <f t="shared" si="170"/>
        <v>0</v>
      </c>
      <c r="BL273" s="3178">
        <f t="shared" si="171"/>
        <v>0</v>
      </c>
      <c r="BM273" s="3178">
        <f t="shared" si="172"/>
        <v>0</v>
      </c>
      <c r="BN273" s="3178">
        <f t="shared" si="173"/>
        <v>0</v>
      </c>
      <c r="BO273" s="3178">
        <f t="shared" si="174"/>
        <v>0</v>
      </c>
      <c r="BP273" s="3178">
        <f t="shared" si="175"/>
        <v>0</v>
      </c>
      <c r="BQ273" s="3178">
        <f t="shared" si="176"/>
        <v>0</v>
      </c>
      <c r="BR273" s="3178">
        <f t="shared" si="177"/>
        <v>0</v>
      </c>
      <c r="BS273" s="3178">
        <f t="shared" si="178"/>
        <v>0</v>
      </c>
      <c r="BT273" s="3188">
        <f t="shared" si="179"/>
        <v>0</v>
      </c>
    </row>
    <row r="274" spans="1:72">
      <c r="A274" s="3176"/>
      <c r="B274" s="3177"/>
      <c r="C274" s="3177"/>
      <c r="D274" s="3190"/>
      <c r="E274" s="3178">
        <f t="shared" si="151"/>
        <v>0</v>
      </c>
      <c r="F274" s="3179"/>
      <c r="G274" s="3180">
        <f t="shared" si="152"/>
        <v>0</v>
      </c>
      <c r="H274" s="3181">
        <f t="shared" si="153"/>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4"/>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5"/>
        <v>0</v>
      </c>
      <c r="AW274" s="3186">
        <f t="shared" si="156"/>
        <v>0</v>
      </c>
      <c r="AX274" s="3186">
        <f t="shared" si="157"/>
        <v>0</v>
      </c>
      <c r="AY274" s="3187">
        <f t="shared" si="158"/>
        <v>0</v>
      </c>
      <c r="AZ274" s="3178">
        <f t="shared" si="159"/>
        <v>0</v>
      </c>
      <c r="BA274" s="3178">
        <f t="shared" si="160"/>
        <v>0</v>
      </c>
      <c r="BB274" s="3178">
        <f t="shared" si="161"/>
        <v>0</v>
      </c>
      <c r="BC274" s="3178">
        <f t="shared" si="162"/>
        <v>0</v>
      </c>
      <c r="BD274" s="3178">
        <f t="shared" si="163"/>
        <v>0</v>
      </c>
      <c r="BE274" s="3178">
        <f t="shared" si="164"/>
        <v>0</v>
      </c>
      <c r="BF274" s="3178">
        <f t="shared" si="165"/>
        <v>0</v>
      </c>
      <c r="BG274" s="3178">
        <f t="shared" si="166"/>
        <v>0</v>
      </c>
      <c r="BH274" s="3178">
        <f t="shared" si="167"/>
        <v>0</v>
      </c>
      <c r="BI274" s="3178">
        <f t="shared" si="168"/>
        <v>0</v>
      </c>
      <c r="BJ274" s="3178">
        <f t="shared" si="169"/>
        <v>0</v>
      </c>
      <c r="BK274" s="3178">
        <f t="shared" si="170"/>
        <v>0</v>
      </c>
      <c r="BL274" s="3178">
        <f t="shared" si="171"/>
        <v>0</v>
      </c>
      <c r="BM274" s="3178">
        <f t="shared" si="172"/>
        <v>0</v>
      </c>
      <c r="BN274" s="3178">
        <f t="shared" si="173"/>
        <v>0</v>
      </c>
      <c r="BO274" s="3178">
        <f t="shared" si="174"/>
        <v>0</v>
      </c>
      <c r="BP274" s="3178">
        <f t="shared" si="175"/>
        <v>0</v>
      </c>
      <c r="BQ274" s="3178">
        <f t="shared" si="176"/>
        <v>0</v>
      </c>
      <c r="BR274" s="3178">
        <f t="shared" si="177"/>
        <v>0</v>
      </c>
      <c r="BS274" s="3178">
        <f t="shared" si="178"/>
        <v>0</v>
      </c>
      <c r="BT274" s="3188">
        <f t="shared" si="179"/>
        <v>0</v>
      </c>
    </row>
    <row r="275" spans="1:72">
      <c r="A275" s="3176"/>
      <c r="B275" s="3177"/>
      <c r="C275" s="3177"/>
      <c r="D275" s="3190"/>
      <c r="E275" s="3178">
        <f t="shared" si="151"/>
        <v>0</v>
      </c>
      <c r="F275" s="3179"/>
      <c r="G275" s="3180">
        <f t="shared" si="152"/>
        <v>0</v>
      </c>
      <c r="H275" s="3181">
        <f t="shared" si="153"/>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4"/>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5"/>
        <v>0</v>
      </c>
      <c r="AW275" s="3186">
        <f t="shared" si="156"/>
        <v>0</v>
      </c>
      <c r="AX275" s="3186">
        <f t="shared" si="157"/>
        <v>0</v>
      </c>
      <c r="AY275" s="3187">
        <f t="shared" si="158"/>
        <v>0</v>
      </c>
      <c r="AZ275" s="3178">
        <f t="shared" si="159"/>
        <v>0</v>
      </c>
      <c r="BA275" s="3178">
        <f t="shared" si="160"/>
        <v>0</v>
      </c>
      <c r="BB275" s="3178">
        <f t="shared" si="161"/>
        <v>0</v>
      </c>
      <c r="BC275" s="3178">
        <f t="shared" si="162"/>
        <v>0</v>
      </c>
      <c r="BD275" s="3178">
        <f t="shared" si="163"/>
        <v>0</v>
      </c>
      <c r="BE275" s="3178">
        <f t="shared" si="164"/>
        <v>0</v>
      </c>
      <c r="BF275" s="3178">
        <f t="shared" si="165"/>
        <v>0</v>
      </c>
      <c r="BG275" s="3178">
        <f t="shared" si="166"/>
        <v>0</v>
      </c>
      <c r="BH275" s="3178">
        <f t="shared" si="167"/>
        <v>0</v>
      </c>
      <c r="BI275" s="3178">
        <f t="shared" si="168"/>
        <v>0</v>
      </c>
      <c r="BJ275" s="3178">
        <f t="shared" si="169"/>
        <v>0</v>
      </c>
      <c r="BK275" s="3178">
        <f t="shared" si="170"/>
        <v>0</v>
      </c>
      <c r="BL275" s="3178">
        <f t="shared" si="171"/>
        <v>0</v>
      </c>
      <c r="BM275" s="3178">
        <f t="shared" si="172"/>
        <v>0</v>
      </c>
      <c r="BN275" s="3178">
        <f t="shared" si="173"/>
        <v>0</v>
      </c>
      <c r="BO275" s="3178">
        <f t="shared" si="174"/>
        <v>0</v>
      </c>
      <c r="BP275" s="3178">
        <f t="shared" si="175"/>
        <v>0</v>
      </c>
      <c r="BQ275" s="3178">
        <f t="shared" si="176"/>
        <v>0</v>
      </c>
      <c r="BR275" s="3178">
        <f t="shared" si="177"/>
        <v>0</v>
      </c>
      <c r="BS275" s="3178">
        <f t="shared" si="178"/>
        <v>0</v>
      </c>
      <c r="BT275" s="3188">
        <f t="shared" si="179"/>
        <v>0</v>
      </c>
    </row>
    <row r="276" spans="1:72">
      <c r="A276" s="3176"/>
      <c r="B276" s="3177"/>
      <c r="C276" s="3177"/>
      <c r="D276" s="3190"/>
      <c r="E276" s="3178">
        <f t="shared" si="151"/>
        <v>0</v>
      </c>
      <c r="F276" s="3179"/>
      <c r="G276" s="3180">
        <f t="shared" si="152"/>
        <v>0</v>
      </c>
      <c r="H276" s="3181">
        <f t="shared" si="153"/>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4"/>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5"/>
        <v>0</v>
      </c>
      <c r="AW276" s="3186">
        <f t="shared" si="156"/>
        <v>0</v>
      </c>
      <c r="AX276" s="3186">
        <f t="shared" si="157"/>
        <v>0</v>
      </c>
      <c r="AY276" s="3187">
        <f t="shared" si="158"/>
        <v>0</v>
      </c>
      <c r="AZ276" s="3178">
        <f t="shared" si="159"/>
        <v>0</v>
      </c>
      <c r="BA276" s="3178">
        <f t="shared" si="160"/>
        <v>0</v>
      </c>
      <c r="BB276" s="3178">
        <f t="shared" si="161"/>
        <v>0</v>
      </c>
      <c r="BC276" s="3178">
        <f t="shared" si="162"/>
        <v>0</v>
      </c>
      <c r="BD276" s="3178">
        <f t="shared" si="163"/>
        <v>0</v>
      </c>
      <c r="BE276" s="3178">
        <f t="shared" si="164"/>
        <v>0</v>
      </c>
      <c r="BF276" s="3178">
        <f t="shared" si="165"/>
        <v>0</v>
      </c>
      <c r="BG276" s="3178">
        <f t="shared" si="166"/>
        <v>0</v>
      </c>
      <c r="BH276" s="3178">
        <f t="shared" si="167"/>
        <v>0</v>
      </c>
      <c r="BI276" s="3178">
        <f t="shared" si="168"/>
        <v>0</v>
      </c>
      <c r="BJ276" s="3178">
        <f t="shared" si="169"/>
        <v>0</v>
      </c>
      <c r="BK276" s="3178">
        <f t="shared" si="170"/>
        <v>0</v>
      </c>
      <c r="BL276" s="3178">
        <f t="shared" si="171"/>
        <v>0</v>
      </c>
      <c r="BM276" s="3178">
        <f t="shared" si="172"/>
        <v>0</v>
      </c>
      <c r="BN276" s="3178">
        <f t="shared" si="173"/>
        <v>0</v>
      </c>
      <c r="BO276" s="3178">
        <f t="shared" si="174"/>
        <v>0</v>
      </c>
      <c r="BP276" s="3178">
        <f t="shared" si="175"/>
        <v>0</v>
      </c>
      <c r="BQ276" s="3178">
        <f t="shared" si="176"/>
        <v>0</v>
      </c>
      <c r="BR276" s="3178">
        <f t="shared" si="177"/>
        <v>0</v>
      </c>
      <c r="BS276" s="3178">
        <f t="shared" si="178"/>
        <v>0</v>
      </c>
      <c r="BT276" s="3188">
        <f t="shared" si="179"/>
        <v>0</v>
      </c>
    </row>
    <row r="277" spans="1:72">
      <c r="A277" s="3176"/>
      <c r="B277" s="3177"/>
      <c r="C277" s="3177"/>
      <c r="D277" s="3190"/>
      <c r="E277" s="3178">
        <f t="shared" si="151"/>
        <v>0</v>
      </c>
      <c r="F277" s="3179"/>
      <c r="G277" s="3180">
        <f t="shared" si="152"/>
        <v>0</v>
      </c>
      <c r="H277" s="3181">
        <f t="shared" si="153"/>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4"/>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5"/>
        <v>0</v>
      </c>
      <c r="AW277" s="3186">
        <f t="shared" si="156"/>
        <v>0</v>
      </c>
      <c r="AX277" s="3186">
        <f t="shared" si="157"/>
        <v>0</v>
      </c>
      <c r="AY277" s="3187">
        <f t="shared" si="158"/>
        <v>0</v>
      </c>
      <c r="AZ277" s="3178">
        <f t="shared" si="159"/>
        <v>0</v>
      </c>
      <c r="BA277" s="3178">
        <f t="shared" si="160"/>
        <v>0</v>
      </c>
      <c r="BB277" s="3178">
        <f t="shared" si="161"/>
        <v>0</v>
      </c>
      <c r="BC277" s="3178">
        <f t="shared" si="162"/>
        <v>0</v>
      </c>
      <c r="BD277" s="3178">
        <f t="shared" si="163"/>
        <v>0</v>
      </c>
      <c r="BE277" s="3178">
        <f t="shared" si="164"/>
        <v>0</v>
      </c>
      <c r="BF277" s="3178">
        <f t="shared" si="165"/>
        <v>0</v>
      </c>
      <c r="BG277" s="3178">
        <f t="shared" si="166"/>
        <v>0</v>
      </c>
      <c r="BH277" s="3178">
        <f t="shared" si="167"/>
        <v>0</v>
      </c>
      <c r="BI277" s="3178">
        <f t="shared" si="168"/>
        <v>0</v>
      </c>
      <c r="BJ277" s="3178">
        <f t="shared" si="169"/>
        <v>0</v>
      </c>
      <c r="BK277" s="3178">
        <f t="shared" si="170"/>
        <v>0</v>
      </c>
      <c r="BL277" s="3178">
        <f t="shared" si="171"/>
        <v>0</v>
      </c>
      <c r="BM277" s="3178">
        <f t="shared" si="172"/>
        <v>0</v>
      </c>
      <c r="BN277" s="3178">
        <f t="shared" si="173"/>
        <v>0</v>
      </c>
      <c r="BO277" s="3178">
        <f t="shared" si="174"/>
        <v>0</v>
      </c>
      <c r="BP277" s="3178">
        <f t="shared" si="175"/>
        <v>0</v>
      </c>
      <c r="BQ277" s="3178">
        <f t="shared" si="176"/>
        <v>0</v>
      </c>
      <c r="BR277" s="3178">
        <f t="shared" si="177"/>
        <v>0</v>
      </c>
      <c r="BS277" s="3178">
        <f t="shared" si="178"/>
        <v>0</v>
      </c>
      <c r="BT277" s="3188">
        <f t="shared" si="179"/>
        <v>0</v>
      </c>
    </row>
    <row r="278" spans="1:72">
      <c r="A278" s="3176"/>
      <c r="B278" s="3177"/>
      <c r="C278" s="3177"/>
      <c r="D278" s="3190"/>
      <c r="E278" s="3178">
        <f t="shared" si="151"/>
        <v>0</v>
      </c>
      <c r="F278" s="3179"/>
      <c r="G278" s="3180">
        <f t="shared" si="152"/>
        <v>0</v>
      </c>
      <c r="H278" s="3181">
        <f t="shared" si="153"/>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4"/>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5"/>
        <v>0</v>
      </c>
      <c r="AW278" s="3186">
        <f t="shared" si="156"/>
        <v>0</v>
      </c>
      <c r="AX278" s="3186">
        <f t="shared" si="157"/>
        <v>0</v>
      </c>
      <c r="AY278" s="3187">
        <f t="shared" si="158"/>
        <v>0</v>
      </c>
      <c r="AZ278" s="3178">
        <f t="shared" si="159"/>
        <v>0</v>
      </c>
      <c r="BA278" s="3178">
        <f t="shared" si="160"/>
        <v>0</v>
      </c>
      <c r="BB278" s="3178">
        <f t="shared" si="161"/>
        <v>0</v>
      </c>
      <c r="BC278" s="3178">
        <f t="shared" si="162"/>
        <v>0</v>
      </c>
      <c r="BD278" s="3178">
        <f t="shared" si="163"/>
        <v>0</v>
      </c>
      <c r="BE278" s="3178">
        <f t="shared" si="164"/>
        <v>0</v>
      </c>
      <c r="BF278" s="3178">
        <f t="shared" si="165"/>
        <v>0</v>
      </c>
      <c r="BG278" s="3178">
        <f t="shared" si="166"/>
        <v>0</v>
      </c>
      <c r="BH278" s="3178">
        <f t="shared" si="167"/>
        <v>0</v>
      </c>
      <c r="BI278" s="3178">
        <f t="shared" si="168"/>
        <v>0</v>
      </c>
      <c r="BJ278" s="3178">
        <f t="shared" si="169"/>
        <v>0</v>
      </c>
      <c r="BK278" s="3178">
        <f t="shared" si="170"/>
        <v>0</v>
      </c>
      <c r="BL278" s="3178">
        <f t="shared" si="171"/>
        <v>0</v>
      </c>
      <c r="BM278" s="3178">
        <f t="shared" si="172"/>
        <v>0</v>
      </c>
      <c r="BN278" s="3178">
        <f t="shared" si="173"/>
        <v>0</v>
      </c>
      <c r="BO278" s="3178">
        <f t="shared" si="174"/>
        <v>0</v>
      </c>
      <c r="BP278" s="3178">
        <f t="shared" si="175"/>
        <v>0</v>
      </c>
      <c r="BQ278" s="3178">
        <f t="shared" si="176"/>
        <v>0</v>
      </c>
      <c r="BR278" s="3178">
        <f t="shared" si="177"/>
        <v>0</v>
      </c>
      <c r="BS278" s="3178">
        <f t="shared" si="178"/>
        <v>0</v>
      </c>
      <c r="BT278" s="3188">
        <f t="shared" si="179"/>
        <v>0</v>
      </c>
    </row>
    <row r="279" spans="1:72">
      <c r="A279" s="3176"/>
      <c r="B279" s="3177"/>
      <c r="C279" s="3177"/>
      <c r="D279" s="3190"/>
      <c r="E279" s="3178">
        <f t="shared" si="151"/>
        <v>0</v>
      </c>
      <c r="F279" s="3179"/>
      <c r="G279" s="3180">
        <f t="shared" si="152"/>
        <v>0</v>
      </c>
      <c r="H279" s="3181">
        <f t="shared" si="153"/>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4"/>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5"/>
        <v>0</v>
      </c>
      <c r="AW279" s="3186">
        <f t="shared" si="156"/>
        <v>0</v>
      </c>
      <c r="AX279" s="3186">
        <f t="shared" si="157"/>
        <v>0</v>
      </c>
      <c r="AY279" s="3187">
        <f t="shared" si="158"/>
        <v>0</v>
      </c>
      <c r="AZ279" s="3178">
        <f t="shared" si="159"/>
        <v>0</v>
      </c>
      <c r="BA279" s="3178">
        <f t="shared" si="160"/>
        <v>0</v>
      </c>
      <c r="BB279" s="3178">
        <f t="shared" si="161"/>
        <v>0</v>
      </c>
      <c r="BC279" s="3178">
        <f t="shared" si="162"/>
        <v>0</v>
      </c>
      <c r="BD279" s="3178">
        <f t="shared" si="163"/>
        <v>0</v>
      </c>
      <c r="BE279" s="3178">
        <f t="shared" si="164"/>
        <v>0</v>
      </c>
      <c r="BF279" s="3178">
        <f t="shared" si="165"/>
        <v>0</v>
      </c>
      <c r="BG279" s="3178">
        <f t="shared" si="166"/>
        <v>0</v>
      </c>
      <c r="BH279" s="3178">
        <f t="shared" si="167"/>
        <v>0</v>
      </c>
      <c r="BI279" s="3178">
        <f t="shared" si="168"/>
        <v>0</v>
      </c>
      <c r="BJ279" s="3178">
        <f t="shared" si="169"/>
        <v>0</v>
      </c>
      <c r="BK279" s="3178">
        <f t="shared" si="170"/>
        <v>0</v>
      </c>
      <c r="BL279" s="3178">
        <f t="shared" si="171"/>
        <v>0</v>
      </c>
      <c r="BM279" s="3178">
        <f t="shared" si="172"/>
        <v>0</v>
      </c>
      <c r="BN279" s="3178">
        <f t="shared" si="173"/>
        <v>0</v>
      </c>
      <c r="BO279" s="3178">
        <f t="shared" si="174"/>
        <v>0</v>
      </c>
      <c r="BP279" s="3178">
        <f t="shared" si="175"/>
        <v>0</v>
      </c>
      <c r="BQ279" s="3178">
        <f t="shared" si="176"/>
        <v>0</v>
      </c>
      <c r="BR279" s="3178">
        <f t="shared" si="177"/>
        <v>0</v>
      </c>
      <c r="BS279" s="3178">
        <f t="shared" si="178"/>
        <v>0</v>
      </c>
      <c r="BT279" s="3188">
        <f t="shared" si="179"/>
        <v>0</v>
      </c>
    </row>
    <row r="280" spans="1:72">
      <c r="A280" s="3176"/>
      <c r="B280" s="3177"/>
      <c r="C280" s="3177"/>
      <c r="D280" s="3190"/>
      <c r="E280" s="3178">
        <f t="shared" si="151"/>
        <v>0</v>
      </c>
      <c r="F280" s="3179"/>
      <c r="G280" s="3180">
        <f t="shared" si="152"/>
        <v>0</v>
      </c>
      <c r="H280" s="3181">
        <f t="shared" si="153"/>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4"/>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5"/>
        <v>0</v>
      </c>
      <c r="AW280" s="3186">
        <f t="shared" si="156"/>
        <v>0</v>
      </c>
      <c r="AX280" s="3186">
        <f t="shared" si="157"/>
        <v>0</v>
      </c>
      <c r="AY280" s="3187">
        <f t="shared" si="158"/>
        <v>0</v>
      </c>
      <c r="AZ280" s="3178">
        <f t="shared" si="159"/>
        <v>0</v>
      </c>
      <c r="BA280" s="3178">
        <f t="shared" si="160"/>
        <v>0</v>
      </c>
      <c r="BB280" s="3178">
        <f t="shared" si="161"/>
        <v>0</v>
      </c>
      <c r="BC280" s="3178">
        <f t="shared" si="162"/>
        <v>0</v>
      </c>
      <c r="BD280" s="3178">
        <f t="shared" si="163"/>
        <v>0</v>
      </c>
      <c r="BE280" s="3178">
        <f t="shared" si="164"/>
        <v>0</v>
      </c>
      <c r="BF280" s="3178">
        <f t="shared" si="165"/>
        <v>0</v>
      </c>
      <c r="BG280" s="3178">
        <f t="shared" si="166"/>
        <v>0</v>
      </c>
      <c r="BH280" s="3178">
        <f t="shared" si="167"/>
        <v>0</v>
      </c>
      <c r="BI280" s="3178">
        <f t="shared" si="168"/>
        <v>0</v>
      </c>
      <c r="BJ280" s="3178">
        <f t="shared" si="169"/>
        <v>0</v>
      </c>
      <c r="BK280" s="3178">
        <f t="shared" si="170"/>
        <v>0</v>
      </c>
      <c r="BL280" s="3178">
        <f t="shared" si="171"/>
        <v>0</v>
      </c>
      <c r="BM280" s="3178">
        <f t="shared" si="172"/>
        <v>0</v>
      </c>
      <c r="BN280" s="3178">
        <f t="shared" si="173"/>
        <v>0</v>
      </c>
      <c r="BO280" s="3178">
        <f t="shared" si="174"/>
        <v>0</v>
      </c>
      <c r="BP280" s="3178">
        <f t="shared" si="175"/>
        <v>0</v>
      </c>
      <c r="BQ280" s="3178">
        <f t="shared" si="176"/>
        <v>0</v>
      </c>
      <c r="BR280" s="3178">
        <f t="shared" si="177"/>
        <v>0</v>
      </c>
      <c r="BS280" s="3178">
        <f t="shared" si="178"/>
        <v>0</v>
      </c>
      <c r="BT280" s="3188">
        <f t="shared" si="179"/>
        <v>0</v>
      </c>
    </row>
    <row r="281" spans="1:72">
      <c r="A281" s="3176"/>
      <c r="B281" s="3177"/>
      <c r="C281" s="3177"/>
      <c r="D281" s="3190"/>
      <c r="E281" s="3178">
        <f t="shared" si="151"/>
        <v>0</v>
      </c>
      <c r="F281" s="3179"/>
      <c r="G281" s="3180">
        <f t="shared" si="152"/>
        <v>0</v>
      </c>
      <c r="H281" s="3181">
        <f t="shared" si="153"/>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4"/>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5"/>
        <v>0</v>
      </c>
      <c r="AW281" s="3186">
        <f t="shared" si="156"/>
        <v>0</v>
      </c>
      <c r="AX281" s="3186">
        <f t="shared" si="157"/>
        <v>0</v>
      </c>
      <c r="AY281" s="3187">
        <f t="shared" si="158"/>
        <v>0</v>
      </c>
      <c r="AZ281" s="3178">
        <f t="shared" si="159"/>
        <v>0</v>
      </c>
      <c r="BA281" s="3178">
        <f t="shared" si="160"/>
        <v>0</v>
      </c>
      <c r="BB281" s="3178">
        <f t="shared" si="161"/>
        <v>0</v>
      </c>
      <c r="BC281" s="3178">
        <f t="shared" si="162"/>
        <v>0</v>
      </c>
      <c r="BD281" s="3178">
        <f t="shared" si="163"/>
        <v>0</v>
      </c>
      <c r="BE281" s="3178">
        <f t="shared" si="164"/>
        <v>0</v>
      </c>
      <c r="BF281" s="3178">
        <f t="shared" si="165"/>
        <v>0</v>
      </c>
      <c r="BG281" s="3178">
        <f t="shared" si="166"/>
        <v>0</v>
      </c>
      <c r="BH281" s="3178">
        <f t="shared" si="167"/>
        <v>0</v>
      </c>
      <c r="BI281" s="3178">
        <f t="shared" si="168"/>
        <v>0</v>
      </c>
      <c r="BJ281" s="3178">
        <f t="shared" si="169"/>
        <v>0</v>
      </c>
      <c r="BK281" s="3178">
        <f t="shared" si="170"/>
        <v>0</v>
      </c>
      <c r="BL281" s="3178">
        <f t="shared" si="171"/>
        <v>0</v>
      </c>
      <c r="BM281" s="3178">
        <f t="shared" si="172"/>
        <v>0</v>
      </c>
      <c r="BN281" s="3178">
        <f t="shared" si="173"/>
        <v>0</v>
      </c>
      <c r="BO281" s="3178">
        <f t="shared" si="174"/>
        <v>0</v>
      </c>
      <c r="BP281" s="3178">
        <f t="shared" si="175"/>
        <v>0</v>
      </c>
      <c r="BQ281" s="3178">
        <f t="shared" si="176"/>
        <v>0</v>
      </c>
      <c r="BR281" s="3178">
        <f t="shared" si="177"/>
        <v>0</v>
      </c>
      <c r="BS281" s="3178">
        <f t="shared" si="178"/>
        <v>0</v>
      </c>
      <c r="BT281" s="3188">
        <f t="shared" si="179"/>
        <v>0</v>
      </c>
    </row>
    <row r="282" spans="1:72">
      <c r="A282" s="3176"/>
      <c r="B282" s="3177"/>
      <c r="C282" s="3177"/>
      <c r="D282" s="3190"/>
      <c r="E282" s="3178">
        <f t="shared" si="151"/>
        <v>0</v>
      </c>
      <c r="F282" s="3179"/>
      <c r="G282" s="3180">
        <f t="shared" si="152"/>
        <v>0</v>
      </c>
      <c r="H282" s="3181">
        <f t="shared" si="153"/>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4"/>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5"/>
        <v>0</v>
      </c>
      <c r="AW282" s="3186">
        <f t="shared" si="156"/>
        <v>0</v>
      </c>
      <c r="AX282" s="3186">
        <f t="shared" si="157"/>
        <v>0</v>
      </c>
      <c r="AY282" s="3187">
        <f t="shared" si="158"/>
        <v>0</v>
      </c>
      <c r="AZ282" s="3178">
        <f t="shared" si="159"/>
        <v>0</v>
      </c>
      <c r="BA282" s="3178">
        <f t="shared" si="160"/>
        <v>0</v>
      </c>
      <c r="BB282" s="3178">
        <f t="shared" si="161"/>
        <v>0</v>
      </c>
      <c r="BC282" s="3178">
        <f t="shared" si="162"/>
        <v>0</v>
      </c>
      <c r="BD282" s="3178">
        <f t="shared" si="163"/>
        <v>0</v>
      </c>
      <c r="BE282" s="3178">
        <f t="shared" si="164"/>
        <v>0</v>
      </c>
      <c r="BF282" s="3178">
        <f t="shared" si="165"/>
        <v>0</v>
      </c>
      <c r="BG282" s="3178">
        <f t="shared" si="166"/>
        <v>0</v>
      </c>
      <c r="BH282" s="3178">
        <f t="shared" si="167"/>
        <v>0</v>
      </c>
      <c r="BI282" s="3178">
        <f t="shared" si="168"/>
        <v>0</v>
      </c>
      <c r="BJ282" s="3178">
        <f t="shared" si="169"/>
        <v>0</v>
      </c>
      <c r="BK282" s="3178">
        <f t="shared" si="170"/>
        <v>0</v>
      </c>
      <c r="BL282" s="3178">
        <f t="shared" si="171"/>
        <v>0</v>
      </c>
      <c r="BM282" s="3178">
        <f t="shared" si="172"/>
        <v>0</v>
      </c>
      <c r="BN282" s="3178">
        <f t="shared" si="173"/>
        <v>0</v>
      </c>
      <c r="BO282" s="3178">
        <f t="shared" si="174"/>
        <v>0</v>
      </c>
      <c r="BP282" s="3178">
        <f t="shared" si="175"/>
        <v>0</v>
      </c>
      <c r="BQ282" s="3178">
        <f t="shared" si="176"/>
        <v>0</v>
      </c>
      <c r="BR282" s="3178">
        <f t="shared" si="177"/>
        <v>0</v>
      </c>
      <c r="BS282" s="3178">
        <f t="shared" si="178"/>
        <v>0</v>
      </c>
      <c r="BT282" s="3188">
        <f t="shared" si="179"/>
        <v>0</v>
      </c>
    </row>
    <row r="283" spans="1:72">
      <c r="A283" s="3176"/>
      <c r="B283" s="3177"/>
      <c r="C283" s="3177"/>
      <c r="D283" s="3190"/>
      <c r="E283" s="3178">
        <f t="shared" si="151"/>
        <v>0</v>
      </c>
      <c r="F283" s="3179"/>
      <c r="G283" s="3180">
        <f t="shared" si="152"/>
        <v>0</v>
      </c>
      <c r="H283" s="3181">
        <f t="shared" si="153"/>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4"/>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5"/>
        <v>0</v>
      </c>
      <c r="AW283" s="3186">
        <f t="shared" si="156"/>
        <v>0</v>
      </c>
      <c r="AX283" s="3186">
        <f t="shared" si="157"/>
        <v>0</v>
      </c>
      <c r="AY283" s="3187">
        <f t="shared" si="158"/>
        <v>0</v>
      </c>
      <c r="AZ283" s="3178">
        <f t="shared" si="159"/>
        <v>0</v>
      </c>
      <c r="BA283" s="3178">
        <f t="shared" si="160"/>
        <v>0</v>
      </c>
      <c r="BB283" s="3178">
        <f t="shared" si="161"/>
        <v>0</v>
      </c>
      <c r="BC283" s="3178">
        <f t="shared" si="162"/>
        <v>0</v>
      </c>
      <c r="BD283" s="3178">
        <f t="shared" si="163"/>
        <v>0</v>
      </c>
      <c r="BE283" s="3178">
        <f t="shared" si="164"/>
        <v>0</v>
      </c>
      <c r="BF283" s="3178">
        <f t="shared" si="165"/>
        <v>0</v>
      </c>
      <c r="BG283" s="3178">
        <f t="shared" si="166"/>
        <v>0</v>
      </c>
      <c r="BH283" s="3178">
        <f t="shared" si="167"/>
        <v>0</v>
      </c>
      <c r="BI283" s="3178">
        <f t="shared" si="168"/>
        <v>0</v>
      </c>
      <c r="BJ283" s="3178">
        <f t="shared" si="169"/>
        <v>0</v>
      </c>
      <c r="BK283" s="3178">
        <f t="shared" si="170"/>
        <v>0</v>
      </c>
      <c r="BL283" s="3178">
        <f t="shared" si="171"/>
        <v>0</v>
      </c>
      <c r="BM283" s="3178">
        <f t="shared" si="172"/>
        <v>0</v>
      </c>
      <c r="BN283" s="3178">
        <f t="shared" si="173"/>
        <v>0</v>
      </c>
      <c r="BO283" s="3178">
        <f t="shared" si="174"/>
        <v>0</v>
      </c>
      <c r="BP283" s="3178">
        <f t="shared" si="175"/>
        <v>0</v>
      </c>
      <c r="BQ283" s="3178">
        <f t="shared" si="176"/>
        <v>0</v>
      </c>
      <c r="BR283" s="3178">
        <f t="shared" si="177"/>
        <v>0</v>
      </c>
      <c r="BS283" s="3178">
        <f t="shared" si="178"/>
        <v>0</v>
      </c>
      <c r="BT283" s="3188">
        <f t="shared" si="179"/>
        <v>0</v>
      </c>
    </row>
    <row r="284" spans="1:72">
      <c r="A284" s="3176"/>
      <c r="B284" s="3177"/>
      <c r="C284" s="3177"/>
      <c r="D284" s="3190"/>
      <c r="E284" s="3178">
        <f t="shared" si="151"/>
        <v>0</v>
      </c>
      <c r="F284" s="3179"/>
      <c r="G284" s="3180">
        <f t="shared" si="152"/>
        <v>0</v>
      </c>
      <c r="H284" s="3181">
        <f t="shared" si="153"/>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4"/>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5"/>
        <v>0</v>
      </c>
      <c r="AW284" s="3186">
        <f t="shared" si="156"/>
        <v>0</v>
      </c>
      <c r="AX284" s="3186">
        <f t="shared" si="157"/>
        <v>0</v>
      </c>
      <c r="AY284" s="3187">
        <f t="shared" si="158"/>
        <v>0</v>
      </c>
      <c r="AZ284" s="3178">
        <f t="shared" si="159"/>
        <v>0</v>
      </c>
      <c r="BA284" s="3178">
        <f t="shared" si="160"/>
        <v>0</v>
      </c>
      <c r="BB284" s="3178">
        <f t="shared" si="161"/>
        <v>0</v>
      </c>
      <c r="BC284" s="3178">
        <f t="shared" si="162"/>
        <v>0</v>
      </c>
      <c r="BD284" s="3178">
        <f t="shared" si="163"/>
        <v>0</v>
      </c>
      <c r="BE284" s="3178">
        <f t="shared" si="164"/>
        <v>0</v>
      </c>
      <c r="BF284" s="3178">
        <f t="shared" si="165"/>
        <v>0</v>
      </c>
      <c r="BG284" s="3178">
        <f t="shared" si="166"/>
        <v>0</v>
      </c>
      <c r="BH284" s="3178">
        <f t="shared" si="167"/>
        <v>0</v>
      </c>
      <c r="BI284" s="3178">
        <f t="shared" si="168"/>
        <v>0</v>
      </c>
      <c r="BJ284" s="3178">
        <f t="shared" si="169"/>
        <v>0</v>
      </c>
      <c r="BK284" s="3178">
        <f t="shared" si="170"/>
        <v>0</v>
      </c>
      <c r="BL284" s="3178">
        <f t="shared" si="171"/>
        <v>0</v>
      </c>
      <c r="BM284" s="3178">
        <f t="shared" si="172"/>
        <v>0</v>
      </c>
      <c r="BN284" s="3178">
        <f t="shared" si="173"/>
        <v>0</v>
      </c>
      <c r="BO284" s="3178">
        <f t="shared" si="174"/>
        <v>0</v>
      </c>
      <c r="BP284" s="3178">
        <f t="shared" si="175"/>
        <v>0</v>
      </c>
      <c r="BQ284" s="3178">
        <f t="shared" si="176"/>
        <v>0</v>
      </c>
      <c r="BR284" s="3178">
        <f t="shared" si="177"/>
        <v>0</v>
      </c>
      <c r="BS284" s="3178">
        <f t="shared" si="178"/>
        <v>0</v>
      </c>
      <c r="BT284" s="3188">
        <f t="shared" si="179"/>
        <v>0</v>
      </c>
    </row>
    <row r="285" spans="1:72">
      <c r="A285" s="3176"/>
      <c r="B285" s="3177"/>
      <c r="C285" s="3177"/>
      <c r="D285" s="3190"/>
      <c r="E285" s="3178">
        <f t="shared" si="151"/>
        <v>0</v>
      </c>
      <c r="F285" s="3179"/>
      <c r="G285" s="3180">
        <f t="shared" si="152"/>
        <v>0</v>
      </c>
      <c r="H285" s="3181">
        <f t="shared" si="153"/>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4"/>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5"/>
        <v>0</v>
      </c>
      <c r="AW285" s="3186">
        <f t="shared" si="156"/>
        <v>0</v>
      </c>
      <c r="AX285" s="3186">
        <f t="shared" si="157"/>
        <v>0</v>
      </c>
      <c r="AY285" s="3187">
        <f t="shared" si="158"/>
        <v>0</v>
      </c>
      <c r="AZ285" s="3178">
        <f t="shared" si="159"/>
        <v>0</v>
      </c>
      <c r="BA285" s="3178">
        <f t="shared" si="160"/>
        <v>0</v>
      </c>
      <c r="BB285" s="3178">
        <f t="shared" si="161"/>
        <v>0</v>
      </c>
      <c r="BC285" s="3178">
        <f t="shared" si="162"/>
        <v>0</v>
      </c>
      <c r="BD285" s="3178">
        <f t="shared" si="163"/>
        <v>0</v>
      </c>
      <c r="BE285" s="3178">
        <f t="shared" si="164"/>
        <v>0</v>
      </c>
      <c r="BF285" s="3178">
        <f t="shared" si="165"/>
        <v>0</v>
      </c>
      <c r="BG285" s="3178">
        <f t="shared" si="166"/>
        <v>0</v>
      </c>
      <c r="BH285" s="3178">
        <f t="shared" si="167"/>
        <v>0</v>
      </c>
      <c r="BI285" s="3178">
        <f t="shared" si="168"/>
        <v>0</v>
      </c>
      <c r="BJ285" s="3178">
        <f t="shared" si="169"/>
        <v>0</v>
      </c>
      <c r="BK285" s="3178">
        <f t="shared" si="170"/>
        <v>0</v>
      </c>
      <c r="BL285" s="3178">
        <f t="shared" si="171"/>
        <v>0</v>
      </c>
      <c r="BM285" s="3178">
        <f t="shared" si="172"/>
        <v>0</v>
      </c>
      <c r="BN285" s="3178">
        <f t="shared" si="173"/>
        <v>0</v>
      </c>
      <c r="BO285" s="3178">
        <f t="shared" si="174"/>
        <v>0</v>
      </c>
      <c r="BP285" s="3178">
        <f t="shared" si="175"/>
        <v>0</v>
      </c>
      <c r="BQ285" s="3178">
        <f t="shared" si="176"/>
        <v>0</v>
      </c>
      <c r="BR285" s="3178">
        <f t="shared" si="177"/>
        <v>0</v>
      </c>
      <c r="BS285" s="3178">
        <f t="shared" si="178"/>
        <v>0</v>
      </c>
      <c r="BT285" s="3188">
        <f t="shared" si="179"/>
        <v>0</v>
      </c>
    </row>
    <row r="286" spans="1:72">
      <c r="A286" s="3176"/>
      <c r="B286" s="3177"/>
      <c r="C286" s="3177"/>
      <c r="D286" s="3190"/>
      <c r="E286" s="3178">
        <f t="shared" si="151"/>
        <v>0</v>
      </c>
      <c r="F286" s="3179"/>
      <c r="G286" s="3180">
        <f t="shared" si="152"/>
        <v>0</v>
      </c>
      <c r="H286" s="3181">
        <f t="shared" si="153"/>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4"/>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5"/>
        <v>0</v>
      </c>
      <c r="AW286" s="3186">
        <f t="shared" si="156"/>
        <v>0</v>
      </c>
      <c r="AX286" s="3186">
        <f t="shared" si="157"/>
        <v>0</v>
      </c>
      <c r="AY286" s="3187">
        <f t="shared" si="158"/>
        <v>0</v>
      </c>
      <c r="AZ286" s="3178">
        <f t="shared" si="159"/>
        <v>0</v>
      </c>
      <c r="BA286" s="3178">
        <f t="shared" si="160"/>
        <v>0</v>
      </c>
      <c r="BB286" s="3178">
        <f t="shared" si="161"/>
        <v>0</v>
      </c>
      <c r="BC286" s="3178">
        <f t="shared" si="162"/>
        <v>0</v>
      </c>
      <c r="BD286" s="3178">
        <f t="shared" si="163"/>
        <v>0</v>
      </c>
      <c r="BE286" s="3178">
        <f t="shared" si="164"/>
        <v>0</v>
      </c>
      <c r="BF286" s="3178">
        <f t="shared" si="165"/>
        <v>0</v>
      </c>
      <c r="BG286" s="3178">
        <f t="shared" si="166"/>
        <v>0</v>
      </c>
      <c r="BH286" s="3178">
        <f t="shared" si="167"/>
        <v>0</v>
      </c>
      <c r="BI286" s="3178">
        <f t="shared" si="168"/>
        <v>0</v>
      </c>
      <c r="BJ286" s="3178">
        <f t="shared" si="169"/>
        <v>0</v>
      </c>
      <c r="BK286" s="3178">
        <f t="shared" si="170"/>
        <v>0</v>
      </c>
      <c r="BL286" s="3178">
        <f t="shared" si="171"/>
        <v>0</v>
      </c>
      <c r="BM286" s="3178">
        <f t="shared" si="172"/>
        <v>0</v>
      </c>
      <c r="BN286" s="3178">
        <f t="shared" si="173"/>
        <v>0</v>
      </c>
      <c r="BO286" s="3178">
        <f t="shared" si="174"/>
        <v>0</v>
      </c>
      <c r="BP286" s="3178">
        <f t="shared" si="175"/>
        <v>0</v>
      </c>
      <c r="BQ286" s="3178">
        <f t="shared" si="176"/>
        <v>0</v>
      </c>
      <c r="BR286" s="3178">
        <f t="shared" si="177"/>
        <v>0</v>
      </c>
      <c r="BS286" s="3178">
        <f t="shared" si="178"/>
        <v>0</v>
      </c>
      <c r="BT286" s="3188">
        <f t="shared" si="179"/>
        <v>0</v>
      </c>
    </row>
    <row r="287" spans="1:72">
      <c r="A287" s="3176"/>
      <c r="B287" s="3177"/>
      <c r="C287" s="3177"/>
      <c r="D287" s="3190"/>
      <c r="E287" s="3178">
        <f t="shared" si="151"/>
        <v>0</v>
      </c>
      <c r="F287" s="3179"/>
      <c r="G287" s="3180">
        <f t="shared" si="152"/>
        <v>0</v>
      </c>
      <c r="H287" s="3181">
        <f t="shared" si="153"/>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4"/>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5"/>
        <v>0</v>
      </c>
      <c r="AW287" s="3186">
        <f t="shared" si="156"/>
        <v>0</v>
      </c>
      <c r="AX287" s="3186">
        <f t="shared" si="157"/>
        <v>0</v>
      </c>
      <c r="AY287" s="3187">
        <f t="shared" si="158"/>
        <v>0</v>
      </c>
      <c r="AZ287" s="3178">
        <f t="shared" si="159"/>
        <v>0</v>
      </c>
      <c r="BA287" s="3178">
        <f t="shared" si="160"/>
        <v>0</v>
      </c>
      <c r="BB287" s="3178">
        <f t="shared" si="161"/>
        <v>0</v>
      </c>
      <c r="BC287" s="3178">
        <f t="shared" si="162"/>
        <v>0</v>
      </c>
      <c r="BD287" s="3178">
        <f t="shared" si="163"/>
        <v>0</v>
      </c>
      <c r="BE287" s="3178">
        <f t="shared" si="164"/>
        <v>0</v>
      </c>
      <c r="BF287" s="3178">
        <f t="shared" si="165"/>
        <v>0</v>
      </c>
      <c r="BG287" s="3178">
        <f t="shared" si="166"/>
        <v>0</v>
      </c>
      <c r="BH287" s="3178">
        <f t="shared" si="167"/>
        <v>0</v>
      </c>
      <c r="BI287" s="3178">
        <f t="shared" si="168"/>
        <v>0</v>
      </c>
      <c r="BJ287" s="3178">
        <f t="shared" si="169"/>
        <v>0</v>
      </c>
      <c r="BK287" s="3178">
        <f t="shared" si="170"/>
        <v>0</v>
      </c>
      <c r="BL287" s="3178">
        <f t="shared" si="171"/>
        <v>0</v>
      </c>
      <c r="BM287" s="3178">
        <f t="shared" si="172"/>
        <v>0</v>
      </c>
      <c r="BN287" s="3178">
        <f t="shared" si="173"/>
        <v>0</v>
      </c>
      <c r="BO287" s="3178">
        <f t="shared" si="174"/>
        <v>0</v>
      </c>
      <c r="BP287" s="3178">
        <f t="shared" si="175"/>
        <v>0</v>
      </c>
      <c r="BQ287" s="3178">
        <f t="shared" si="176"/>
        <v>0</v>
      </c>
      <c r="BR287" s="3178">
        <f t="shared" si="177"/>
        <v>0</v>
      </c>
      <c r="BS287" s="3178">
        <f t="shared" si="178"/>
        <v>0</v>
      </c>
      <c r="BT287" s="3188">
        <f t="shared" si="179"/>
        <v>0</v>
      </c>
    </row>
    <row r="288" spans="1:72">
      <c r="A288" s="3176"/>
      <c r="B288" s="3177"/>
      <c r="C288" s="3177"/>
      <c r="D288" s="3190"/>
      <c r="E288" s="3178">
        <f t="shared" si="151"/>
        <v>0</v>
      </c>
      <c r="F288" s="3179"/>
      <c r="G288" s="3180">
        <f t="shared" si="152"/>
        <v>0</v>
      </c>
      <c r="H288" s="3181">
        <f t="shared" si="153"/>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4"/>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5"/>
        <v>0</v>
      </c>
      <c r="AW288" s="3186">
        <f t="shared" si="156"/>
        <v>0</v>
      </c>
      <c r="AX288" s="3186">
        <f t="shared" si="157"/>
        <v>0</v>
      </c>
      <c r="AY288" s="3187">
        <f t="shared" si="158"/>
        <v>0</v>
      </c>
      <c r="AZ288" s="3178">
        <f t="shared" si="159"/>
        <v>0</v>
      </c>
      <c r="BA288" s="3178">
        <f t="shared" si="160"/>
        <v>0</v>
      </c>
      <c r="BB288" s="3178">
        <f t="shared" si="161"/>
        <v>0</v>
      </c>
      <c r="BC288" s="3178">
        <f t="shared" si="162"/>
        <v>0</v>
      </c>
      <c r="BD288" s="3178">
        <f t="shared" si="163"/>
        <v>0</v>
      </c>
      <c r="BE288" s="3178">
        <f t="shared" si="164"/>
        <v>0</v>
      </c>
      <c r="BF288" s="3178">
        <f t="shared" si="165"/>
        <v>0</v>
      </c>
      <c r="BG288" s="3178">
        <f t="shared" si="166"/>
        <v>0</v>
      </c>
      <c r="BH288" s="3178">
        <f t="shared" si="167"/>
        <v>0</v>
      </c>
      <c r="BI288" s="3178">
        <f t="shared" si="168"/>
        <v>0</v>
      </c>
      <c r="BJ288" s="3178">
        <f t="shared" si="169"/>
        <v>0</v>
      </c>
      <c r="BK288" s="3178">
        <f t="shared" si="170"/>
        <v>0</v>
      </c>
      <c r="BL288" s="3178">
        <f t="shared" si="171"/>
        <v>0</v>
      </c>
      <c r="BM288" s="3178">
        <f t="shared" si="172"/>
        <v>0</v>
      </c>
      <c r="BN288" s="3178">
        <f t="shared" si="173"/>
        <v>0</v>
      </c>
      <c r="BO288" s="3178">
        <f t="shared" si="174"/>
        <v>0</v>
      </c>
      <c r="BP288" s="3178">
        <f t="shared" si="175"/>
        <v>0</v>
      </c>
      <c r="BQ288" s="3178">
        <f t="shared" si="176"/>
        <v>0</v>
      </c>
      <c r="BR288" s="3178">
        <f t="shared" si="177"/>
        <v>0</v>
      </c>
      <c r="BS288" s="3178">
        <f t="shared" si="178"/>
        <v>0</v>
      </c>
      <c r="BT288" s="3188">
        <f t="shared" si="179"/>
        <v>0</v>
      </c>
    </row>
    <row r="289" spans="1:72">
      <c r="A289" s="3176"/>
      <c r="B289" s="3177"/>
      <c r="C289" s="3177"/>
      <c r="D289" s="3190"/>
      <c r="E289" s="3178">
        <f t="shared" si="151"/>
        <v>0</v>
      </c>
      <c r="F289" s="3179"/>
      <c r="G289" s="3180">
        <f t="shared" si="152"/>
        <v>0</v>
      </c>
      <c r="H289" s="3181">
        <f t="shared" si="153"/>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4"/>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5"/>
        <v>0</v>
      </c>
      <c r="AW289" s="3186">
        <f t="shared" si="156"/>
        <v>0</v>
      </c>
      <c r="AX289" s="3186">
        <f t="shared" si="157"/>
        <v>0</v>
      </c>
      <c r="AY289" s="3187">
        <f t="shared" si="158"/>
        <v>0</v>
      </c>
      <c r="AZ289" s="3178">
        <f t="shared" si="159"/>
        <v>0</v>
      </c>
      <c r="BA289" s="3178">
        <f t="shared" si="160"/>
        <v>0</v>
      </c>
      <c r="BB289" s="3178">
        <f t="shared" si="161"/>
        <v>0</v>
      </c>
      <c r="BC289" s="3178">
        <f t="shared" si="162"/>
        <v>0</v>
      </c>
      <c r="BD289" s="3178">
        <f t="shared" si="163"/>
        <v>0</v>
      </c>
      <c r="BE289" s="3178">
        <f t="shared" si="164"/>
        <v>0</v>
      </c>
      <c r="BF289" s="3178">
        <f t="shared" si="165"/>
        <v>0</v>
      </c>
      <c r="BG289" s="3178">
        <f t="shared" si="166"/>
        <v>0</v>
      </c>
      <c r="BH289" s="3178">
        <f t="shared" si="167"/>
        <v>0</v>
      </c>
      <c r="BI289" s="3178">
        <f t="shared" si="168"/>
        <v>0</v>
      </c>
      <c r="BJ289" s="3178">
        <f t="shared" si="169"/>
        <v>0</v>
      </c>
      <c r="BK289" s="3178">
        <f t="shared" si="170"/>
        <v>0</v>
      </c>
      <c r="BL289" s="3178">
        <f t="shared" si="171"/>
        <v>0</v>
      </c>
      <c r="BM289" s="3178">
        <f t="shared" si="172"/>
        <v>0</v>
      </c>
      <c r="BN289" s="3178">
        <f t="shared" si="173"/>
        <v>0</v>
      </c>
      <c r="BO289" s="3178">
        <f t="shared" si="174"/>
        <v>0</v>
      </c>
      <c r="BP289" s="3178">
        <f t="shared" si="175"/>
        <v>0</v>
      </c>
      <c r="BQ289" s="3178">
        <f t="shared" si="176"/>
        <v>0</v>
      </c>
      <c r="BR289" s="3178">
        <f t="shared" si="177"/>
        <v>0</v>
      </c>
      <c r="BS289" s="3178">
        <f t="shared" si="178"/>
        <v>0</v>
      </c>
      <c r="BT289" s="3188">
        <f t="shared" si="179"/>
        <v>0</v>
      </c>
    </row>
    <row r="290" spans="1:72">
      <c r="A290" s="3176"/>
      <c r="B290" s="3177"/>
      <c r="C290" s="3177"/>
      <c r="D290" s="3190"/>
      <c r="E290" s="3178">
        <f t="shared" si="151"/>
        <v>0</v>
      </c>
      <c r="F290" s="3179"/>
      <c r="G290" s="3180">
        <f t="shared" si="152"/>
        <v>0</v>
      </c>
      <c r="H290" s="3181">
        <f t="shared" si="153"/>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4"/>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5"/>
        <v>0</v>
      </c>
      <c r="AW290" s="3186">
        <f t="shared" si="156"/>
        <v>0</v>
      </c>
      <c r="AX290" s="3186">
        <f t="shared" si="157"/>
        <v>0</v>
      </c>
      <c r="AY290" s="3187">
        <f t="shared" si="158"/>
        <v>0</v>
      </c>
      <c r="AZ290" s="3178">
        <f t="shared" si="159"/>
        <v>0</v>
      </c>
      <c r="BA290" s="3178">
        <f t="shared" si="160"/>
        <v>0</v>
      </c>
      <c r="BB290" s="3178">
        <f t="shared" si="161"/>
        <v>0</v>
      </c>
      <c r="BC290" s="3178">
        <f t="shared" si="162"/>
        <v>0</v>
      </c>
      <c r="BD290" s="3178">
        <f t="shared" si="163"/>
        <v>0</v>
      </c>
      <c r="BE290" s="3178">
        <f t="shared" si="164"/>
        <v>0</v>
      </c>
      <c r="BF290" s="3178">
        <f t="shared" si="165"/>
        <v>0</v>
      </c>
      <c r="BG290" s="3178">
        <f t="shared" si="166"/>
        <v>0</v>
      </c>
      <c r="BH290" s="3178">
        <f t="shared" si="167"/>
        <v>0</v>
      </c>
      <c r="BI290" s="3178">
        <f t="shared" si="168"/>
        <v>0</v>
      </c>
      <c r="BJ290" s="3178">
        <f t="shared" si="169"/>
        <v>0</v>
      </c>
      <c r="BK290" s="3178">
        <f t="shared" si="170"/>
        <v>0</v>
      </c>
      <c r="BL290" s="3178">
        <f t="shared" si="171"/>
        <v>0</v>
      </c>
      <c r="BM290" s="3178">
        <f t="shared" si="172"/>
        <v>0</v>
      </c>
      <c r="BN290" s="3178">
        <f t="shared" si="173"/>
        <v>0</v>
      </c>
      <c r="BO290" s="3178">
        <f t="shared" si="174"/>
        <v>0</v>
      </c>
      <c r="BP290" s="3178">
        <f t="shared" si="175"/>
        <v>0</v>
      </c>
      <c r="BQ290" s="3178">
        <f t="shared" si="176"/>
        <v>0</v>
      </c>
      <c r="BR290" s="3178">
        <f t="shared" si="177"/>
        <v>0</v>
      </c>
      <c r="BS290" s="3178">
        <f t="shared" si="178"/>
        <v>0</v>
      </c>
      <c r="BT290" s="3188">
        <f t="shared" si="179"/>
        <v>0</v>
      </c>
    </row>
    <row r="291" spans="1:72">
      <c r="A291" s="3176"/>
      <c r="B291" s="3177"/>
      <c r="C291" s="3177"/>
      <c r="D291" s="3190"/>
      <c r="E291" s="3178">
        <f t="shared" si="151"/>
        <v>0</v>
      </c>
      <c r="F291" s="3179"/>
      <c r="G291" s="3180">
        <f t="shared" si="152"/>
        <v>0</v>
      </c>
      <c r="H291" s="3181">
        <f t="shared" si="153"/>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4"/>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5"/>
        <v>0</v>
      </c>
      <c r="AW291" s="3186">
        <f t="shared" si="156"/>
        <v>0</v>
      </c>
      <c r="AX291" s="3186">
        <f t="shared" si="157"/>
        <v>0</v>
      </c>
      <c r="AY291" s="3187">
        <f t="shared" si="158"/>
        <v>0</v>
      </c>
      <c r="AZ291" s="3178">
        <f t="shared" si="159"/>
        <v>0</v>
      </c>
      <c r="BA291" s="3178">
        <f t="shared" si="160"/>
        <v>0</v>
      </c>
      <c r="BB291" s="3178">
        <f t="shared" si="161"/>
        <v>0</v>
      </c>
      <c r="BC291" s="3178">
        <f t="shared" si="162"/>
        <v>0</v>
      </c>
      <c r="BD291" s="3178">
        <f t="shared" si="163"/>
        <v>0</v>
      </c>
      <c r="BE291" s="3178">
        <f t="shared" si="164"/>
        <v>0</v>
      </c>
      <c r="BF291" s="3178">
        <f t="shared" si="165"/>
        <v>0</v>
      </c>
      <c r="BG291" s="3178">
        <f t="shared" si="166"/>
        <v>0</v>
      </c>
      <c r="BH291" s="3178">
        <f t="shared" si="167"/>
        <v>0</v>
      </c>
      <c r="BI291" s="3178">
        <f t="shared" si="168"/>
        <v>0</v>
      </c>
      <c r="BJ291" s="3178">
        <f t="shared" si="169"/>
        <v>0</v>
      </c>
      <c r="BK291" s="3178">
        <f t="shared" si="170"/>
        <v>0</v>
      </c>
      <c r="BL291" s="3178">
        <f t="shared" si="171"/>
        <v>0</v>
      </c>
      <c r="BM291" s="3178">
        <f t="shared" si="172"/>
        <v>0</v>
      </c>
      <c r="BN291" s="3178">
        <f t="shared" si="173"/>
        <v>0</v>
      </c>
      <c r="BO291" s="3178">
        <f t="shared" si="174"/>
        <v>0</v>
      </c>
      <c r="BP291" s="3178">
        <f t="shared" si="175"/>
        <v>0</v>
      </c>
      <c r="BQ291" s="3178">
        <f t="shared" si="176"/>
        <v>0</v>
      </c>
      <c r="BR291" s="3178">
        <f t="shared" si="177"/>
        <v>0</v>
      </c>
      <c r="BS291" s="3178">
        <f t="shared" si="178"/>
        <v>0</v>
      </c>
      <c r="BT291" s="3188">
        <f t="shared" si="179"/>
        <v>0</v>
      </c>
    </row>
    <row r="292" spans="1:72">
      <c r="A292" s="3176"/>
      <c r="B292" s="3177"/>
      <c r="C292" s="3177"/>
      <c r="D292" s="3190"/>
      <c r="E292" s="3178">
        <f t="shared" si="151"/>
        <v>0</v>
      </c>
      <c r="F292" s="3179"/>
      <c r="G292" s="3180">
        <f t="shared" si="152"/>
        <v>0</v>
      </c>
      <c r="H292" s="3181">
        <f t="shared" si="153"/>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4"/>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5"/>
        <v>0</v>
      </c>
      <c r="AW292" s="3186">
        <f t="shared" si="156"/>
        <v>0</v>
      </c>
      <c r="AX292" s="3186">
        <f t="shared" si="157"/>
        <v>0</v>
      </c>
      <c r="AY292" s="3187">
        <f t="shared" si="158"/>
        <v>0</v>
      </c>
      <c r="AZ292" s="3178">
        <f t="shared" si="159"/>
        <v>0</v>
      </c>
      <c r="BA292" s="3178">
        <f t="shared" si="160"/>
        <v>0</v>
      </c>
      <c r="BB292" s="3178">
        <f t="shared" si="161"/>
        <v>0</v>
      </c>
      <c r="BC292" s="3178">
        <f t="shared" si="162"/>
        <v>0</v>
      </c>
      <c r="BD292" s="3178">
        <f t="shared" si="163"/>
        <v>0</v>
      </c>
      <c r="BE292" s="3178">
        <f t="shared" si="164"/>
        <v>0</v>
      </c>
      <c r="BF292" s="3178">
        <f t="shared" si="165"/>
        <v>0</v>
      </c>
      <c r="BG292" s="3178">
        <f t="shared" si="166"/>
        <v>0</v>
      </c>
      <c r="BH292" s="3178">
        <f t="shared" si="167"/>
        <v>0</v>
      </c>
      <c r="BI292" s="3178">
        <f t="shared" si="168"/>
        <v>0</v>
      </c>
      <c r="BJ292" s="3178">
        <f t="shared" si="169"/>
        <v>0</v>
      </c>
      <c r="BK292" s="3178">
        <f t="shared" si="170"/>
        <v>0</v>
      </c>
      <c r="BL292" s="3178">
        <f t="shared" si="171"/>
        <v>0</v>
      </c>
      <c r="BM292" s="3178">
        <f t="shared" si="172"/>
        <v>0</v>
      </c>
      <c r="BN292" s="3178">
        <f t="shared" si="173"/>
        <v>0</v>
      </c>
      <c r="BO292" s="3178">
        <f t="shared" si="174"/>
        <v>0</v>
      </c>
      <c r="BP292" s="3178">
        <f t="shared" si="175"/>
        <v>0</v>
      </c>
      <c r="BQ292" s="3178">
        <f t="shared" si="176"/>
        <v>0</v>
      </c>
      <c r="BR292" s="3178">
        <f t="shared" si="177"/>
        <v>0</v>
      </c>
      <c r="BS292" s="3178">
        <f t="shared" si="178"/>
        <v>0</v>
      </c>
      <c r="BT292" s="3188">
        <f t="shared" si="179"/>
        <v>0</v>
      </c>
    </row>
    <row r="293" spans="1:72">
      <c r="A293" s="3176"/>
      <c r="B293" s="3177"/>
      <c r="C293" s="3177"/>
      <c r="D293" s="3190"/>
      <c r="E293" s="3178">
        <f t="shared" si="151"/>
        <v>0</v>
      </c>
      <c r="F293" s="3179"/>
      <c r="G293" s="3180">
        <f t="shared" si="152"/>
        <v>0</v>
      </c>
      <c r="H293" s="3181">
        <f t="shared" si="153"/>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4"/>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5"/>
        <v>0</v>
      </c>
      <c r="AW293" s="3186">
        <f t="shared" si="156"/>
        <v>0</v>
      </c>
      <c r="AX293" s="3186">
        <f t="shared" si="157"/>
        <v>0</v>
      </c>
      <c r="AY293" s="3187">
        <f t="shared" si="158"/>
        <v>0</v>
      </c>
      <c r="AZ293" s="3178">
        <f t="shared" si="159"/>
        <v>0</v>
      </c>
      <c r="BA293" s="3178">
        <f t="shared" si="160"/>
        <v>0</v>
      </c>
      <c r="BB293" s="3178">
        <f t="shared" si="161"/>
        <v>0</v>
      </c>
      <c r="BC293" s="3178">
        <f t="shared" si="162"/>
        <v>0</v>
      </c>
      <c r="BD293" s="3178">
        <f t="shared" si="163"/>
        <v>0</v>
      </c>
      <c r="BE293" s="3178">
        <f t="shared" si="164"/>
        <v>0</v>
      </c>
      <c r="BF293" s="3178">
        <f t="shared" si="165"/>
        <v>0</v>
      </c>
      <c r="BG293" s="3178">
        <f t="shared" si="166"/>
        <v>0</v>
      </c>
      <c r="BH293" s="3178">
        <f t="shared" si="167"/>
        <v>0</v>
      </c>
      <c r="BI293" s="3178">
        <f t="shared" si="168"/>
        <v>0</v>
      </c>
      <c r="BJ293" s="3178">
        <f t="shared" si="169"/>
        <v>0</v>
      </c>
      <c r="BK293" s="3178">
        <f t="shared" si="170"/>
        <v>0</v>
      </c>
      <c r="BL293" s="3178">
        <f t="shared" si="171"/>
        <v>0</v>
      </c>
      <c r="BM293" s="3178">
        <f t="shared" si="172"/>
        <v>0</v>
      </c>
      <c r="BN293" s="3178">
        <f t="shared" si="173"/>
        <v>0</v>
      </c>
      <c r="BO293" s="3178">
        <f t="shared" si="174"/>
        <v>0</v>
      </c>
      <c r="BP293" s="3178">
        <f t="shared" si="175"/>
        <v>0</v>
      </c>
      <c r="BQ293" s="3178">
        <f t="shared" si="176"/>
        <v>0</v>
      </c>
      <c r="BR293" s="3178">
        <f t="shared" si="177"/>
        <v>0</v>
      </c>
      <c r="BS293" s="3178">
        <f t="shared" si="178"/>
        <v>0</v>
      </c>
      <c r="BT293" s="3188">
        <f t="shared" si="179"/>
        <v>0</v>
      </c>
    </row>
    <row r="294" spans="1:72">
      <c r="A294" s="3176"/>
      <c r="B294" s="3176"/>
      <c r="C294" s="3176"/>
      <c r="D294" s="3190"/>
      <c r="E294" s="3178">
        <f t="shared" si="151"/>
        <v>0</v>
      </c>
      <c r="F294" s="3191"/>
      <c r="G294" s="3180">
        <f t="shared" ref="G294:G325" si="180">H294+AC294+AT294</f>
        <v>0</v>
      </c>
      <c r="H294" s="3181">
        <f t="shared" ref="H294:H325" si="181">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2">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5"/>
        <v>0</v>
      </c>
      <c r="AW294" s="3186">
        <f t="shared" si="156"/>
        <v>0</v>
      </c>
      <c r="AX294" s="3186">
        <f t="shared" si="157"/>
        <v>0</v>
      </c>
      <c r="AY294" s="3187">
        <f t="shared" ref="AY294:AY325" si="183">ROUND($AY$6*AZ294/$AZ$5,2)</f>
        <v>0</v>
      </c>
      <c r="AZ294" s="3178">
        <f t="shared" ref="AZ294:AZ325" si="184">BA294+BL294</f>
        <v>0</v>
      </c>
      <c r="BA294" s="3178">
        <f t="shared" ref="BA294:BA325" si="185">SUM(BB294:BK294)</f>
        <v>0</v>
      </c>
      <c r="BB294" s="3178">
        <f t="shared" ref="BB294:BB325" si="186">IF($D294="是",I294-J294,0)</f>
        <v>0</v>
      </c>
      <c r="BC294" s="3178">
        <f t="shared" ref="BC294:BC325" si="187">IF($D294="是",K294-L294,0)</f>
        <v>0</v>
      </c>
      <c r="BD294" s="3178">
        <f t="shared" ref="BD294:BD325" si="188">IF($D294="是",M294-N294,0)</f>
        <v>0</v>
      </c>
      <c r="BE294" s="3178">
        <f t="shared" ref="BE294:BE325" si="189">IF($D294="是",O294-P294,0)</f>
        <v>0</v>
      </c>
      <c r="BF294" s="3178">
        <f t="shared" ref="BF294:BF325" si="190">IF($D294="是",Q294-R294,0)</f>
        <v>0</v>
      </c>
      <c r="BG294" s="3178">
        <f t="shared" ref="BG294:BG325" si="191">IF($D294="是",S294-T294,0)</f>
        <v>0</v>
      </c>
      <c r="BH294" s="3178">
        <f t="shared" ref="BH294:BH325" si="192">IF($D294="是",U294-V294,0)</f>
        <v>0</v>
      </c>
      <c r="BI294" s="3178">
        <f t="shared" ref="BI294:BI325" si="193">IF($D294="是",W294-X294,0)</f>
        <v>0</v>
      </c>
      <c r="BJ294" s="3178">
        <f t="shared" ref="BJ294:BJ325" si="194">IF($D294="是",Y294-Z294,0)</f>
        <v>0</v>
      </c>
      <c r="BK294" s="3178">
        <f t="shared" ref="BK294:BK325" si="195">IF($D294="是",AA294-AB294,0)</f>
        <v>0</v>
      </c>
      <c r="BL294" s="3178">
        <f t="shared" ref="BL294:BL325" si="196">SUM(BM294:BT294)</f>
        <v>0</v>
      </c>
      <c r="BM294" s="3178">
        <f t="shared" ref="BM294:BM325" si="197">IF($D294="是",AD294-AE294,0)</f>
        <v>0</v>
      </c>
      <c r="BN294" s="3178">
        <f t="shared" ref="BN294:BN325" si="198">IF($D294="是",AF294-AG294,0)</f>
        <v>0</v>
      </c>
      <c r="BO294" s="3178">
        <f t="shared" ref="BO294:BO325" si="199">IF($D294="是",AH294-AI294,0)</f>
        <v>0</v>
      </c>
      <c r="BP294" s="3178">
        <f t="shared" ref="BP294:BP325" si="200">IF($D294="是",AJ294-AK294,0)</f>
        <v>0</v>
      </c>
      <c r="BQ294" s="3178">
        <f t="shared" ref="BQ294:BQ325" si="201">IF($D294="是",AL294-AM294,0)</f>
        <v>0</v>
      </c>
      <c r="BR294" s="3178">
        <f t="shared" ref="BR294:BR325" si="202">IF($D294="是",AN294-AO294,0)</f>
        <v>0</v>
      </c>
      <c r="BS294" s="3178">
        <f t="shared" ref="BS294:BS325" si="203">IF($D294="是",AP294-AQ294,0)</f>
        <v>0</v>
      </c>
      <c r="BT294" s="3188">
        <f t="shared" ref="BT294:BT325" si="204">IF($D294="是",AR294-AS294,0)</f>
        <v>0</v>
      </c>
    </row>
    <row r="295" spans="1:72">
      <c r="A295" s="3176"/>
      <c r="B295" s="3176"/>
      <c r="C295" s="3176"/>
      <c r="D295" s="3190"/>
      <c r="E295" s="3178">
        <f t="shared" si="151"/>
        <v>0</v>
      </c>
      <c r="F295" s="3191"/>
      <c r="G295" s="3180">
        <f t="shared" si="180"/>
        <v>0</v>
      </c>
      <c r="H295" s="3181">
        <f t="shared" si="181"/>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2"/>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5"/>
        <v>0</v>
      </c>
      <c r="AW295" s="3186">
        <f t="shared" si="156"/>
        <v>0</v>
      </c>
      <c r="AX295" s="3186">
        <f t="shared" si="157"/>
        <v>0</v>
      </c>
      <c r="AY295" s="3187">
        <f t="shared" si="183"/>
        <v>0</v>
      </c>
      <c r="AZ295" s="3178">
        <f t="shared" si="184"/>
        <v>0</v>
      </c>
      <c r="BA295" s="3178">
        <f t="shared" si="185"/>
        <v>0</v>
      </c>
      <c r="BB295" s="3178">
        <f t="shared" si="186"/>
        <v>0</v>
      </c>
      <c r="BC295" s="3178">
        <f t="shared" si="187"/>
        <v>0</v>
      </c>
      <c r="BD295" s="3178">
        <f t="shared" si="188"/>
        <v>0</v>
      </c>
      <c r="BE295" s="3178">
        <f t="shared" si="189"/>
        <v>0</v>
      </c>
      <c r="BF295" s="3178">
        <f t="shared" si="190"/>
        <v>0</v>
      </c>
      <c r="BG295" s="3178">
        <f t="shared" si="191"/>
        <v>0</v>
      </c>
      <c r="BH295" s="3178">
        <f t="shared" si="192"/>
        <v>0</v>
      </c>
      <c r="BI295" s="3178">
        <f t="shared" si="193"/>
        <v>0</v>
      </c>
      <c r="BJ295" s="3178">
        <f t="shared" si="194"/>
        <v>0</v>
      </c>
      <c r="BK295" s="3178">
        <f t="shared" si="195"/>
        <v>0</v>
      </c>
      <c r="BL295" s="3178">
        <f t="shared" si="196"/>
        <v>0</v>
      </c>
      <c r="BM295" s="3178">
        <f t="shared" si="197"/>
        <v>0</v>
      </c>
      <c r="BN295" s="3178">
        <f t="shared" si="198"/>
        <v>0</v>
      </c>
      <c r="BO295" s="3178">
        <f t="shared" si="199"/>
        <v>0</v>
      </c>
      <c r="BP295" s="3178">
        <f t="shared" si="200"/>
        <v>0</v>
      </c>
      <c r="BQ295" s="3178">
        <f t="shared" si="201"/>
        <v>0</v>
      </c>
      <c r="BR295" s="3178">
        <f t="shared" si="202"/>
        <v>0</v>
      </c>
      <c r="BS295" s="3178">
        <f t="shared" si="203"/>
        <v>0</v>
      </c>
      <c r="BT295" s="3188">
        <f t="shared" si="204"/>
        <v>0</v>
      </c>
    </row>
    <row r="296" spans="1:72">
      <c r="A296" s="3176"/>
      <c r="B296" s="3176"/>
      <c r="C296" s="3176"/>
      <c r="D296" s="3190"/>
      <c r="E296" s="3178">
        <f t="shared" si="151"/>
        <v>0</v>
      </c>
      <c r="F296" s="3191"/>
      <c r="G296" s="3180">
        <f t="shared" si="180"/>
        <v>0</v>
      </c>
      <c r="H296" s="3181">
        <f t="shared" si="181"/>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2"/>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5"/>
        <v>0</v>
      </c>
      <c r="AW296" s="3186">
        <f t="shared" si="156"/>
        <v>0</v>
      </c>
      <c r="AX296" s="3186">
        <f t="shared" si="157"/>
        <v>0</v>
      </c>
      <c r="AY296" s="3187">
        <f t="shared" si="183"/>
        <v>0</v>
      </c>
      <c r="AZ296" s="3178">
        <f t="shared" si="184"/>
        <v>0</v>
      </c>
      <c r="BA296" s="3178">
        <f t="shared" si="185"/>
        <v>0</v>
      </c>
      <c r="BB296" s="3178">
        <f t="shared" si="186"/>
        <v>0</v>
      </c>
      <c r="BC296" s="3178">
        <f t="shared" si="187"/>
        <v>0</v>
      </c>
      <c r="BD296" s="3178">
        <f t="shared" si="188"/>
        <v>0</v>
      </c>
      <c r="BE296" s="3178">
        <f t="shared" si="189"/>
        <v>0</v>
      </c>
      <c r="BF296" s="3178">
        <f t="shared" si="190"/>
        <v>0</v>
      </c>
      <c r="BG296" s="3178">
        <f t="shared" si="191"/>
        <v>0</v>
      </c>
      <c r="BH296" s="3178">
        <f t="shared" si="192"/>
        <v>0</v>
      </c>
      <c r="BI296" s="3178">
        <f t="shared" si="193"/>
        <v>0</v>
      </c>
      <c r="BJ296" s="3178">
        <f t="shared" si="194"/>
        <v>0</v>
      </c>
      <c r="BK296" s="3178">
        <f t="shared" si="195"/>
        <v>0</v>
      </c>
      <c r="BL296" s="3178">
        <f t="shared" si="196"/>
        <v>0</v>
      </c>
      <c r="BM296" s="3178">
        <f t="shared" si="197"/>
        <v>0</v>
      </c>
      <c r="BN296" s="3178">
        <f t="shared" si="198"/>
        <v>0</v>
      </c>
      <c r="BO296" s="3178">
        <f t="shared" si="199"/>
        <v>0</v>
      </c>
      <c r="BP296" s="3178">
        <f t="shared" si="200"/>
        <v>0</v>
      </c>
      <c r="BQ296" s="3178">
        <f t="shared" si="201"/>
        <v>0</v>
      </c>
      <c r="BR296" s="3178">
        <f t="shared" si="202"/>
        <v>0</v>
      </c>
      <c r="BS296" s="3178">
        <f t="shared" si="203"/>
        <v>0</v>
      </c>
      <c r="BT296" s="3188">
        <f t="shared" si="204"/>
        <v>0</v>
      </c>
    </row>
    <row r="297" spans="1:72" ht="15.6">
      <c r="A297" s="3176"/>
      <c r="B297" s="1292"/>
      <c r="C297" s="1293"/>
      <c r="D297" s="3189"/>
      <c r="E297" s="3178">
        <f t="shared" ref="E297:E328" si="205">IF($C$3="是",ROUND($A$3*G297/$B$3,2),ROUND($A$3*(G297-AT297)/$B$3,2))</f>
        <v>0</v>
      </c>
      <c r="F297" s="3179"/>
      <c r="G297" s="3180">
        <f t="shared" si="180"/>
        <v>0</v>
      </c>
      <c r="H297" s="3181">
        <f t="shared" si="181"/>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2"/>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6">A297</f>
        <v>0</v>
      </c>
      <c r="AW297" s="3186">
        <f t="shared" ref="AW297:AW328" si="207">B297</f>
        <v>0</v>
      </c>
      <c r="AX297" s="3186">
        <f t="shared" ref="AX297:AX328" si="208">C297</f>
        <v>0</v>
      </c>
      <c r="AY297" s="3187">
        <f t="shared" si="183"/>
        <v>0</v>
      </c>
      <c r="AZ297" s="3178">
        <f t="shared" si="184"/>
        <v>0</v>
      </c>
      <c r="BA297" s="3178">
        <f t="shared" si="185"/>
        <v>0</v>
      </c>
      <c r="BB297" s="3178">
        <f t="shared" si="186"/>
        <v>0</v>
      </c>
      <c r="BC297" s="3178">
        <f t="shared" si="187"/>
        <v>0</v>
      </c>
      <c r="BD297" s="3178">
        <f t="shared" si="188"/>
        <v>0</v>
      </c>
      <c r="BE297" s="3178">
        <f t="shared" si="189"/>
        <v>0</v>
      </c>
      <c r="BF297" s="3178">
        <f t="shared" si="190"/>
        <v>0</v>
      </c>
      <c r="BG297" s="3178">
        <f t="shared" si="191"/>
        <v>0</v>
      </c>
      <c r="BH297" s="3178">
        <f t="shared" si="192"/>
        <v>0</v>
      </c>
      <c r="BI297" s="3178">
        <f t="shared" si="193"/>
        <v>0</v>
      </c>
      <c r="BJ297" s="3178">
        <f t="shared" si="194"/>
        <v>0</v>
      </c>
      <c r="BK297" s="3178">
        <f t="shared" si="195"/>
        <v>0</v>
      </c>
      <c r="BL297" s="3178">
        <f t="shared" si="196"/>
        <v>0</v>
      </c>
      <c r="BM297" s="3178">
        <f t="shared" si="197"/>
        <v>0</v>
      </c>
      <c r="BN297" s="3178">
        <f t="shared" si="198"/>
        <v>0</v>
      </c>
      <c r="BO297" s="3178">
        <f t="shared" si="199"/>
        <v>0</v>
      </c>
      <c r="BP297" s="3178">
        <f t="shared" si="200"/>
        <v>0</v>
      </c>
      <c r="BQ297" s="3178">
        <f t="shared" si="201"/>
        <v>0</v>
      </c>
      <c r="BR297" s="3178">
        <f t="shared" si="202"/>
        <v>0</v>
      </c>
      <c r="BS297" s="3178">
        <f t="shared" si="203"/>
        <v>0</v>
      </c>
      <c r="BT297" s="3188">
        <f t="shared" si="204"/>
        <v>0</v>
      </c>
    </row>
    <row r="298" spans="1:72" ht="15.6">
      <c r="A298" s="3176"/>
      <c r="B298" s="1292"/>
      <c r="C298" s="1293"/>
      <c r="D298" s="3189"/>
      <c r="E298" s="3178">
        <f t="shared" si="205"/>
        <v>0</v>
      </c>
      <c r="F298" s="3179"/>
      <c r="G298" s="3180">
        <f t="shared" si="180"/>
        <v>0</v>
      </c>
      <c r="H298" s="3181">
        <f t="shared" si="181"/>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2"/>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6"/>
        <v>0</v>
      </c>
      <c r="AW298" s="3186">
        <f t="shared" si="207"/>
        <v>0</v>
      </c>
      <c r="AX298" s="3186">
        <f t="shared" si="208"/>
        <v>0</v>
      </c>
      <c r="AY298" s="3187">
        <f t="shared" si="183"/>
        <v>0</v>
      </c>
      <c r="AZ298" s="3178">
        <f t="shared" si="184"/>
        <v>0</v>
      </c>
      <c r="BA298" s="3178">
        <f t="shared" si="185"/>
        <v>0</v>
      </c>
      <c r="BB298" s="3178">
        <f t="shared" si="186"/>
        <v>0</v>
      </c>
      <c r="BC298" s="3178">
        <f t="shared" si="187"/>
        <v>0</v>
      </c>
      <c r="BD298" s="3178">
        <f t="shared" si="188"/>
        <v>0</v>
      </c>
      <c r="BE298" s="3178">
        <f t="shared" si="189"/>
        <v>0</v>
      </c>
      <c r="BF298" s="3178">
        <f t="shared" si="190"/>
        <v>0</v>
      </c>
      <c r="BG298" s="3178">
        <f t="shared" si="191"/>
        <v>0</v>
      </c>
      <c r="BH298" s="3178">
        <f t="shared" si="192"/>
        <v>0</v>
      </c>
      <c r="BI298" s="3178">
        <f t="shared" si="193"/>
        <v>0</v>
      </c>
      <c r="BJ298" s="3178">
        <f t="shared" si="194"/>
        <v>0</v>
      </c>
      <c r="BK298" s="3178">
        <f t="shared" si="195"/>
        <v>0</v>
      </c>
      <c r="BL298" s="3178">
        <f t="shared" si="196"/>
        <v>0</v>
      </c>
      <c r="BM298" s="3178">
        <f t="shared" si="197"/>
        <v>0</v>
      </c>
      <c r="BN298" s="3178">
        <f t="shared" si="198"/>
        <v>0</v>
      </c>
      <c r="BO298" s="3178">
        <f t="shared" si="199"/>
        <v>0</v>
      </c>
      <c r="BP298" s="3178">
        <f t="shared" si="200"/>
        <v>0</v>
      </c>
      <c r="BQ298" s="3178">
        <f t="shared" si="201"/>
        <v>0</v>
      </c>
      <c r="BR298" s="3178">
        <f t="shared" si="202"/>
        <v>0</v>
      </c>
      <c r="BS298" s="3178">
        <f t="shared" si="203"/>
        <v>0</v>
      </c>
      <c r="BT298" s="3188">
        <f t="shared" si="204"/>
        <v>0</v>
      </c>
    </row>
    <row r="299" spans="1:72" ht="15.6">
      <c r="A299" s="3176"/>
      <c r="B299" s="1292"/>
      <c r="C299" s="1293"/>
      <c r="D299" s="3189"/>
      <c r="E299" s="3178">
        <f t="shared" si="205"/>
        <v>0</v>
      </c>
      <c r="F299" s="3179"/>
      <c r="G299" s="3180">
        <f t="shared" si="180"/>
        <v>0</v>
      </c>
      <c r="H299" s="3181">
        <f t="shared" si="181"/>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2"/>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6"/>
        <v>0</v>
      </c>
      <c r="AW299" s="3186">
        <f t="shared" si="207"/>
        <v>0</v>
      </c>
      <c r="AX299" s="3186">
        <f t="shared" si="208"/>
        <v>0</v>
      </c>
      <c r="AY299" s="3187">
        <f t="shared" si="183"/>
        <v>0</v>
      </c>
      <c r="AZ299" s="3178">
        <f t="shared" si="184"/>
        <v>0</v>
      </c>
      <c r="BA299" s="3178">
        <f t="shared" si="185"/>
        <v>0</v>
      </c>
      <c r="BB299" s="3178">
        <f t="shared" si="186"/>
        <v>0</v>
      </c>
      <c r="BC299" s="3178">
        <f t="shared" si="187"/>
        <v>0</v>
      </c>
      <c r="BD299" s="3178">
        <f t="shared" si="188"/>
        <v>0</v>
      </c>
      <c r="BE299" s="3178">
        <f t="shared" si="189"/>
        <v>0</v>
      </c>
      <c r="BF299" s="3178">
        <f t="shared" si="190"/>
        <v>0</v>
      </c>
      <c r="BG299" s="3178">
        <f t="shared" si="191"/>
        <v>0</v>
      </c>
      <c r="BH299" s="3178">
        <f t="shared" si="192"/>
        <v>0</v>
      </c>
      <c r="BI299" s="3178">
        <f t="shared" si="193"/>
        <v>0</v>
      </c>
      <c r="BJ299" s="3178">
        <f t="shared" si="194"/>
        <v>0</v>
      </c>
      <c r="BK299" s="3178">
        <f t="shared" si="195"/>
        <v>0</v>
      </c>
      <c r="BL299" s="3178">
        <f t="shared" si="196"/>
        <v>0</v>
      </c>
      <c r="BM299" s="3178">
        <f t="shared" si="197"/>
        <v>0</v>
      </c>
      <c r="BN299" s="3178">
        <f t="shared" si="198"/>
        <v>0</v>
      </c>
      <c r="BO299" s="3178">
        <f t="shared" si="199"/>
        <v>0</v>
      </c>
      <c r="BP299" s="3178">
        <f t="shared" si="200"/>
        <v>0</v>
      </c>
      <c r="BQ299" s="3178">
        <f t="shared" si="201"/>
        <v>0</v>
      </c>
      <c r="BR299" s="3178">
        <f t="shared" si="202"/>
        <v>0</v>
      </c>
      <c r="BS299" s="3178">
        <f t="shared" si="203"/>
        <v>0</v>
      </c>
      <c r="BT299" s="3188">
        <f t="shared" si="204"/>
        <v>0</v>
      </c>
    </row>
    <row r="300" spans="1:72" ht="15.6">
      <c r="A300" s="3176"/>
      <c r="B300" s="1292"/>
      <c r="C300" s="1293"/>
      <c r="D300" s="3189"/>
      <c r="E300" s="3178">
        <f t="shared" si="205"/>
        <v>0</v>
      </c>
      <c r="F300" s="3179"/>
      <c r="G300" s="3180">
        <f t="shared" si="180"/>
        <v>0</v>
      </c>
      <c r="H300" s="3181">
        <f t="shared" si="181"/>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2"/>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6"/>
        <v>0</v>
      </c>
      <c r="AW300" s="3186">
        <f t="shared" si="207"/>
        <v>0</v>
      </c>
      <c r="AX300" s="3186">
        <f t="shared" si="208"/>
        <v>0</v>
      </c>
      <c r="AY300" s="3187">
        <f t="shared" si="183"/>
        <v>0</v>
      </c>
      <c r="AZ300" s="3178">
        <f t="shared" si="184"/>
        <v>0</v>
      </c>
      <c r="BA300" s="3178">
        <f t="shared" si="185"/>
        <v>0</v>
      </c>
      <c r="BB300" s="3178">
        <f t="shared" si="186"/>
        <v>0</v>
      </c>
      <c r="BC300" s="3178">
        <f t="shared" si="187"/>
        <v>0</v>
      </c>
      <c r="BD300" s="3178">
        <f t="shared" si="188"/>
        <v>0</v>
      </c>
      <c r="BE300" s="3178">
        <f t="shared" si="189"/>
        <v>0</v>
      </c>
      <c r="BF300" s="3178">
        <f t="shared" si="190"/>
        <v>0</v>
      </c>
      <c r="BG300" s="3178">
        <f t="shared" si="191"/>
        <v>0</v>
      </c>
      <c r="BH300" s="3178">
        <f t="shared" si="192"/>
        <v>0</v>
      </c>
      <c r="BI300" s="3178">
        <f t="shared" si="193"/>
        <v>0</v>
      </c>
      <c r="BJ300" s="3178">
        <f t="shared" si="194"/>
        <v>0</v>
      </c>
      <c r="BK300" s="3178">
        <f t="shared" si="195"/>
        <v>0</v>
      </c>
      <c r="BL300" s="3178">
        <f t="shared" si="196"/>
        <v>0</v>
      </c>
      <c r="BM300" s="3178">
        <f t="shared" si="197"/>
        <v>0</v>
      </c>
      <c r="BN300" s="3178">
        <f t="shared" si="198"/>
        <v>0</v>
      </c>
      <c r="BO300" s="3178">
        <f t="shared" si="199"/>
        <v>0</v>
      </c>
      <c r="BP300" s="3178">
        <f t="shared" si="200"/>
        <v>0</v>
      </c>
      <c r="BQ300" s="3178">
        <f t="shared" si="201"/>
        <v>0</v>
      </c>
      <c r="BR300" s="3178">
        <f t="shared" si="202"/>
        <v>0</v>
      </c>
      <c r="BS300" s="3178">
        <f t="shared" si="203"/>
        <v>0</v>
      </c>
      <c r="BT300" s="3188">
        <f t="shared" si="204"/>
        <v>0</v>
      </c>
    </row>
    <row r="301" spans="1:72" ht="15.6">
      <c r="A301" s="3176"/>
      <c r="B301" s="1292"/>
      <c r="C301" s="1293"/>
      <c r="D301" s="3189"/>
      <c r="E301" s="3178">
        <f t="shared" si="205"/>
        <v>0</v>
      </c>
      <c r="F301" s="3179"/>
      <c r="G301" s="3180">
        <f t="shared" si="180"/>
        <v>0</v>
      </c>
      <c r="H301" s="3181">
        <f t="shared" si="181"/>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2"/>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6"/>
        <v>0</v>
      </c>
      <c r="AW301" s="3186">
        <f t="shared" si="207"/>
        <v>0</v>
      </c>
      <c r="AX301" s="3186">
        <f t="shared" si="208"/>
        <v>0</v>
      </c>
      <c r="AY301" s="3187">
        <f t="shared" si="183"/>
        <v>0</v>
      </c>
      <c r="AZ301" s="3178">
        <f t="shared" si="184"/>
        <v>0</v>
      </c>
      <c r="BA301" s="3178">
        <f t="shared" si="185"/>
        <v>0</v>
      </c>
      <c r="BB301" s="3178">
        <f t="shared" si="186"/>
        <v>0</v>
      </c>
      <c r="BC301" s="3178">
        <f t="shared" si="187"/>
        <v>0</v>
      </c>
      <c r="BD301" s="3178">
        <f t="shared" si="188"/>
        <v>0</v>
      </c>
      <c r="BE301" s="3178">
        <f t="shared" si="189"/>
        <v>0</v>
      </c>
      <c r="BF301" s="3178">
        <f t="shared" si="190"/>
        <v>0</v>
      </c>
      <c r="BG301" s="3178">
        <f t="shared" si="191"/>
        <v>0</v>
      </c>
      <c r="BH301" s="3178">
        <f t="shared" si="192"/>
        <v>0</v>
      </c>
      <c r="BI301" s="3178">
        <f t="shared" si="193"/>
        <v>0</v>
      </c>
      <c r="BJ301" s="3178">
        <f t="shared" si="194"/>
        <v>0</v>
      </c>
      <c r="BK301" s="3178">
        <f t="shared" si="195"/>
        <v>0</v>
      </c>
      <c r="BL301" s="3178">
        <f t="shared" si="196"/>
        <v>0</v>
      </c>
      <c r="BM301" s="3178">
        <f t="shared" si="197"/>
        <v>0</v>
      </c>
      <c r="BN301" s="3178">
        <f t="shared" si="198"/>
        <v>0</v>
      </c>
      <c r="BO301" s="3178">
        <f t="shared" si="199"/>
        <v>0</v>
      </c>
      <c r="BP301" s="3178">
        <f t="shared" si="200"/>
        <v>0</v>
      </c>
      <c r="BQ301" s="3178">
        <f t="shared" si="201"/>
        <v>0</v>
      </c>
      <c r="BR301" s="3178">
        <f t="shared" si="202"/>
        <v>0</v>
      </c>
      <c r="BS301" s="3178">
        <f t="shared" si="203"/>
        <v>0</v>
      </c>
      <c r="BT301" s="3188">
        <f t="shared" si="204"/>
        <v>0</v>
      </c>
    </row>
    <row r="302" spans="1:72" ht="15.6">
      <c r="A302" s="3176"/>
      <c r="B302" s="1292"/>
      <c r="C302" s="1293"/>
      <c r="D302" s="3189"/>
      <c r="E302" s="3178">
        <f t="shared" si="205"/>
        <v>0</v>
      </c>
      <c r="F302" s="3179"/>
      <c r="G302" s="3180">
        <f t="shared" si="180"/>
        <v>0</v>
      </c>
      <c r="H302" s="3181">
        <f t="shared" si="181"/>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2"/>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6"/>
        <v>0</v>
      </c>
      <c r="AW302" s="3186">
        <f t="shared" si="207"/>
        <v>0</v>
      </c>
      <c r="AX302" s="3186">
        <f t="shared" si="208"/>
        <v>0</v>
      </c>
      <c r="AY302" s="3187">
        <f t="shared" si="183"/>
        <v>0</v>
      </c>
      <c r="AZ302" s="3178">
        <f t="shared" si="184"/>
        <v>0</v>
      </c>
      <c r="BA302" s="3178">
        <f t="shared" si="185"/>
        <v>0</v>
      </c>
      <c r="BB302" s="3178">
        <f t="shared" si="186"/>
        <v>0</v>
      </c>
      <c r="BC302" s="3178">
        <f t="shared" si="187"/>
        <v>0</v>
      </c>
      <c r="BD302" s="3178">
        <f t="shared" si="188"/>
        <v>0</v>
      </c>
      <c r="BE302" s="3178">
        <f t="shared" si="189"/>
        <v>0</v>
      </c>
      <c r="BF302" s="3178">
        <f t="shared" si="190"/>
        <v>0</v>
      </c>
      <c r="BG302" s="3178">
        <f t="shared" si="191"/>
        <v>0</v>
      </c>
      <c r="BH302" s="3178">
        <f t="shared" si="192"/>
        <v>0</v>
      </c>
      <c r="BI302" s="3178">
        <f t="shared" si="193"/>
        <v>0</v>
      </c>
      <c r="BJ302" s="3178">
        <f t="shared" si="194"/>
        <v>0</v>
      </c>
      <c r="BK302" s="3178">
        <f t="shared" si="195"/>
        <v>0</v>
      </c>
      <c r="BL302" s="3178">
        <f t="shared" si="196"/>
        <v>0</v>
      </c>
      <c r="BM302" s="3178">
        <f t="shared" si="197"/>
        <v>0</v>
      </c>
      <c r="BN302" s="3178">
        <f t="shared" si="198"/>
        <v>0</v>
      </c>
      <c r="BO302" s="3178">
        <f t="shared" si="199"/>
        <v>0</v>
      </c>
      <c r="BP302" s="3178">
        <f t="shared" si="200"/>
        <v>0</v>
      </c>
      <c r="BQ302" s="3178">
        <f t="shared" si="201"/>
        <v>0</v>
      </c>
      <c r="BR302" s="3178">
        <f t="shared" si="202"/>
        <v>0</v>
      </c>
      <c r="BS302" s="3178">
        <f t="shared" si="203"/>
        <v>0</v>
      </c>
      <c r="BT302" s="3188">
        <f t="shared" si="204"/>
        <v>0</v>
      </c>
    </row>
    <row r="303" spans="1:72" ht="15.6">
      <c r="A303" s="3176"/>
      <c r="B303" s="1292"/>
      <c r="C303" s="1293"/>
      <c r="D303" s="3189"/>
      <c r="E303" s="3178">
        <f t="shared" si="205"/>
        <v>0</v>
      </c>
      <c r="F303" s="3179"/>
      <c r="G303" s="3180">
        <f t="shared" si="180"/>
        <v>0</v>
      </c>
      <c r="H303" s="3181">
        <f t="shared" si="181"/>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2"/>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6"/>
        <v>0</v>
      </c>
      <c r="AW303" s="3186">
        <f t="shared" si="207"/>
        <v>0</v>
      </c>
      <c r="AX303" s="3186">
        <f t="shared" si="208"/>
        <v>0</v>
      </c>
      <c r="AY303" s="3187">
        <f t="shared" si="183"/>
        <v>0</v>
      </c>
      <c r="AZ303" s="3178">
        <f t="shared" si="184"/>
        <v>0</v>
      </c>
      <c r="BA303" s="3178">
        <f t="shared" si="185"/>
        <v>0</v>
      </c>
      <c r="BB303" s="3178">
        <f t="shared" si="186"/>
        <v>0</v>
      </c>
      <c r="BC303" s="3178">
        <f t="shared" si="187"/>
        <v>0</v>
      </c>
      <c r="BD303" s="3178">
        <f t="shared" si="188"/>
        <v>0</v>
      </c>
      <c r="BE303" s="3178">
        <f t="shared" si="189"/>
        <v>0</v>
      </c>
      <c r="BF303" s="3178">
        <f t="shared" si="190"/>
        <v>0</v>
      </c>
      <c r="BG303" s="3178">
        <f t="shared" si="191"/>
        <v>0</v>
      </c>
      <c r="BH303" s="3178">
        <f t="shared" si="192"/>
        <v>0</v>
      </c>
      <c r="BI303" s="3178">
        <f t="shared" si="193"/>
        <v>0</v>
      </c>
      <c r="BJ303" s="3178">
        <f t="shared" si="194"/>
        <v>0</v>
      </c>
      <c r="BK303" s="3178">
        <f t="shared" si="195"/>
        <v>0</v>
      </c>
      <c r="BL303" s="3178">
        <f t="shared" si="196"/>
        <v>0</v>
      </c>
      <c r="BM303" s="3178">
        <f t="shared" si="197"/>
        <v>0</v>
      </c>
      <c r="BN303" s="3178">
        <f t="shared" si="198"/>
        <v>0</v>
      </c>
      <c r="BO303" s="3178">
        <f t="shared" si="199"/>
        <v>0</v>
      </c>
      <c r="BP303" s="3178">
        <f t="shared" si="200"/>
        <v>0</v>
      </c>
      <c r="BQ303" s="3178">
        <f t="shared" si="201"/>
        <v>0</v>
      </c>
      <c r="BR303" s="3178">
        <f t="shared" si="202"/>
        <v>0</v>
      </c>
      <c r="BS303" s="3178">
        <f t="shared" si="203"/>
        <v>0</v>
      </c>
      <c r="BT303" s="3188">
        <f t="shared" si="204"/>
        <v>0</v>
      </c>
    </row>
    <row r="304" spans="1:72" ht="15.6">
      <c r="A304" s="3176"/>
      <c r="B304" s="1292"/>
      <c r="C304" s="1293"/>
      <c r="D304" s="3189"/>
      <c r="E304" s="3178">
        <f t="shared" si="205"/>
        <v>0</v>
      </c>
      <c r="F304" s="3179"/>
      <c r="G304" s="3180">
        <f t="shared" si="180"/>
        <v>0</v>
      </c>
      <c r="H304" s="3181">
        <f t="shared" si="181"/>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2"/>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6"/>
        <v>0</v>
      </c>
      <c r="AW304" s="3186">
        <f t="shared" si="207"/>
        <v>0</v>
      </c>
      <c r="AX304" s="3186">
        <f t="shared" si="208"/>
        <v>0</v>
      </c>
      <c r="AY304" s="3187">
        <f t="shared" si="183"/>
        <v>0</v>
      </c>
      <c r="AZ304" s="3178">
        <f t="shared" si="184"/>
        <v>0</v>
      </c>
      <c r="BA304" s="3178">
        <f t="shared" si="185"/>
        <v>0</v>
      </c>
      <c r="BB304" s="3178">
        <f t="shared" si="186"/>
        <v>0</v>
      </c>
      <c r="BC304" s="3178">
        <f t="shared" si="187"/>
        <v>0</v>
      </c>
      <c r="BD304" s="3178">
        <f t="shared" si="188"/>
        <v>0</v>
      </c>
      <c r="BE304" s="3178">
        <f t="shared" si="189"/>
        <v>0</v>
      </c>
      <c r="BF304" s="3178">
        <f t="shared" si="190"/>
        <v>0</v>
      </c>
      <c r="BG304" s="3178">
        <f t="shared" si="191"/>
        <v>0</v>
      </c>
      <c r="BH304" s="3178">
        <f t="shared" si="192"/>
        <v>0</v>
      </c>
      <c r="BI304" s="3178">
        <f t="shared" si="193"/>
        <v>0</v>
      </c>
      <c r="BJ304" s="3178">
        <f t="shared" si="194"/>
        <v>0</v>
      </c>
      <c r="BK304" s="3178">
        <f t="shared" si="195"/>
        <v>0</v>
      </c>
      <c r="BL304" s="3178">
        <f t="shared" si="196"/>
        <v>0</v>
      </c>
      <c r="BM304" s="3178">
        <f t="shared" si="197"/>
        <v>0</v>
      </c>
      <c r="BN304" s="3178">
        <f t="shared" si="198"/>
        <v>0</v>
      </c>
      <c r="BO304" s="3178">
        <f t="shared" si="199"/>
        <v>0</v>
      </c>
      <c r="BP304" s="3178">
        <f t="shared" si="200"/>
        <v>0</v>
      </c>
      <c r="BQ304" s="3178">
        <f t="shared" si="201"/>
        <v>0</v>
      </c>
      <c r="BR304" s="3178">
        <f t="shared" si="202"/>
        <v>0</v>
      </c>
      <c r="BS304" s="3178">
        <f t="shared" si="203"/>
        <v>0</v>
      </c>
      <c r="BT304" s="3188">
        <f t="shared" si="204"/>
        <v>0</v>
      </c>
    </row>
    <row r="305" spans="1:72" ht="15.6">
      <c r="A305" s="3176"/>
      <c r="B305" s="1294"/>
      <c r="C305" s="1295"/>
      <c r="D305" s="3189"/>
      <c r="E305" s="3178">
        <f t="shared" si="205"/>
        <v>0</v>
      </c>
      <c r="F305" s="3179"/>
      <c r="G305" s="3180">
        <f t="shared" si="180"/>
        <v>0</v>
      </c>
      <c r="H305" s="3181">
        <f t="shared" si="181"/>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2"/>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6"/>
        <v>0</v>
      </c>
      <c r="AW305" s="3186">
        <f t="shared" si="207"/>
        <v>0</v>
      </c>
      <c r="AX305" s="3186">
        <f t="shared" si="208"/>
        <v>0</v>
      </c>
      <c r="AY305" s="3187">
        <f t="shared" si="183"/>
        <v>0</v>
      </c>
      <c r="AZ305" s="3178">
        <f t="shared" si="184"/>
        <v>0</v>
      </c>
      <c r="BA305" s="3178">
        <f t="shared" si="185"/>
        <v>0</v>
      </c>
      <c r="BB305" s="3178">
        <f t="shared" si="186"/>
        <v>0</v>
      </c>
      <c r="BC305" s="3178">
        <f t="shared" si="187"/>
        <v>0</v>
      </c>
      <c r="BD305" s="3178">
        <f t="shared" si="188"/>
        <v>0</v>
      </c>
      <c r="BE305" s="3178">
        <f t="shared" si="189"/>
        <v>0</v>
      </c>
      <c r="BF305" s="3178">
        <f t="shared" si="190"/>
        <v>0</v>
      </c>
      <c r="BG305" s="3178">
        <f t="shared" si="191"/>
        <v>0</v>
      </c>
      <c r="BH305" s="3178">
        <f t="shared" si="192"/>
        <v>0</v>
      </c>
      <c r="BI305" s="3178">
        <f t="shared" si="193"/>
        <v>0</v>
      </c>
      <c r="BJ305" s="3178">
        <f t="shared" si="194"/>
        <v>0</v>
      </c>
      <c r="BK305" s="3178">
        <f t="shared" si="195"/>
        <v>0</v>
      </c>
      <c r="BL305" s="3178">
        <f t="shared" si="196"/>
        <v>0</v>
      </c>
      <c r="BM305" s="3178">
        <f t="shared" si="197"/>
        <v>0</v>
      </c>
      <c r="BN305" s="3178">
        <f t="shared" si="198"/>
        <v>0</v>
      </c>
      <c r="BO305" s="3178">
        <f t="shared" si="199"/>
        <v>0</v>
      </c>
      <c r="BP305" s="3178">
        <f t="shared" si="200"/>
        <v>0</v>
      </c>
      <c r="BQ305" s="3178">
        <f t="shared" si="201"/>
        <v>0</v>
      </c>
      <c r="BR305" s="3178">
        <f t="shared" si="202"/>
        <v>0</v>
      </c>
      <c r="BS305" s="3178">
        <f t="shared" si="203"/>
        <v>0</v>
      </c>
      <c r="BT305" s="3188">
        <f t="shared" si="204"/>
        <v>0</v>
      </c>
    </row>
    <row r="306" spans="1:72" ht="15.6">
      <c r="A306" s="3176"/>
      <c r="B306" s="1292"/>
      <c r="C306" s="1293"/>
      <c r="D306" s="3189"/>
      <c r="E306" s="3178">
        <f t="shared" si="205"/>
        <v>0</v>
      </c>
      <c r="F306" s="3179"/>
      <c r="G306" s="3180">
        <f t="shared" si="180"/>
        <v>0</v>
      </c>
      <c r="H306" s="3181">
        <f t="shared" si="181"/>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2"/>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6"/>
        <v>0</v>
      </c>
      <c r="AW306" s="3186">
        <f t="shared" si="207"/>
        <v>0</v>
      </c>
      <c r="AX306" s="3186">
        <f t="shared" si="208"/>
        <v>0</v>
      </c>
      <c r="AY306" s="3187">
        <f t="shared" si="183"/>
        <v>0</v>
      </c>
      <c r="AZ306" s="3178">
        <f t="shared" si="184"/>
        <v>0</v>
      </c>
      <c r="BA306" s="3178">
        <f t="shared" si="185"/>
        <v>0</v>
      </c>
      <c r="BB306" s="3178">
        <f t="shared" si="186"/>
        <v>0</v>
      </c>
      <c r="BC306" s="3178">
        <f t="shared" si="187"/>
        <v>0</v>
      </c>
      <c r="BD306" s="3178">
        <f t="shared" si="188"/>
        <v>0</v>
      </c>
      <c r="BE306" s="3178">
        <f t="shared" si="189"/>
        <v>0</v>
      </c>
      <c r="BF306" s="3178">
        <f t="shared" si="190"/>
        <v>0</v>
      </c>
      <c r="BG306" s="3178">
        <f t="shared" si="191"/>
        <v>0</v>
      </c>
      <c r="BH306" s="3178">
        <f t="shared" si="192"/>
        <v>0</v>
      </c>
      <c r="BI306" s="3178">
        <f t="shared" si="193"/>
        <v>0</v>
      </c>
      <c r="BJ306" s="3178">
        <f t="shared" si="194"/>
        <v>0</v>
      </c>
      <c r="BK306" s="3178">
        <f t="shared" si="195"/>
        <v>0</v>
      </c>
      <c r="BL306" s="3178">
        <f t="shared" si="196"/>
        <v>0</v>
      </c>
      <c r="BM306" s="3178">
        <f t="shared" si="197"/>
        <v>0</v>
      </c>
      <c r="BN306" s="3178">
        <f t="shared" si="198"/>
        <v>0</v>
      </c>
      <c r="BO306" s="3178">
        <f t="shared" si="199"/>
        <v>0</v>
      </c>
      <c r="BP306" s="3178">
        <f t="shared" si="200"/>
        <v>0</v>
      </c>
      <c r="BQ306" s="3178">
        <f t="shared" si="201"/>
        <v>0</v>
      </c>
      <c r="BR306" s="3178">
        <f t="shared" si="202"/>
        <v>0</v>
      </c>
      <c r="BS306" s="3178">
        <f t="shared" si="203"/>
        <v>0</v>
      </c>
      <c r="BT306" s="3188">
        <f t="shared" si="204"/>
        <v>0</v>
      </c>
    </row>
    <row r="307" spans="1:72" ht="15.6">
      <c r="A307" s="3176"/>
      <c r="B307" s="1292"/>
      <c r="C307" s="1293"/>
      <c r="D307" s="3189"/>
      <c r="E307" s="3178">
        <f t="shared" si="205"/>
        <v>0</v>
      </c>
      <c r="F307" s="3179"/>
      <c r="G307" s="3180">
        <f t="shared" si="180"/>
        <v>0</v>
      </c>
      <c r="H307" s="3181">
        <f t="shared" si="181"/>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2"/>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6"/>
        <v>0</v>
      </c>
      <c r="AW307" s="3186">
        <f t="shared" si="207"/>
        <v>0</v>
      </c>
      <c r="AX307" s="3186">
        <f t="shared" si="208"/>
        <v>0</v>
      </c>
      <c r="AY307" s="3187">
        <f t="shared" si="183"/>
        <v>0</v>
      </c>
      <c r="AZ307" s="3178">
        <f t="shared" si="184"/>
        <v>0</v>
      </c>
      <c r="BA307" s="3178">
        <f t="shared" si="185"/>
        <v>0</v>
      </c>
      <c r="BB307" s="3178">
        <f t="shared" si="186"/>
        <v>0</v>
      </c>
      <c r="BC307" s="3178">
        <f t="shared" si="187"/>
        <v>0</v>
      </c>
      <c r="BD307" s="3178">
        <f t="shared" si="188"/>
        <v>0</v>
      </c>
      <c r="BE307" s="3178">
        <f t="shared" si="189"/>
        <v>0</v>
      </c>
      <c r="BF307" s="3178">
        <f t="shared" si="190"/>
        <v>0</v>
      </c>
      <c r="BG307" s="3178">
        <f t="shared" si="191"/>
        <v>0</v>
      </c>
      <c r="BH307" s="3178">
        <f t="shared" si="192"/>
        <v>0</v>
      </c>
      <c r="BI307" s="3178">
        <f t="shared" si="193"/>
        <v>0</v>
      </c>
      <c r="BJ307" s="3178">
        <f t="shared" si="194"/>
        <v>0</v>
      </c>
      <c r="BK307" s="3178">
        <f t="shared" si="195"/>
        <v>0</v>
      </c>
      <c r="BL307" s="3178">
        <f t="shared" si="196"/>
        <v>0</v>
      </c>
      <c r="BM307" s="3178">
        <f t="shared" si="197"/>
        <v>0</v>
      </c>
      <c r="BN307" s="3178">
        <f t="shared" si="198"/>
        <v>0</v>
      </c>
      <c r="BO307" s="3178">
        <f t="shared" si="199"/>
        <v>0</v>
      </c>
      <c r="BP307" s="3178">
        <f t="shared" si="200"/>
        <v>0</v>
      </c>
      <c r="BQ307" s="3178">
        <f t="shared" si="201"/>
        <v>0</v>
      </c>
      <c r="BR307" s="3178">
        <f t="shared" si="202"/>
        <v>0</v>
      </c>
      <c r="BS307" s="3178">
        <f t="shared" si="203"/>
        <v>0</v>
      </c>
      <c r="BT307" s="3188">
        <f t="shared" si="204"/>
        <v>0</v>
      </c>
    </row>
    <row r="308" spans="1:72" ht="15.6">
      <c r="A308" s="3176"/>
      <c r="B308" s="1292"/>
      <c r="C308" s="1293"/>
      <c r="D308" s="3189"/>
      <c r="E308" s="3178">
        <f t="shared" si="205"/>
        <v>0</v>
      </c>
      <c r="F308" s="3179"/>
      <c r="G308" s="3180">
        <f t="shared" si="180"/>
        <v>0</v>
      </c>
      <c r="H308" s="3181">
        <f t="shared" si="181"/>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2"/>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6"/>
        <v>0</v>
      </c>
      <c r="AW308" s="3186">
        <f t="shared" si="207"/>
        <v>0</v>
      </c>
      <c r="AX308" s="3186">
        <f t="shared" si="208"/>
        <v>0</v>
      </c>
      <c r="AY308" s="3187">
        <f t="shared" si="183"/>
        <v>0</v>
      </c>
      <c r="AZ308" s="3178">
        <f t="shared" si="184"/>
        <v>0</v>
      </c>
      <c r="BA308" s="3178">
        <f t="shared" si="185"/>
        <v>0</v>
      </c>
      <c r="BB308" s="3178">
        <f t="shared" si="186"/>
        <v>0</v>
      </c>
      <c r="BC308" s="3178">
        <f t="shared" si="187"/>
        <v>0</v>
      </c>
      <c r="BD308" s="3178">
        <f t="shared" si="188"/>
        <v>0</v>
      </c>
      <c r="BE308" s="3178">
        <f t="shared" si="189"/>
        <v>0</v>
      </c>
      <c r="BF308" s="3178">
        <f t="shared" si="190"/>
        <v>0</v>
      </c>
      <c r="BG308" s="3178">
        <f t="shared" si="191"/>
        <v>0</v>
      </c>
      <c r="BH308" s="3178">
        <f t="shared" si="192"/>
        <v>0</v>
      </c>
      <c r="BI308" s="3178">
        <f t="shared" si="193"/>
        <v>0</v>
      </c>
      <c r="BJ308" s="3178">
        <f t="shared" si="194"/>
        <v>0</v>
      </c>
      <c r="BK308" s="3178">
        <f t="shared" si="195"/>
        <v>0</v>
      </c>
      <c r="BL308" s="3178">
        <f t="shared" si="196"/>
        <v>0</v>
      </c>
      <c r="BM308" s="3178">
        <f t="shared" si="197"/>
        <v>0</v>
      </c>
      <c r="BN308" s="3178">
        <f t="shared" si="198"/>
        <v>0</v>
      </c>
      <c r="BO308" s="3178">
        <f t="shared" si="199"/>
        <v>0</v>
      </c>
      <c r="BP308" s="3178">
        <f t="shared" si="200"/>
        <v>0</v>
      </c>
      <c r="BQ308" s="3178">
        <f t="shared" si="201"/>
        <v>0</v>
      </c>
      <c r="BR308" s="3178">
        <f t="shared" si="202"/>
        <v>0</v>
      </c>
      <c r="BS308" s="3178">
        <f t="shared" si="203"/>
        <v>0</v>
      </c>
      <c r="BT308" s="3188">
        <f t="shared" si="204"/>
        <v>0</v>
      </c>
    </row>
    <row r="309" spans="1:72" ht="15.6">
      <c r="A309" s="3176"/>
      <c r="B309" s="1292"/>
      <c r="C309" s="1293"/>
      <c r="D309" s="3189"/>
      <c r="E309" s="3178">
        <f t="shared" si="205"/>
        <v>0</v>
      </c>
      <c r="F309" s="3179"/>
      <c r="G309" s="3180">
        <f t="shared" si="180"/>
        <v>0</v>
      </c>
      <c r="H309" s="3181">
        <f t="shared" si="181"/>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2"/>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6"/>
        <v>0</v>
      </c>
      <c r="AW309" s="3186">
        <f t="shared" si="207"/>
        <v>0</v>
      </c>
      <c r="AX309" s="3186">
        <f t="shared" si="208"/>
        <v>0</v>
      </c>
      <c r="AY309" s="3187">
        <f t="shared" si="183"/>
        <v>0</v>
      </c>
      <c r="AZ309" s="3178">
        <f t="shared" si="184"/>
        <v>0</v>
      </c>
      <c r="BA309" s="3178">
        <f t="shared" si="185"/>
        <v>0</v>
      </c>
      <c r="BB309" s="3178">
        <f t="shared" si="186"/>
        <v>0</v>
      </c>
      <c r="BC309" s="3178">
        <f t="shared" si="187"/>
        <v>0</v>
      </c>
      <c r="BD309" s="3178">
        <f t="shared" si="188"/>
        <v>0</v>
      </c>
      <c r="BE309" s="3178">
        <f t="shared" si="189"/>
        <v>0</v>
      </c>
      <c r="BF309" s="3178">
        <f t="shared" si="190"/>
        <v>0</v>
      </c>
      <c r="BG309" s="3178">
        <f t="shared" si="191"/>
        <v>0</v>
      </c>
      <c r="BH309" s="3178">
        <f t="shared" si="192"/>
        <v>0</v>
      </c>
      <c r="BI309" s="3178">
        <f t="shared" si="193"/>
        <v>0</v>
      </c>
      <c r="BJ309" s="3178">
        <f t="shared" si="194"/>
        <v>0</v>
      </c>
      <c r="BK309" s="3178">
        <f t="shared" si="195"/>
        <v>0</v>
      </c>
      <c r="BL309" s="3178">
        <f t="shared" si="196"/>
        <v>0</v>
      </c>
      <c r="BM309" s="3178">
        <f t="shared" si="197"/>
        <v>0</v>
      </c>
      <c r="BN309" s="3178">
        <f t="shared" si="198"/>
        <v>0</v>
      </c>
      <c r="BO309" s="3178">
        <f t="shared" si="199"/>
        <v>0</v>
      </c>
      <c r="BP309" s="3178">
        <f t="shared" si="200"/>
        <v>0</v>
      </c>
      <c r="BQ309" s="3178">
        <f t="shared" si="201"/>
        <v>0</v>
      </c>
      <c r="BR309" s="3178">
        <f t="shared" si="202"/>
        <v>0</v>
      </c>
      <c r="BS309" s="3178">
        <f t="shared" si="203"/>
        <v>0</v>
      </c>
      <c r="BT309" s="3188">
        <f t="shared" si="204"/>
        <v>0</v>
      </c>
    </row>
    <row r="310" spans="1:72" ht="15.6">
      <c r="A310" s="3176"/>
      <c r="B310" s="1292"/>
      <c r="C310" s="1293"/>
      <c r="D310" s="3189"/>
      <c r="E310" s="3178">
        <f t="shared" si="205"/>
        <v>0</v>
      </c>
      <c r="F310" s="3179"/>
      <c r="G310" s="3180">
        <f t="shared" si="180"/>
        <v>0</v>
      </c>
      <c r="H310" s="3181">
        <f t="shared" si="181"/>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2"/>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6"/>
        <v>0</v>
      </c>
      <c r="AW310" s="3186">
        <f t="shared" si="207"/>
        <v>0</v>
      </c>
      <c r="AX310" s="3186">
        <f t="shared" si="208"/>
        <v>0</v>
      </c>
      <c r="AY310" s="3187">
        <f t="shared" si="183"/>
        <v>0</v>
      </c>
      <c r="AZ310" s="3178">
        <f t="shared" si="184"/>
        <v>0</v>
      </c>
      <c r="BA310" s="3178">
        <f t="shared" si="185"/>
        <v>0</v>
      </c>
      <c r="BB310" s="3178">
        <f t="shared" si="186"/>
        <v>0</v>
      </c>
      <c r="BC310" s="3178">
        <f t="shared" si="187"/>
        <v>0</v>
      </c>
      <c r="BD310" s="3178">
        <f t="shared" si="188"/>
        <v>0</v>
      </c>
      <c r="BE310" s="3178">
        <f t="shared" si="189"/>
        <v>0</v>
      </c>
      <c r="BF310" s="3178">
        <f t="shared" si="190"/>
        <v>0</v>
      </c>
      <c r="BG310" s="3178">
        <f t="shared" si="191"/>
        <v>0</v>
      </c>
      <c r="BH310" s="3178">
        <f t="shared" si="192"/>
        <v>0</v>
      </c>
      <c r="BI310" s="3178">
        <f t="shared" si="193"/>
        <v>0</v>
      </c>
      <c r="BJ310" s="3178">
        <f t="shared" si="194"/>
        <v>0</v>
      </c>
      <c r="BK310" s="3178">
        <f t="shared" si="195"/>
        <v>0</v>
      </c>
      <c r="BL310" s="3178">
        <f t="shared" si="196"/>
        <v>0</v>
      </c>
      <c r="BM310" s="3178">
        <f t="shared" si="197"/>
        <v>0</v>
      </c>
      <c r="BN310" s="3178">
        <f t="shared" si="198"/>
        <v>0</v>
      </c>
      <c r="BO310" s="3178">
        <f t="shared" si="199"/>
        <v>0</v>
      </c>
      <c r="BP310" s="3178">
        <f t="shared" si="200"/>
        <v>0</v>
      </c>
      <c r="BQ310" s="3178">
        <f t="shared" si="201"/>
        <v>0</v>
      </c>
      <c r="BR310" s="3178">
        <f t="shared" si="202"/>
        <v>0</v>
      </c>
      <c r="BS310" s="3178">
        <f t="shared" si="203"/>
        <v>0</v>
      </c>
      <c r="BT310" s="3188">
        <f t="shared" si="204"/>
        <v>0</v>
      </c>
    </row>
    <row r="311" spans="1:72" ht="15.6">
      <c r="A311" s="3176"/>
      <c r="B311" s="1292"/>
      <c r="C311" s="1293"/>
      <c r="D311" s="3189"/>
      <c r="E311" s="3178">
        <f t="shared" si="205"/>
        <v>0</v>
      </c>
      <c r="F311" s="3179"/>
      <c r="G311" s="3180">
        <f t="shared" si="180"/>
        <v>0</v>
      </c>
      <c r="H311" s="3181">
        <f t="shared" si="181"/>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2"/>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6"/>
        <v>0</v>
      </c>
      <c r="AW311" s="3186">
        <f t="shared" si="207"/>
        <v>0</v>
      </c>
      <c r="AX311" s="3186">
        <f t="shared" si="208"/>
        <v>0</v>
      </c>
      <c r="AY311" s="3187">
        <f t="shared" si="183"/>
        <v>0</v>
      </c>
      <c r="AZ311" s="3178">
        <f t="shared" si="184"/>
        <v>0</v>
      </c>
      <c r="BA311" s="3178">
        <f t="shared" si="185"/>
        <v>0</v>
      </c>
      <c r="BB311" s="3178">
        <f t="shared" si="186"/>
        <v>0</v>
      </c>
      <c r="BC311" s="3178">
        <f t="shared" si="187"/>
        <v>0</v>
      </c>
      <c r="BD311" s="3178">
        <f t="shared" si="188"/>
        <v>0</v>
      </c>
      <c r="BE311" s="3178">
        <f t="shared" si="189"/>
        <v>0</v>
      </c>
      <c r="BF311" s="3178">
        <f t="shared" si="190"/>
        <v>0</v>
      </c>
      <c r="BG311" s="3178">
        <f t="shared" si="191"/>
        <v>0</v>
      </c>
      <c r="BH311" s="3178">
        <f t="shared" si="192"/>
        <v>0</v>
      </c>
      <c r="BI311" s="3178">
        <f t="shared" si="193"/>
        <v>0</v>
      </c>
      <c r="BJ311" s="3178">
        <f t="shared" si="194"/>
        <v>0</v>
      </c>
      <c r="BK311" s="3178">
        <f t="shared" si="195"/>
        <v>0</v>
      </c>
      <c r="BL311" s="3178">
        <f t="shared" si="196"/>
        <v>0</v>
      </c>
      <c r="BM311" s="3178">
        <f t="shared" si="197"/>
        <v>0</v>
      </c>
      <c r="BN311" s="3178">
        <f t="shared" si="198"/>
        <v>0</v>
      </c>
      <c r="BO311" s="3178">
        <f t="shared" si="199"/>
        <v>0</v>
      </c>
      <c r="BP311" s="3178">
        <f t="shared" si="200"/>
        <v>0</v>
      </c>
      <c r="BQ311" s="3178">
        <f t="shared" si="201"/>
        <v>0</v>
      </c>
      <c r="BR311" s="3178">
        <f t="shared" si="202"/>
        <v>0</v>
      </c>
      <c r="BS311" s="3178">
        <f t="shared" si="203"/>
        <v>0</v>
      </c>
      <c r="BT311" s="3188">
        <f t="shared" si="204"/>
        <v>0</v>
      </c>
    </row>
    <row r="312" spans="1:72" ht="15.6">
      <c r="A312" s="3176"/>
      <c r="B312" s="1292"/>
      <c r="C312" s="1293"/>
      <c r="D312" s="3189"/>
      <c r="E312" s="3178">
        <f t="shared" si="205"/>
        <v>0</v>
      </c>
      <c r="F312" s="3179"/>
      <c r="G312" s="3180">
        <f t="shared" si="180"/>
        <v>0</v>
      </c>
      <c r="H312" s="3181">
        <f t="shared" si="181"/>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2"/>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6"/>
        <v>0</v>
      </c>
      <c r="AW312" s="3186">
        <f t="shared" si="207"/>
        <v>0</v>
      </c>
      <c r="AX312" s="3186">
        <f t="shared" si="208"/>
        <v>0</v>
      </c>
      <c r="AY312" s="3187">
        <f t="shared" si="183"/>
        <v>0</v>
      </c>
      <c r="AZ312" s="3178">
        <f t="shared" si="184"/>
        <v>0</v>
      </c>
      <c r="BA312" s="3178">
        <f t="shared" si="185"/>
        <v>0</v>
      </c>
      <c r="BB312" s="3178">
        <f t="shared" si="186"/>
        <v>0</v>
      </c>
      <c r="BC312" s="3178">
        <f t="shared" si="187"/>
        <v>0</v>
      </c>
      <c r="BD312" s="3178">
        <f t="shared" si="188"/>
        <v>0</v>
      </c>
      <c r="BE312" s="3178">
        <f t="shared" si="189"/>
        <v>0</v>
      </c>
      <c r="BF312" s="3178">
        <f t="shared" si="190"/>
        <v>0</v>
      </c>
      <c r="BG312" s="3178">
        <f t="shared" si="191"/>
        <v>0</v>
      </c>
      <c r="BH312" s="3178">
        <f t="shared" si="192"/>
        <v>0</v>
      </c>
      <c r="BI312" s="3178">
        <f t="shared" si="193"/>
        <v>0</v>
      </c>
      <c r="BJ312" s="3178">
        <f t="shared" si="194"/>
        <v>0</v>
      </c>
      <c r="BK312" s="3178">
        <f t="shared" si="195"/>
        <v>0</v>
      </c>
      <c r="BL312" s="3178">
        <f t="shared" si="196"/>
        <v>0</v>
      </c>
      <c r="BM312" s="3178">
        <f t="shared" si="197"/>
        <v>0</v>
      </c>
      <c r="BN312" s="3178">
        <f t="shared" si="198"/>
        <v>0</v>
      </c>
      <c r="BO312" s="3178">
        <f t="shared" si="199"/>
        <v>0</v>
      </c>
      <c r="BP312" s="3178">
        <f t="shared" si="200"/>
        <v>0</v>
      </c>
      <c r="BQ312" s="3178">
        <f t="shared" si="201"/>
        <v>0</v>
      </c>
      <c r="BR312" s="3178">
        <f t="shared" si="202"/>
        <v>0</v>
      </c>
      <c r="BS312" s="3178">
        <f t="shared" si="203"/>
        <v>0</v>
      </c>
      <c r="BT312" s="3188">
        <f t="shared" si="204"/>
        <v>0</v>
      </c>
    </row>
    <row r="313" spans="1:72" ht="15.6">
      <c r="A313" s="3176"/>
      <c r="B313" s="1292"/>
      <c r="C313" s="1293"/>
      <c r="D313" s="3189"/>
      <c r="E313" s="3178">
        <f t="shared" si="205"/>
        <v>0</v>
      </c>
      <c r="F313" s="3179"/>
      <c r="G313" s="3180">
        <f t="shared" si="180"/>
        <v>0</v>
      </c>
      <c r="H313" s="3181">
        <f t="shared" si="181"/>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2"/>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6"/>
        <v>0</v>
      </c>
      <c r="AW313" s="3186">
        <f t="shared" si="207"/>
        <v>0</v>
      </c>
      <c r="AX313" s="3186">
        <f t="shared" si="208"/>
        <v>0</v>
      </c>
      <c r="AY313" s="3187">
        <f t="shared" si="183"/>
        <v>0</v>
      </c>
      <c r="AZ313" s="3178">
        <f t="shared" si="184"/>
        <v>0</v>
      </c>
      <c r="BA313" s="3178">
        <f t="shared" si="185"/>
        <v>0</v>
      </c>
      <c r="BB313" s="3178">
        <f t="shared" si="186"/>
        <v>0</v>
      </c>
      <c r="BC313" s="3178">
        <f t="shared" si="187"/>
        <v>0</v>
      </c>
      <c r="BD313" s="3178">
        <f t="shared" si="188"/>
        <v>0</v>
      </c>
      <c r="BE313" s="3178">
        <f t="shared" si="189"/>
        <v>0</v>
      </c>
      <c r="BF313" s="3178">
        <f t="shared" si="190"/>
        <v>0</v>
      </c>
      <c r="BG313" s="3178">
        <f t="shared" si="191"/>
        <v>0</v>
      </c>
      <c r="BH313" s="3178">
        <f t="shared" si="192"/>
        <v>0</v>
      </c>
      <c r="BI313" s="3178">
        <f t="shared" si="193"/>
        <v>0</v>
      </c>
      <c r="BJ313" s="3178">
        <f t="shared" si="194"/>
        <v>0</v>
      </c>
      <c r="BK313" s="3178">
        <f t="shared" si="195"/>
        <v>0</v>
      </c>
      <c r="BL313" s="3178">
        <f t="shared" si="196"/>
        <v>0</v>
      </c>
      <c r="BM313" s="3178">
        <f t="shared" si="197"/>
        <v>0</v>
      </c>
      <c r="BN313" s="3178">
        <f t="shared" si="198"/>
        <v>0</v>
      </c>
      <c r="BO313" s="3178">
        <f t="shared" si="199"/>
        <v>0</v>
      </c>
      <c r="BP313" s="3178">
        <f t="shared" si="200"/>
        <v>0</v>
      </c>
      <c r="BQ313" s="3178">
        <f t="shared" si="201"/>
        <v>0</v>
      </c>
      <c r="BR313" s="3178">
        <f t="shared" si="202"/>
        <v>0</v>
      </c>
      <c r="BS313" s="3178">
        <f t="shared" si="203"/>
        <v>0</v>
      </c>
      <c r="BT313" s="3188">
        <f t="shared" si="204"/>
        <v>0</v>
      </c>
    </row>
    <row r="314" spans="1:72" ht="15.6">
      <c r="A314" s="3176"/>
      <c r="B314" s="1292"/>
      <c r="C314" s="1293"/>
      <c r="D314" s="3189"/>
      <c r="E314" s="3178">
        <f t="shared" si="205"/>
        <v>0</v>
      </c>
      <c r="F314" s="3179"/>
      <c r="G314" s="3180">
        <f t="shared" si="180"/>
        <v>0</v>
      </c>
      <c r="H314" s="3181">
        <f t="shared" si="181"/>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2"/>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6"/>
        <v>0</v>
      </c>
      <c r="AW314" s="3186">
        <f t="shared" si="207"/>
        <v>0</v>
      </c>
      <c r="AX314" s="3186">
        <f t="shared" si="208"/>
        <v>0</v>
      </c>
      <c r="AY314" s="3187">
        <f t="shared" si="183"/>
        <v>0</v>
      </c>
      <c r="AZ314" s="3178">
        <f t="shared" si="184"/>
        <v>0</v>
      </c>
      <c r="BA314" s="3178">
        <f t="shared" si="185"/>
        <v>0</v>
      </c>
      <c r="BB314" s="3178">
        <f t="shared" si="186"/>
        <v>0</v>
      </c>
      <c r="BC314" s="3178">
        <f t="shared" si="187"/>
        <v>0</v>
      </c>
      <c r="BD314" s="3178">
        <f t="shared" si="188"/>
        <v>0</v>
      </c>
      <c r="BE314" s="3178">
        <f t="shared" si="189"/>
        <v>0</v>
      </c>
      <c r="BF314" s="3178">
        <f t="shared" si="190"/>
        <v>0</v>
      </c>
      <c r="BG314" s="3178">
        <f t="shared" si="191"/>
        <v>0</v>
      </c>
      <c r="BH314" s="3178">
        <f t="shared" si="192"/>
        <v>0</v>
      </c>
      <c r="BI314" s="3178">
        <f t="shared" si="193"/>
        <v>0</v>
      </c>
      <c r="BJ314" s="3178">
        <f t="shared" si="194"/>
        <v>0</v>
      </c>
      <c r="BK314" s="3178">
        <f t="shared" si="195"/>
        <v>0</v>
      </c>
      <c r="BL314" s="3178">
        <f t="shared" si="196"/>
        <v>0</v>
      </c>
      <c r="BM314" s="3178">
        <f t="shared" si="197"/>
        <v>0</v>
      </c>
      <c r="BN314" s="3178">
        <f t="shared" si="198"/>
        <v>0</v>
      </c>
      <c r="BO314" s="3178">
        <f t="shared" si="199"/>
        <v>0</v>
      </c>
      <c r="BP314" s="3178">
        <f t="shared" si="200"/>
        <v>0</v>
      </c>
      <c r="BQ314" s="3178">
        <f t="shared" si="201"/>
        <v>0</v>
      </c>
      <c r="BR314" s="3178">
        <f t="shared" si="202"/>
        <v>0</v>
      </c>
      <c r="BS314" s="3178">
        <f t="shared" si="203"/>
        <v>0</v>
      </c>
      <c r="BT314" s="3188">
        <f t="shared" si="204"/>
        <v>0</v>
      </c>
    </row>
    <row r="315" spans="1:72" ht="15.6">
      <c r="A315" s="3176"/>
      <c r="B315" s="1292"/>
      <c r="C315" s="1293"/>
      <c r="D315" s="3189"/>
      <c r="E315" s="3178">
        <f t="shared" si="205"/>
        <v>0</v>
      </c>
      <c r="F315" s="3179"/>
      <c r="G315" s="3180">
        <f t="shared" si="180"/>
        <v>0</v>
      </c>
      <c r="H315" s="3181">
        <f t="shared" si="181"/>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2"/>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6"/>
        <v>0</v>
      </c>
      <c r="AW315" s="3186">
        <f t="shared" si="207"/>
        <v>0</v>
      </c>
      <c r="AX315" s="3186">
        <f t="shared" si="208"/>
        <v>0</v>
      </c>
      <c r="AY315" s="3187">
        <f t="shared" si="183"/>
        <v>0</v>
      </c>
      <c r="AZ315" s="3178">
        <f t="shared" si="184"/>
        <v>0</v>
      </c>
      <c r="BA315" s="3178">
        <f t="shared" si="185"/>
        <v>0</v>
      </c>
      <c r="BB315" s="3178">
        <f t="shared" si="186"/>
        <v>0</v>
      </c>
      <c r="BC315" s="3178">
        <f t="shared" si="187"/>
        <v>0</v>
      </c>
      <c r="BD315" s="3178">
        <f t="shared" si="188"/>
        <v>0</v>
      </c>
      <c r="BE315" s="3178">
        <f t="shared" si="189"/>
        <v>0</v>
      </c>
      <c r="BF315" s="3178">
        <f t="shared" si="190"/>
        <v>0</v>
      </c>
      <c r="BG315" s="3178">
        <f t="shared" si="191"/>
        <v>0</v>
      </c>
      <c r="BH315" s="3178">
        <f t="shared" si="192"/>
        <v>0</v>
      </c>
      <c r="BI315" s="3178">
        <f t="shared" si="193"/>
        <v>0</v>
      </c>
      <c r="BJ315" s="3178">
        <f t="shared" si="194"/>
        <v>0</v>
      </c>
      <c r="BK315" s="3178">
        <f t="shared" si="195"/>
        <v>0</v>
      </c>
      <c r="BL315" s="3178">
        <f t="shared" si="196"/>
        <v>0</v>
      </c>
      <c r="BM315" s="3178">
        <f t="shared" si="197"/>
        <v>0</v>
      </c>
      <c r="BN315" s="3178">
        <f t="shared" si="198"/>
        <v>0</v>
      </c>
      <c r="BO315" s="3178">
        <f t="shared" si="199"/>
        <v>0</v>
      </c>
      <c r="BP315" s="3178">
        <f t="shared" si="200"/>
        <v>0</v>
      </c>
      <c r="BQ315" s="3178">
        <f t="shared" si="201"/>
        <v>0</v>
      </c>
      <c r="BR315" s="3178">
        <f t="shared" si="202"/>
        <v>0</v>
      </c>
      <c r="BS315" s="3178">
        <f t="shared" si="203"/>
        <v>0</v>
      </c>
      <c r="BT315" s="3188">
        <f t="shared" si="204"/>
        <v>0</v>
      </c>
    </row>
    <row r="316" spans="1:72" ht="15.6">
      <c r="A316" s="3176"/>
      <c r="B316" s="1292"/>
      <c r="C316" s="1293"/>
      <c r="D316" s="3189"/>
      <c r="E316" s="3178">
        <f t="shared" si="205"/>
        <v>0</v>
      </c>
      <c r="F316" s="3179"/>
      <c r="G316" s="3180">
        <f t="shared" si="180"/>
        <v>0</v>
      </c>
      <c r="H316" s="3181">
        <f t="shared" si="181"/>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2"/>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6"/>
        <v>0</v>
      </c>
      <c r="AW316" s="3186">
        <f t="shared" si="207"/>
        <v>0</v>
      </c>
      <c r="AX316" s="3186">
        <f t="shared" si="208"/>
        <v>0</v>
      </c>
      <c r="AY316" s="3187">
        <f t="shared" si="183"/>
        <v>0</v>
      </c>
      <c r="AZ316" s="3178">
        <f t="shared" si="184"/>
        <v>0</v>
      </c>
      <c r="BA316" s="3178">
        <f t="shared" si="185"/>
        <v>0</v>
      </c>
      <c r="BB316" s="3178">
        <f t="shared" si="186"/>
        <v>0</v>
      </c>
      <c r="BC316" s="3178">
        <f t="shared" si="187"/>
        <v>0</v>
      </c>
      <c r="BD316" s="3178">
        <f t="shared" si="188"/>
        <v>0</v>
      </c>
      <c r="BE316" s="3178">
        <f t="shared" si="189"/>
        <v>0</v>
      </c>
      <c r="BF316" s="3178">
        <f t="shared" si="190"/>
        <v>0</v>
      </c>
      <c r="BG316" s="3178">
        <f t="shared" si="191"/>
        <v>0</v>
      </c>
      <c r="BH316" s="3178">
        <f t="shared" si="192"/>
        <v>0</v>
      </c>
      <c r="BI316" s="3178">
        <f t="shared" si="193"/>
        <v>0</v>
      </c>
      <c r="BJ316" s="3178">
        <f t="shared" si="194"/>
        <v>0</v>
      </c>
      <c r="BK316" s="3178">
        <f t="shared" si="195"/>
        <v>0</v>
      </c>
      <c r="BL316" s="3178">
        <f t="shared" si="196"/>
        <v>0</v>
      </c>
      <c r="BM316" s="3178">
        <f t="shared" si="197"/>
        <v>0</v>
      </c>
      <c r="BN316" s="3178">
        <f t="shared" si="198"/>
        <v>0</v>
      </c>
      <c r="BO316" s="3178">
        <f t="shared" si="199"/>
        <v>0</v>
      </c>
      <c r="BP316" s="3178">
        <f t="shared" si="200"/>
        <v>0</v>
      </c>
      <c r="BQ316" s="3178">
        <f t="shared" si="201"/>
        <v>0</v>
      </c>
      <c r="BR316" s="3178">
        <f t="shared" si="202"/>
        <v>0</v>
      </c>
      <c r="BS316" s="3178">
        <f t="shared" si="203"/>
        <v>0</v>
      </c>
      <c r="BT316" s="3188">
        <f t="shared" si="204"/>
        <v>0</v>
      </c>
    </row>
    <row r="317" spans="1:72" ht="15.6">
      <c r="A317" s="3176"/>
      <c r="B317" s="1292"/>
      <c r="C317" s="1293"/>
      <c r="D317" s="3189"/>
      <c r="E317" s="3178">
        <f t="shared" si="205"/>
        <v>0</v>
      </c>
      <c r="F317" s="3179"/>
      <c r="G317" s="3180">
        <f t="shared" si="180"/>
        <v>0</v>
      </c>
      <c r="H317" s="3181">
        <f t="shared" si="181"/>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2"/>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6"/>
        <v>0</v>
      </c>
      <c r="AW317" s="3186">
        <f t="shared" si="207"/>
        <v>0</v>
      </c>
      <c r="AX317" s="3186">
        <f t="shared" si="208"/>
        <v>0</v>
      </c>
      <c r="AY317" s="3187">
        <f t="shared" si="183"/>
        <v>0</v>
      </c>
      <c r="AZ317" s="3178">
        <f t="shared" si="184"/>
        <v>0</v>
      </c>
      <c r="BA317" s="3178">
        <f t="shared" si="185"/>
        <v>0</v>
      </c>
      <c r="BB317" s="3178">
        <f t="shared" si="186"/>
        <v>0</v>
      </c>
      <c r="BC317" s="3178">
        <f t="shared" si="187"/>
        <v>0</v>
      </c>
      <c r="BD317" s="3178">
        <f t="shared" si="188"/>
        <v>0</v>
      </c>
      <c r="BE317" s="3178">
        <f t="shared" si="189"/>
        <v>0</v>
      </c>
      <c r="BF317" s="3178">
        <f t="shared" si="190"/>
        <v>0</v>
      </c>
      <c r="BG317" s="3178">
        <f t="shared" si="191"/>
        <v>0</v>
      </c>
      <c r="BH317" s="3178">
        <f t="shared" si="192"/>
        <v>0</v>
      </c>
      <c r="BI317" s="3178">
        <f t="shared" si="193"/>
        <v>0</v>
      </c>
      <c r="BJ317" s="3178">
        <f t="shared" si="194"/>
        <v>0</v>
      </c>
      <c r="BK317" s="3178">
        <f t="shared" si="195"/>
        <v>0</v>
      </c>
      <c r="BL317" s="3178">
        <f t="shared" si="196"/>
        <v>0</v>
      </c>
      <c r="BM317" s="3178">
        <f t="shared" si="197"/>
        <v>0</v>
      </c>
      <c r="BN317" s="3178">
        <f t="shared" si="198"/>
        <v>0</v>
      </c>
      <c r="BO317" s="3178">
        <f t="shared" si="199"/>
        <v>0</v>
      </c>
      <c r="BP317" s="3178">
        <f t="shared" si="200"/>
        <v>0</v>
      </c>
      <c r="BQ317" s="3178">
        <f t="shared" si="201"/>
        <v>0</v>
      </c>
      <c r="BR317" s="3178">
        <f t="shared" si="202"/>
        <v>0</v>
      </c>
      <c r="BS317" s="3178">
        <f t="shared" si="203"/>
        <v>0</v>
      </c>
      <c r="BT317" s="3188">
        <f t="shared" si="204"/>
        <v>0</v>
      </c>
    </row>
    <row r="318" spans="1:72" ht="15.6">
      <c r="A318" s="3176"/>
      <c r="B318" s="1292"/>
      <c r="C318" s="1293"/>
      <c r="D318" s="3189"/>
      <c r="E318" s="3178">
        <f t="shared" si="205"/>
        <v>0</v>
      </c>
      <c r="F318" s="3179"/>
      <c r="G318" s="3180">
        <f t="shared" si="180"/>
        <v>0</v>
      </c>
      <c r="H318" s="3181">
        <f t="shared" si="181"/>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2"/>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6"/>
        <v>0</v>
      </c>
      <c r="AW318" s="3186">
        <f t="shared" si="207"/>
        <v>0</v>
      </c>
      <c r="AX318" s="3186">
        <f t="shared" si="208"/>
        <v>0</v>
      </c>
      <c r="AY318" s="3187">
        <f t="shared" si="183"/>
        <v>0</v>
      </c>
      <c r="AZ318" s="3178">
        <f t="shared" si="184"/>
        <v>0</v>
      </c>
      <c r="BA318" s="3178">
        <f t="shared" si="185"/>
        <v>0</v>
      </c>
      <c r="BB318" s="3178">
        <f t="shared" si="186"/>
        <v>0</v>
      </c>
      <c r="BC318" s="3178">
        <f t="shared" si="187"/>
        <v>0</v>
      </c>
      <c r="BD318" s="3178">
        <f t="shared" si="188"/>
        <v>0</v>
      </c>
      <c r="BE318" s="3178">
        <f t="shared" si="189"/>
        <v>0</v>
      </c>
      <c r="BF318" s="3178">
        <f t="shared" si="190"/>
        <v>0</v>
      </c>
      <c r="BG318" s="3178">
        <f t="shared" si="191"/>
        <v>0</v>
      </c>
      <c r="BH318" s="3178">
        <f t="shared" si="192"/>
        <v>0</v>
      </c>
      <c r="BI318" s="3178">
        <f t="shared" si="193"/>
        <v>0</v>
      </c>
      <c r="BJ318" s="3178">
        <f t="shared" si="194"/>
        <v>0</v>
      </c>
      <c r="BK318" s="3178">
        <f t="shared" si="195"/>
        <v>0</v>
      </c>
      <c r="BL318" s="3178">
        <f t="shared" si="196"/>
        <v>0</v>
      </c>
      <c r="BM318" s="3178">
        <f t="shared" si="197"/>
        <v>0</v>
      </c>
      <c r="BN318" s="3178">
        <f t="shared" si="198"/>
        <v>0</v>
      </c>
      <c r="BO318" s="3178">
        <f t="shared" si="199"/>
        <v>0</v>
      </c>
      <c r="BP318" s="3178">
        <f t="shared" si="200"/>
        <v>0</v>
      </c>
      <c r="BQ318" s="3178">
        <f t="shared" si="201"/>
        <v>0</v>
      </c>
      <c r="BR318" s="3178">
        <f t="shared" si="202"/>
        <v>0</v>
      </c>
      <c r="BS318" s="3178">
        <f t="shared" si="203"/>
        <v>0</v>
      </c>
      <c r="BT318" s="3188">
        <f t="shared" si="204"/>
        <v>0</v>
      </c>
    </row>
    <row r="319" spans="1:72" ht="15.6">
      <c r="A319" s="3176"/>
      <c r="B319" s="1292"/>
      <c r="C319" s="1293"/>
      <c r="D319" s="3189"/>
      <c r="E319" s="3178">
        <f t="shared" si="205"/>
        <v>0</v>
      </c>
      <c r="F319" s="3179"/>
      <c r="G319" s="3180">
        <f t="shared" si="180"/>
        <v>0</v>
      </c>
      <c r="H319" s="3181">
        <f t="shared" si="181"/>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2"/>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6"/>
        <v>0</v>
      </c>
      <c r="AW319" s="3186">
        <f t="shared" si="207"/>
        <v>0</v>
      </c>
      <c r="AX319" s="3186">
        <f t="shared" si="208"/>
        <v>0</v>
      </c>
      <c r="AY319" s="3187">
        <f t="shared" si="183"/>
        <v>0</v>
      </c>
      <c r="AZ319" s="3178">
        <f t="shared" si="184"/>
        <v>0</v>
      </c>
      <c r="BA319" s="3178">
        <f t="shared" si="185"/>
        <v>0</v>
      </c>
      <c r="BB319" s="3178">
        <f t="shared" si="186"/>
        <v>0</v>
      </c>
      <c r="BC319" s="3178">
        <f t="shared" si="187"/>
        <v>0</v>
      </c>
      <c r="BD319" s="3178">
        <f t="shared" si="188"/>
        <v>0</v>
      </c>
      <c r="BE319" s="3178">
        <f t="shared" si="189"/>
        <v>0</v>
      </c>
      <c r="BF319" s="3178">
        <f t="shared" si="190"/>
        <v>0</v>
      </c>
      <c r="BG319" s="3178">
        <f t="shared" si="191"/>
        <v>0</v>
      </c>
      <c r="BH319" s="3178">
        <f t="shared" si="192"/>
        <v>0</v>
      </c>
      <c r="BI319" s="3178">
        <f t="shared" si="193"/>
        <v>0</v>
      </c>
      <c r="BJ319" s="3178">
        <f t="shared" si="194"/>
        <v>0</v>
      </c>
      <c r="BK319" s="3178">
        <f t="shared" si="195"/>
        <v>0</v>
      </c>
      <c r="BL319" s="3178">
        <f t="shared" si="196"/>
        <v>0</v>
      </c>
      <c r="BM319" s="3178">
        <f t="shared" si="197"/>
        <v>0</v>
      </c>
      <c r="BN319" s="3178">
        <f t="shared" si="198"/>
        <v>0</v>
      </c>
      <c r="BO319" s="3178">
        <f t="shared" si="199"/>
        <v>0</v>
      </c>
      <c r="BP319" s="3178">
        <f t="shared" si="200"/>
        <v>0</v>
      </c>
      <c r="BQ319" s="3178">
        <f t="shared" si="201"/>
        <v>0</v>
      </c>
      <c r="BR319" s="3178">
        <f t="shared" si="202"/>
        <v>0</v>
      </c>
      <c r="BS319" s="3178">
        <f t="shared" si="203"/>
        <v>0</v>
      </c>
      <c r="BT319" s="3188">
        <f t="shared" si="204"/>
        <v>0</v>
      </c>
    </row>
    <row r="320" spans="1:72" ht="15.6">
      <c r="A320" s="3176"/>
      <c r="B320" s="1292"/>
      <c r="C320" s="1293"/>
      <c r="D320" s="3189"/>
      <c r="E320" s="3178">
        <f t="shared" si="205"/>
        <v>0</v>
      </c>
      <c r="F320" s="3179"/>
      <c r="G320" s="3180">
        <f t="shared" si="180"/>
        <v>0</v>
      </c>
      <c r="H320" s="3181">
        <f t="shared" si="181"/>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2"/>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6"/>
        <v>0</v>
      </c>
      <c r="AW320" s="3186">
        <f t="shared" si="207"/>
        <v>0</v>
      </c>
      <c r="AX320" s="3186">
        <f t="shared" si="208"/>
        <v>0</v>
      </c>
      <c r="AY320" s="3187">
        <f t="shared" si="183"/>
        <v>0</v>
      </c>
      <c r="AZ320" s="3178">
        <f t="shared" si="184"/>
        <v>0</v>
      </c>
      <c r="BA320" s="3178">
        <f t="shared" si="185"/>
        <v>0</v>
      </c>
      <c r="BB320" s="3178">
        <f t="shared" si="186"/>
        <v>0</v>
      </c>
      <c r="BC320" s="3178">
        <f t="shared" si="187"/>
        <v>0</v>
      </c>
      <c r="BD320" s="3178">
        <f t="shared" si="188"/>
        <v>0</v>
      </c>
      <c r="BE320" s="3178">
        <f t="shared" si="189"/>
        <v>0</v>
      </c>
      <c r="BF320" s="3178">
        <f t="shared" si="190"/>
        <v>0</v>
      </c>
      <c r="BG320" s="3178">
        <f t="shared" si="191"/>
        <v>0</v>
      </c>
      <c r="BH320" s="3178">
        <f t="shared" si="192"/>
        <v>0</v>
      </c>
      <c r="BI320" s="3178">
        <f t="shared" si="193"/>
        <v>0</v>
      </c>
      <c r="BJ320" s="3178">
        <f t="shared" si="194"/>
        <v>0</v>
      </c>
      <c r="BK320" s="3178">
        <f t="shared" si="195"/>
        <v>0</v>
      </c>
      <c r="BL320" s="3178">
        <f t="shared" si="196"/>
        <v>0</v>
      </c>
      <c r="BM320" s="3178">
        <f t="shared" si="197"/>
        <v>0</v>
      </c>
      <c r="BN320" s="3178">
        <f t="shared" si="198"/>
        <v>0</v>
      </c>
      <c r="BO320" s="3178">
        <f t="shared" si="199"/>
        <v>0</v>
      </c>
      <c r="BP320" s="3178">
        <f t="shared" si="200"/>
        <v>0</v>
      </c>
      <c r="BQ320" s="3178">
        <f t="shared" si="201"/>
        <v>0</v>
      </c>
      <c r="BR320" s="3178">
        <f t="shared" si="202"/>
        <v>0</v>
      </c>
      <c r="BS320" s="3178">
        <f t="shared" si="203"/>
        <v>0</v>
      </c>
      <c r="BT320" s="3188">
        <f t="shared" si="204"/>
        <v>0</v>
      </c>
    </row>
    <row r="321" spans="1:72" ht="15.6">
      <c r="A321" s="3176"/>
      <c r="B321" s="1292"/>
      <c r="C321" s="1293"/>
      <c r="D321" s="3189"/>
      <c r="E321" s="3178">
        <f t="shared" si="205"/>
        <v>0</v>
      </c>
      <c r="F321" s="3179"/>
      <c r="G321" s="3180">
        <f t="shared" si="180"/>
        <v>0</v>
      </c>
      <c r="H321" s="3181">
        <f t="shared" si="181"/>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2"/>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6"/>
        <v>0</v>
      </c>
      <c r="AW321" s="3186">
        <f t="shared" si="207"/>
        <v>0</v>
      </c>
      <c r="AX321" s="3186">
        <f t="shared" si="208"/>
        <v>0</v>
      </c>
      <c r="AY321" s="3187">
        <f t="shared" si="183"/>
        <v>0</v>
      </c>
      <c r="AZ321" s="3178">
        <f t="shared" si="184"/>
        <v>0</v>
      </c>
      <c r="BA321" s="3178">
        <f t="shared" si="185"/>
        <v>0</v>
      </c>
      <c r="BB321" s="3178">
        <f t="shared" si="186"/>
        <v>0</v>
      </c>
      <c r="BC321" s="3178">
        <f t="shared" si="187"/>
        <v>0</v>
      </c>
      <c r="BD321" s="3178">
        <f t="shared" si="188"/>
        <v>0</v>
      </c>
      <c r="BE321" s="3178">
        <f t="shared" si="189"/>
        <v>0</v>
      </c>
      <c r="BF321" s="3178">
        <f t="shared" si="190"/>
        <v>0</v>
      </c>
      <c r="BG321" s="3178">
        <f t="shared" si="191"/>
        <v>0</v>
      </c>
      <c r="BH321" s="3178">
        <f t="shared" si="192"/>
        <v>0</v>
      </c>
      <c r="BI321" s="3178">
        <f t="shared" si="193"/>
        <v>0</v>
      </c>
      <c r="BJ321" s="3178">
        <f t="shared" si="194"/>
        <v>0</v>
      </c>
      <c r="BK321" s="3178">
        <f t="shared" si="195"/>
        <v>0</v>
      </c>
      <c r="BL321" s="3178">
        <f t="shared" si="196"/>
        <v>0</v>
      </c>
      <c r="BM321" s="3178">
        <f t="shared" si="197"/>
        <v>0</v>
      </c>
      <c r="BN321" s="3178">
        <f t="shared" si="198"/>
        <v>0</v>
      </c>
      <c r="BO321" s="3178">
        <f t="shared" si="199"/>
        <v>0</v>
      </c>
      <c r="BP321" s="3178">
        <f t="shared" si="200"/>
        <v>0</v>
      </c>
      <c r="BQ321" s="3178">
        <f t="shared" si="201"/>
        <v>0</v>
      </c>
      <c r="BR321" s="3178">
        <f t="shared" si="202"/>
        <v>0</v>
      </c>
      <c r="BS321" s="3178">
        <f t="shared" si="203"/>
        <v>0</v>
      </c>
      <c r="BT321" s="3188">
        <f t="shared" si="204"/>
        <v>0</v>
      </c>
    </row>
    <row r="322" spans="1:72" ht="15.6">
      <c r="A322" s="3176"/>
      <c r="B322" s="1292"/>
      <c r="C322" s="1293"/>
      <c r="D322" s="3189"/>
      <c r="E322" s="3178">
        <f t="shared" si="205"/>
        <v>0</v>
      </c>
      <c r="F322" s="3179"/>
      <c r="G322" s="3180">
        <f t="shared" si="180"/>
        <v>0</v>
      </c>
      <c r="H322" s="3181">
        <f t="shared" si="181"/>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2"/>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6"/>
        <v>0</v>
      </c>
      <c r="AW322" s="3186">
        <f t="shared" si="207"/>
        <v>0</v>
      </c>
      <c r="AX322" s="3186">
        <f t="shared" si="208"/>
        <v>0</v>
      </c>
      <c r="AY322" s="3187">
        <f t="shared" si="183"/>
        <v>0</v>
      </c>
      <c r="AZ322" s="3178">
        <f t="shared" si="184"/>
        <v>0</v>
      </c>
      <c r="BA322" s="3178">
        <f t="shared" si="185"/>
        <v>0</v>
      </c>
      <c r="BB322" s="3178">
        <f t="shared" si="186"/>
        <v>0</v>
      </c>
      <c r="BC322" s="3178">
        <f t="shared" si="187"/>
        <v>0</v>
      </c>
      <c r="BD322" s="3178">
        <f t="shared" si="188"/>
        <v>0</v>
      </c>
      <c r="BE322" s="3178">
        <f t="shared" si="189"/>
        <v>0</v>
      </c>
      <c r="BF322" s="3178">
        <f t="shared" si="190"/>
        <v>0</v>
      </c>
      <c r="BG322" s="3178">
        <f t="shared" si="191"/>
        <v>0</v>
      </c>
      <c r="BH322" s="3178">
        <f t="shared" si="192"/>
        <v>0</v>
      </c>
      <c r="BI322" s="3178">
        <f t="shared" si="193"/>
        <v>0</v>
      </c>
      <c r="BJ322" s="3178">
        <f t="shared" si="194"/>
        <v>0</v>
      </c>
      <c r="BK322" s="3178">
        <f t="shared" si="195"/>
        <v>0</v>
      </c>
      <c r="BL322" s="3178">
        <f t="shared" si="196"/>
        <v>0</v>
      </c>
      <c r="BM322" s="3178">
        <f t="shared" si="197"/>
        <v>0</v>
      </c>
      <c r="BN322" s="3178">
        <f t="shared" si="198"/>
        <v>0</v>
      </c>
      <c r="BO322" s="3178">
        <f t="shared" si="199"/>
        <v>0</v>
      </c>
      <c r="BP322" s="3178">
        <f t="shared" si="200"/>
        <v>0</v>
      </c>
      <c r="BQ322" s="3178">
        <f t="shared" si="201"/>
        <v>0</v>
      </c>
      <c r="BR322" s="3178">
        <f t="shared" si="202"/>
        <v>0</v>
      </c>
      <c r="BS322" s="3178">
        <f t="shared" si="203"/>
        <v>0</v>
      </c>
      <c r="BT322" s="3188">
        <f t="shared" si="204"/>
        <v>0</v>
      </c>
    </row>
    <row r="323" spans="1:72" ht="15.6">
      <c r="A323" s="3176"/>
      <c r="B323" s="1292"/>
      <c r="C323" s="1293"/>
      <c r="D323" s="3189"/>
      <c r="E323" s="3178">
        <f t="shared" si="205"/>
        <v>0</v>
      </c>
      <c r="F323" s="3179"/>
      <c r="G323" s="3180">
        <f t="shared" si="180"/>
        <v>0</v>
      </c>
      <c r="H323" s="3181">
        <f t="shared" si="181"/>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2"/>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6"/>
        <v>0</v>
      </c>
      <c r="AW323" s="3186">
        <f t="shared" si="207"/>
        <v>0</v>
      </c>
      <c r="AX323" s="3186">
        <f t="shared" si="208"/>
        <v>0</v>
      </c>
      <c r="AY323" s="3187">
        <f t="shared" si="183"/>
        <v>0</v>
      </c>
      <c r="AZ323" s="3178">
        <f t="shared" si="184"/>
        <v>0</v>
      </c>
      <c r="BA323" s="3178">
        <f t="shared" si="185"/>
        <v>0</v>
      </c>
      <c r="BB323" s="3178">
        <f t="shared" si="186"/>
        <v>0</v>
      </c>
      <c r="BC323" s="3178">
        <f t="shared" si="187"/>
        <v>0</v>
      </c>
      <c r="BD323" s="3178">
        <f t="shared" si="188"/>
        <v>0</v>
      </c>
      <c r="BE323" s="3178">
        <f t="shared" si="189"/>
        <v>0</v>
      </c>
      <c r="BF323" s="3178">
        <f t="shared" si="190"/>
        <v>0</v>
      </c>
      <c r="BG323" s="3178">
        <f t="shared" si="191"/>
        <v>0</v>
      </c>
      <c r="BH323" s="3178">
        <f t="shared" si="192"/>
        <v>0</v>
      </c>
      <c r="BI323" s="3178">
        <f t="shared" si="193"/>
        <v>0</v>
      </c>
      <c r="BJ323" s="3178">
        <f t="shared" si="194"/>
        <v>0</v>
      </c>
      <c r="BK323" s="3178">
        <f t="shared" si="195"/>
        <v>0</v>
      </c>
      <c r="BL323" s="3178">
        <f t="shared" si="196"/>
        <v>0</v>
      </c>
      <c r="BM323" s="3178">
        <f t="shared" si="197"/>
        <v>0</v>
      </c>
      <c r="BN323" s="3178">
        <f t="shared" si="198"/>
        <v>0</v>
      </c>
      <c r="BO323" s="3178">
        <f t="shared" si="199"/>
        <v>0</v>
      </c>
      <c r="BP323" s="3178">
        <f t="shared" si="200"/>
        <v>0</v>
      </c>
      <c r="BQ323" s="3178">
        <f t="shared" si="201"/>
        <v>0</v>
      </c>
      <c r="BR323" s="3178">
        <f t="shared" si="202"/>
        <v>0</v>
      </c>
      <c r="BS323" s="3178">
        <f t="shared" si="203"/>
        <v>0</v>
      </c>
      <c r="BT323" s="3188">
        <f t="shared" si="204"/>
        <v>0</v>
      </c>
    </row>
    <row r="324" spans="1:72" ht="15.6">
      <c r="A324" s="3176"/>
      <c r="B324" s="1292"/>
      <c r="C324" s="1293"/>
      <c r="D324" s="3189"/>
      <c r="E324" s="3178">
        <f t="shared" si="205"/>
        <v>0</v>
      </c>
      <c r="F324" s="3179"/>
      <c r="G324" s="3180">
        <f t="shared" si="180"/>
        <v>0</v>
      </c>
      <c r="H324" s="3181">
        <f t="shared" si="181"/>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2"/>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6"/>
        <v>0</v>
      </c>
      <c r="AW324" s="3186">
        <f t="shared" si="207"/>
        <v>0</v>
      </c>
      <c r="AX324" s="3186">
        <f t="shared" si="208"/>
        <v>0</v>
      </c>
      <c r="AY324" s="3187">
        <f t="shared" si="183"/>
        <v>0</v>
      </c>
      <c r="AZ324" s="3178">
        <f t="shared" si="184"/>
        <v>0</v>
      </c>
      <c r="BA324" s="3178">
        <f t="shared" si="185"/>
        <v>0</v>
      </c>
      <c r="BB324" s="3178">
        <f t="shared" si="186"/>
        <v>0</v>
      </c>
      <c r="BC324" s="3178">
        <f t="shared" si="187"/>
        <v>0</v>
      </c>
      <c r="BD324" s="3178">
        <f t="shared" si="188"/>
        <v>0</v>
      </c>
      <c r="BE324" s="3178">
        <f t="shared" si="189"/>
        <v>0</v>
      </c>
      <c r="BF324" s="3178">
        <f t="shared" si="190"/>
        <v>0</v>
      </c>
      <c r="BG324" s="3178">
        <f t="shared" si="191"/>
        <v>0</v>
      </c>
      <c r="BH324" s="3178">
        <f t="shared" si="192"/>
        <v>0</v>
      </c>
      <c r="BI324" s="3178">
        <f t="shared" si="193"/>
        <v>0</v>
      </c>
      <c r="BJ324" s="3178">
        <f t="shared" si="194"/>
        <v>0</v>
      </c>
      <c r="BK324" s="3178">
        <f t="shared" si="195"/>
        <v>0</v>
      </c>
      <c r="BL324" s="3178">
        <f t="shared" si="196"/>
        <v>0</v>
      </c>
      <c r="BM324" s="3178">
        <f t="shared" si="197"/>
        <v>0</v>
      </c>
      <c r="BN324" s="3178">
        <f t="shared" si="198"/>
        <v>0</v>
      </c>
      <c r="BO324" s="3178">
        <f t="shared" si="199"/>
        <v>0</v>
      </c>
      <c r="BP324" s="3178">
        <f t="shared" si="200"/>
        <v>0</v>
      </c>
      <c r="BQ324" s="3178">
        <f t="shared" si="201"/>
        <v>0</v>
      </c>
      <c r="BR324" s="3178">
        <f t="shared" si="202"/>
        <v>0</v>
      </c>
      <c r="BS324" s="3178">
        <f t="shared" si="203"/>
        <v>0</v>
      </c>
      <c r="BT324" s="3188">
        <f t="shared" si="204"/>
        <v>0</v>
      </c>
    </row>
    <row r="325" spans="1:72" ht="15.6">
      <c r="A325" s="3176"/>
      <c r="B325" s="1292"/>
      <c r="C325" s="1293"/>
      <c r="D325" s="3189"/>
      <c r="E325" s="3178">
        <f t="shared" si="205"/>
        <v>0</v>
      </c>
      <c r="F325" s="3179"/>
      <c r="G325" s="3180">
        <f t="shared" si="180"/>
        <v>0</v>
      </c>
      <c r="H325" s="3181">
        <f t="shared" si="181"/>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2"/>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6"/>
        <v>0</v>
      </c>
      <c r="AW325" s="3186">
        <f t="shared" si="207"/>
        <v>0</v>
      </c>
      <c r="AX325" s="3186">
        <f t="shared" si="208"/>
        <v>0</v>
      </c>
      <c r="AY325" s="3187">
        <f t="shared" si="183"/>
        <v>0</v>
      </c>
      <c r="AZ325" s="3178">
        <f t="shared" si="184"/>
        <v>0</v>
      </c>
      <c r="BA325" s="3178">
        <f t="shared" si="185"/>
        <v>0</v>
      </c>
      <c r="BB325" s="3178">
        <f t="shared" si="186"/>
        <v>0</v>
      </c>
      <c r="BC325" s="3178">
        <f t="shared" si="187"/>
        <v>0</v>
      </c>
      <c r="BD325" s="3178">
        <f t="shared" si="188"/>
        <v>0</v>
      </c>
      <c r="BE325" s="3178">
        <f t="shared" si="189"/>
        <v>0</v>
      </c>
      <c r="BF325" s="3178">
        <f t="shared" si="190"/>
        <v>0</v>
      </c>
      <c r="BG325" s="3178">
        <f t="shared" si="191"/>
        <v>0</v>
      </c>
      <c r="BH325" s="3178">
        <f t="shared" si="192"/>
        <v>0</v>
      </c>
      <c r="BI325" s="3178">
        <f t="shared" si="193"/>
        <v>0</v>
      </c>
      <c r="BJ325" s="3178">
        <f t="shared" si="194"/>
        <v>0</v>
      </c>
      <c r="BK325" s="3178">
        <f t="shared" si="195"/>
        <v>0</v>
      </c>
      <c r="BL325" s="3178">
        <f t="shared" si="196"/>
        <v>0</v>
      </c>
      <c r="BM325" s="3178">
        <f t="shared" si="197"/>
        <v>0</v>
      </c>
      <c r="BN325" s="3178">
        <f t="shared" si="198"/>
        <v>0</v>
      </c>
      <c r="BO325" s="3178">
        <f t="shared" si="199"/>
        <v>0</v>
      </c>
      <c r="BP325" s="3178">
        <f t="shared" si="200"/>
        <v>0</v>
      </c>
      <c r="BQ325" s="3178">
        <f t="shared" si="201"/>
        <v>0</v>
      </c>
      <c r="BR325" s="3178">
        <f t="shared" si="202"/>
        <v>0</v>
      </c>
      <c r="BS325" s="3178">
        <f t="shared" si="203"/>
        <v>0</v>
      </c>
      <c r="BT325" s="3188">
        <f t="shared" si="204"/>
        <v>0</v>
      </c>
    </row>
    <row r="326" spans="1:72" ht="15.6">
      <c r="A326" s="3176"/>
      <c r="B326" s="1292"/>
      <c r="C326" s="1293"/>
      <c r="D326" s="3189"/>
      <c r="E326" s="3178">
        <f t="shared" si="205"/>
        <v>0</v>
      </c>
      <c r="F326" s="3179"/>
      <c r="G326" s="3180">
        <f t="shared" ref="G326:G357" si="209">H326+AC326+AT326</f>
        <v>0</v>
      </c>
      <c r="H326" s="3181">
        <f t="shared" ref="H326:H357" si="210">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11">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6"/>
        <v>0</v>
      </c>
      <c r="AW326" s="3186">
        <f t="shared" si="207"/>
        <v>0</v>
      </c>
      <c r="AX326" s="3186">
        <f t="shared" si="208"/>
        <v>0</v>
      </c>
      <c r="AY326" s="3187">
        <f t="shared" ref="AY326:AY357" si="212">ROUND($AY$6*AZ326/$AZ$5,2)</f>
        <v>0</v>
      </c>
      <c r="AZ326" s="3178">
        <f t="shared" ref="AZ326:AZ357" si="213">BA326+BL326</f>
        <v>0</v>
      </c>
      <c r="BA326" s="3178">
        <f t="shared" ref="BA326:BA357" si="214">SUM(BB326:BK326)</f>
        <v>0</v>
      </c>
      <c r="BB326" s="3178">
        <f t="shared" ref="BB326:BB357" si="215">IF($D326="是",I326-J326,0)</f>
        <v>0</v>
      </c>
      <c r="BC326" s="3178">
        <f t="shared" ref="BC326:BC357" si="216">IF($D326="是",K326-L326,0)</f>
        <v>0</v>
      </c>
      <c r="BD326" s="3178">
        <f t="shared" ref="BD326:BD357" si="217">IF($D326="是",M326-N326,0)</f>
        <v>0</v>
      </c>
      <c r="BE326" s="3178">
        <f t="shared" ref="BE326:BE357" si="218">IF($D326="是",O326-P326,0)</f>
        <v>0</v>
      </c>
      <c r="BF326" s="3178">
        <f t="shared" ref="BF326:BF357" si="219">IF($D326="是",Q326-R326,0)</f>
        <v>0</v>
      </c>
      <c r="BG326" s="3178">
        <f t="shared" ref="BG326:BG357" si="220">IF($D326="是",S326-T326,0)</f>
        <v>0</v>
      </c>
      <c r="BH326" s="3178">
        <f t="shared" ref="BH326:BH357" si="221">IF($D326="是",U326-V326,0)</f>
        <v>0</v>
      </c>
      <c r="BI326" s="3178">
        <f t="shared" ref="BI326:BI357" si="222">IF($D326="是",W326-X326,0)</f>
        <v>0</v>
      </c>
      <c r="BJ326" s="3178">
        <f t="shared" ref="BJ326:BJ357" si="223">IF($D326="是",Y326-Z326,0)</f>
        <v>0</v>
      </c>
      <c r="BK326" s="3178">
        <f t="shared" ref="BK326:BK357" si="224">IF($D326="是",AA326-AB326,0)</f>
        <v>0</v>
      </c>
      <c r="BL326" s="3178">
        <f t="shared" ref="BL326:BL357" si="225">SUM(BM326:BT326)</f>
        <v>0</v>
      </c>
      <c r="BM326" s="3178">
        <f t="shared" ref="BM326:BM357" si="226">IF($D326="是",AD326-AE326,0)</f>
        <v>0</v>
      </c>
      <c r="BN326" s="3178">
        <f t="shared" ref="BN326:BN357" si="227">IF($D326="是",AF326-AG326,0)</f>
        <v>0</v>
      </c>
      <c r="BO326" s="3178">
        <f t="shared" ref="BO326:BO357" si="228">IF($D326="是",AH326-AI326,0)</f>
        <v>0</v>
      </c>
      <c r="BP326" s="3178">
        <f t="shared" ref="BP326:BP357" si="229">IF($D326="是",AJ326-AK326,0)</f>
        <v>0</v>
      </c>
      <c r="BQ326" s="3178">
        <f t="shared" ref="BQ326:BQ357" si="230">IF($D326="是",AL326-AM326,0)</f>
        <v>0</v>
      </c>
      <c r="BR326" s="3178">
        <f t="shared" ref="BR326:BR357" si="231">IF($D326="是",AN326-AO326,0)</f>
        <v>0</v>
      </c>
      <c r="BS326" s="3178">
        <f t="shared" ref="BS326:BS357" si="232">IF($D326="是",AP326-AQ326,0)</f>
        <v>0</v>
      </c>
      <c r="BT326" s="3188">
        <f t="shared" ref="BT326:BT357" si="233">IF($D326="是",AR326-AS326,0)</f>
        <v>0</v>
      </c>
    </row>
    <row r="327" spans="1:72" ht="15.6">
      <c r="A327" s="3176"/>
      <c r="B327" s="1292"/>
      <c r="C327" s="1293"/>
      <c r="D327" s="3189"/>
      <c r="E327" s="3178">
        <f t="shared" si="205"/>
        <v>0</v>
      </c>
      <c r="F327" s="3179"/>
      <c r="G327" s="3180">
        <f t="shared" si="209"/>
        <v>0</v>
      </c>
      <c r="H327" s="3181">
        <f t="shared" si="210"/>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11"/>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6"/>
        <v>0</v>
      </c>
      <c r="AW327" s="3186">
        <f t="shared" si="207"/>
        <v>0</v>
      </c>
      <c r="AX327" s="3186">
        <f t="shared" si="208"/>
        <v>0</v>
      </c>
      <c r="AY327" s="3187">
        <f t="shared" si="212"/>
        <v>0</v>
      </c>
      <c r="AZ327" s="3178">
        <f t="shared" si="213"/>
        <v>0</v>
      </c>
      <c r="BA327" s="3178">
        <f t="shared" si="214"/>
        <v>0</v>
      </c>
      <c r="BB327" s="3178">
        <f t="shared" si="215"/>
        <v>0</v>
      </c>
      <c r="BC327" s="3178">
        <f t="shared" si="216"/>
        <v>0</v>
      </c>
      <c r="BD327" s="3178">
        <f t="shared" si="217"/>
        <v>0</v>
      </c>
      <c r="BE327" s="3178">
        <f t="shared" si="218"/>
        <v>0</v>
      </c>
      <c r="BF327" s="3178">
        <f t="shared" si="219"/>
        <v>0</v>
      </c>
      <c r="BG327" s="3178">
        <f t="shared" si="220"/>
        <v>0</v>
      </c>
      <c r="BH327" s="3178">
        <f t="shared" si="221"/>
        <v>0</v>
      </c>
      <c r="BI327" s="3178">
        <f t="shared" si="222"/>
        <v>0</v>
      </c>
      <c r="BJ327" s="3178">
        <f t="shared" si="223"/>
        <v>0</v>
      </c>
      <c r="BK327" s="3178">
        <f t="shared" si="224"/>
        <v>0</v>
      </c>
      <c r="BL327" s="3178">
        <f t="shared" si="225"/>
        <v>0</v>
      </c>
      <c r="BM327" s="3178">
        <f t="shared" si="226"/>
        <v>0</v>
      </c>
      <c r="BN327" s="3178">
        <f t="shared" si="227"/>
        <v>0</v>
      </c>
      <c r="BO327" s="3178">
        <f t="shared" si="228"/>
        <v>0</v>
      </c>
      <c r="BP327" s="3178">
        <f t="shared" si="229"/>
        <v>0</v>
      </c>
      <c r="BQ327" s="3178">
        <f t="shared" si="230"/>
        <v>0</v>
      </c>
      <c r="BR327" s="3178">
        <f t="shared" si="231"/>
        <v>0</v>
      </c>
      <c r="BS327" s="3178">
        <f t="shared" si="232"/>
        <v>0</v>
      </c>
      <c r="BT327" s="3188">
        <f t="shared" si="233"/>
        <v>0</v>
      </c>
    </row>
    <row r="328" spans="1:72" ht="15.6">
      <c r="A328" s="3176"/>
      <c r="B328" s="1292"/>
      <c r="C328" s="1293"/>
      <c r="D328" s="3189"/>
      <c r="E328" s="3178">
        <f t="shared" si="205"/>
        <v>0</v>
      </c>
      <c r="F328" s="3179"/>
      <c r="G328" s="3180">
        <f t="shared" si="209"/>
        <v>0</v>
      </c>
      <c r="H328" s="3181">
        <f t="shared" si="210"/>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11"/>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6"/>
        <v>0</v>
      </c>
      <c r="AW328" s="3186">
        <f t="shared" si="207"/>
        <v>0</v>
      </c>
      <c r="AX328" s="3186">
        <f t="shared" si="208"/>
        <v>0</v>
      </c>
      <c r="AY328" s="3187">
        <f t="shared" si="212"/>
        <v>0</v>
      </c>
      <c r="AZ328" s="3178">
        <f t="shared" si="213"/>
        <v>0</v>
      </c>
      <c r="BA328" s="3178">
        <f t="shared" si="214"/>
        <v>0</v>
      </c>
      <c r="BB328" s="3178">
        <f t="shared" si="215"/>
        <v>0</v>
      </c>
      <c r="BC328" s="3178">
        <f t="shared" si="216"/>
        <v>0</v>
      </c>
      <c r="BD328" s="3178">
        <f t="shared" si="217"/>
        <v>0</v>
      </c>
      <c r="BE328" s="3178">
        <f t="shared" si="218"/>
        <v>0</v>
      </c>
      <c r="BF328" s="3178">
        <f t="shared" si="219"/>
        <v>0</v>
      </c>
      <c r="BG328" s="3178">
        <f t="shared" si="220"/>
        <v>0</v>
      </c>
      <c r="BH328" s="3178">
        <f t="shared" si="221"/>
        <v>0</v>
      </c>
      <c r="BI328" s="3178">
        <f t="shared" si="222"/>
        <v>0</v>
      </c>
      <c r="BJ328" s="3178">
        <f t="shared" si="223"/>
        <v>0</v>
      </c>
      <c r="BK328" s="3178">
        <f t="shared" si="224"/>
        <v>0</v>
      </c>
      <c r="BL328" s="3178">
        <f t="shared" si="225"/>
        <v>0</v>
      </c>
      <c r="BM328" s="3178">
        <f t="shared" si="226"/>
        <v>0</v>
      </c>
      <c r="BN328" s="3178">
        <f t="shared" si="227"/>
        <v>0</v>
      </c>
      <c r="BO328" s="3178">
        <f t="shared" si="228"/>
        <v>0</v>
      </c>
      <c r="BP328" s="3178">
        <f t="shared" si="229"/>
        <v>0</v>
      </c>
      <c r="BQ328" s="3178">
        <f t="shared" si="230"/>
        <v>0</v>
      </c>
      <c r="BR328" s="3178">
        <f t="shared" si="231"/>
        <v>0</v>
      </c>
      <c r="BS328" s="3178">
        <f t="shared" si="232"/>
        <v>0</v>
      </c>
      <c r="BT328" s="3188">
        <f t="shared" si="233"/>
        <v>0</v>
      </c>
    </row>
    <row r="329" spans="1:72" ht="15.6">
      <c r="A329" s="3176"/>
      <c r="B329" s="1292"/>
      <c r="C329" s="1293"/>
      <c r="D329" s="3189"/>
      <c r="E329" s="3178">
        <f t="shared" ref="E329:E360" si="234">IF($C$3="是",ROUND($A$3*G329/$B$3,2),ROUND($A$3*(G329-AT329)/$B$3,2))</f>
        <v>0</v>
      </c>
      <c r="F329" s="3179"/>
      <c r="G329" s="3180">
        <f t="shared" si="209"/>
        <v>0</v>
      </c>
      <c r="H329" s="3181">
        <f t="shared" si="210"/>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11"/>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5">A329</f>
        <v>0</v>
      </c>
      <c r="AW329" s="3186">
        <f t="shared" ref="AW329:AW360" si="236">B329</f>
        <v>0</v>
      </c>
      <c r="AX329" s="3186">
        <f t="shared" ref="AX329:AX360" si="237">C329</f>
        <v>0</v>
      </c>
      <c r="AY329" s="3187">
        <f t="shared" si="212"/>
        <v>0</v>
      </c>
      <c r="AZ329" s="3178">
        <f t="shared" si="213"/>
        <v>0</v>
      </c>
      <c r="BA329" s="3178">
        <f t="shared" si="214"/>
        <v>0</v>
      </c>
      <c r="BB329" s="3178">
        <f t="shared" si="215"/>
        <v>0</v>
      </c>
      <c r="BC329" s="3178">
        <f t="shared" si="216"/>
        <v>0</v>
      </c>
      <c r="BD329" s="3178">
        <f t="shared" si="217"/>
        <v>0</v>
      </c>
      <c r="BE329" s="3178">
        <f t="shared" si="218"/>
        <v>0</v>
      </c>
      <c r="BF329" s="3178">
        <f t="shared" si="219"/>
        <v>0</v>
      </c>
      <c r="BG329" s="3178">
        <f t="shared" si="220"/>
        <v>0</v>
      </c>
      <c r="BH329" s="3178">
        <f t="shared" si="221"/>
        <v>0</v>
      </c>
      <c r="BI329" s="3178">
        <f t="shared" si="222"/>
        <v>0</v>
      </c>
      <c r="BJ329" s="3178">
        <f t="shared" si="223"/>
        <v>0</v>
      </c>
      <c r="BK329" s="3178">
        <f t="shared" si="224"/>
        <v>0</v>
      </c>
      <c r="BL329" s="3178">
        <f t="shared" si="225"/>
        <v>0</v>
      </c>
      <c r="BM329" s="3178">
        <f t="shared" si="226"/>
        <v>0</v>
      </c>
      <c r="BN329" s="3178">
        <f t="shared" si="227"/>
        <v>0</v>
      </c>
      <c r="BO329" s="3178">
        <f t="shared" si="228"/>
        <v>0</v>
      </c>
      <c r="BP329" s="3178">
        <f t="shared" si="229"/>
        <v>0</v>
      </c>
      <c r="BQ329" s="3178">
        <f t="shared" si="230"/>
        <v>0</v>
      </c>
      <c r="BR329" s="3178">
        <f t="shared" si="231"/>
        <v>0</v>
      </c>
      <c r="BS329" s="3178">
        <f t="shared" si="232"/>
        <v>0</v>
      </c>
      <c r="BT329" s="3188">
        <f t="shared" si="233"/>
        <v>0</v>
      </c>
    </row>
    <row r="330" spans="1:72" ht="15.6">
      <c r="A330" s="3176"/>
      <c r="B330" s="1292"/>
      <c r="C330" s="1293"/>
      <c r="D330" s="3189"/>
      <c r="E330" s="3178">
        <f t="shared" si="234"/>
        <v>0</v>
      </c>
      <c r="F330" s="3179"/>
      <c r="G330" s="3180">
        <f t="shared" si="209"/>
        <v>0</v>
      </c>
      <c r="H330" s="3181">
        <f t="shared" si="210"/>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11"/>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5"/>
        <v>0</v>
      </c>
      <c r="AW330" s="3186">
        <f t="shared" si="236"/>
        <v>0</v>
      </c>
      <c r="AX330" s="3186">
        <f t="shared" si="237"/>
        <v>0</v>
      </c>
      <c r="AY330" s="3187">
        <f t="shared" si="212"/>
        <v>0</v>
      </c>
      <c r="AZ330" s="3178">
        <f t="shared" si="213"/>
        <v>0</v>
      </c>
      <c r="BA330" s="3178">
        <f t="shared" si="214"/>
        <v>0</v>
      </c>
      <c r="BB330" s="3178">
        <f t="shared" si="215"/>
        <v>0</v>
      </c>
      <c r="BC330" s="3178">
        <f t="shared" si="216"/>
        <v>0</v>
      </c>
      <c r="BD330" s="3178">
        <f t="shared" si="217"/>
        <v>0</v>
      </c>
      <c r="BE330" s="3178">
        <f t="shared" si="218"/>
        <v>0</v>
      </c>
      <c r="BF330" s="3178">
        <f t="shared" si="219"/>
        <v>0</v>
      </c>
      <c r="BG330" s="3178">
        <f t="shared" si="220"/>
        <v>0</v>
      </c>
      <c r="BH330" s="3178">
        <f t="shared" si="221"/>
        <v>0</v>
      </c>
      <c r="BI330" s="3178">
        <f t="shared" si="222"/>
        <v>0</v>
      </c>
      <c r="BJ330" s="3178">
        <f t="shared" si="223"/>
        <v>0</v>
      </c>
      <c r="BK330" s="3178">
        <f t="shared" si="224"/>
        <v>0</v>
      </c>
      <c r="BL330" s="3178">
        <f t="shared" si="225"/>
        <v>0</v>
      </c>
      <c r="BM330" s="3178">
        <f t="shared" si="226"/>
        <v>0</v>
      </c>
      <c r="BN330" s="3178">
        <f t="shared" si="227"/>
        <v>0</v>
      </c>
      <c r="BO330" s="3178">
        <f t="shared" si="228"/>
        <v>0</v>
      </c>
      <c r="BP330" s="3178">
        <f t="shared" si="229"/>
        <v>0</v>
      </c>
      <c r="BQ330" s="3178">
        <f t="shared" si="230"/>
        <v>0</v>
      </c>
      <c r="BR330" s="3178">
        <f t="shared" si="231"/>
        <v>0</v>
      </c>
      <c r="BS330" s="3178">
        <f t="shared" si="232"/>
        <v>0</v>
      </c>
      <c r="BT330" s="3188">
        <f t="shared" si="233"/>
        <v>0</v>
      </c>
    </row>
    <row r="331" spans="1:72" ht="15.6">
      <c r="A331" s="3176"/>
      <c r="B331" s="1294"/>
      <c r="C331" s="1295"/>
      <c r="D331" s="3189"/>
      <c r="E331" s="3178">
        <f t="shared" si="234"/>
        <v>0</v>
      </c>
      <c r="F331" s="3179"/>
      <c r="G331" s="3180">
        <f t="shared" si="209"/>
        <v>0</v>
      </c>
      <c r="H331" s="3181">
        <f t="shared" si="210"/>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11"/>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5"/>
        <v>0</v>
      </c>
      <c r="AW331" s="3186">
        <f t="shared" si="236"/>
        <v>0</v>
      </c>
      <c r="AX331" s="3186">
        <f t="shared" si="237"/>
        <v>0</v>
      </c>
      <c r="AY331" s="3187">
        <f t="shared" si="212"/>
        <v>0</v>
      </c>
      <c r="AZ331" s="3178">
        <f t="shared" si="213"/>
        <v>0</v>
      </c>
      <c r="BA331" s="3178">
        <f t="shared" si="214"/>
        <v>0</v>
      </c>
      <c r="BB331" s="3178">
        <f t="shared" si="215"/>
        <v>0</v>
      </c>
      <c r="BC331" s="3178">
        <f t="shared" si="216"/>
        <v>0</v>
      </c>
      <c r="BD331" s="3178">
        <f t="shared" si="217"/>
        <v>0</v>
      </c>
      <c r="BE331" s="3178">
        <f t="shared" si="218"/>
        <v>0</v>
      </c>
      <c r="BF331" s="3178">
        <f t="shared" si="219"/>
        <v>0</v>
      </c>
      <c r="BG331" s="3178">
        <f t="shared" si="220"/>
        <v>0</v>
      </c>
      <c r="BH331" s="3178">
        <f t="shared" si="221"/>
        <v>0</v>
      </c>
      <c r="BI331" s="3178">
        <f t="shared" si="222"/>
        <v>0</v>
      </c>
      <c r="BJ331" s="3178">
        <f t="shared" si="223"/>
        <v>0</v>
      </c>
      <c r="BK331" s="3178">
        <f t="shared" si="224"/>
        <v>0</v>
      </c>
      <c r="BL331" s="3178">
        <f t="shared" si="225"/>
        <v>0</v>
      </c>
      <c r="BM331" s="3178">
        <f t="shared" si="226"/>
        <v>0</v>
      </c>
      <c r="BN331" s="3178">
        <f t="shared" si="227"/>
        <v>0</v>
      </c>
      <c r="BO331" s="3178">
        <f t="shared" si="228"/>
        <v>0</v>
      </c>
      <c r="BP331" s="3178">
        <f t="shared" si="229"/>
        <v>0</v>
      </c>
      <c r="BQ331" s="3178">
        <f t="shared" si="230"/>
        <v>0</v>
      </c>
      <c r="BR331" s="3178">
        <f t="shared" si="231"/>
        <v>0</v>
      </c>
      <c r="BS331" s="3178">
        <f t="shared" si="232"/>
        <v>0</v>
      </c>
      <c r="BT331" s="3188">
        <f t="shared" si="233"/>
        <v>0</v>
      </c>
    </row>
    <row r="332" spans="1:72">
      <c r="A332" s="3176"/>
      <c r="B332" s="3177"/>
      <c r="C332" s="3177"/>
      <c r="D332" s="3190"/>
      <c r="E332" s="3178">
        <f t="shared" si="234"/>
        <v>0</v>
      </c>
      <c r="F332" s="3179"/>
      <c r="G332" s="3180">
        <f t="shared" si="209"/>
        <v>0</v>
      </c>
      <c r="H332" s="3181">
        <f t="shared" si="210"/>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11"/>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5"/>
        <v>0</v>
      </c>
      <c r="AW332" s="3186">
        <f t="shared" si="236"/>
        <v>0</v>
      </c>
      <c r="AX332" s="3186">
        <f t="shared" si="237"/>
        <v>0</v>
      </c>
      <c r="AY332" s="3187">
        <f t="shared" si="212"/>
        <v>0</v>
      </c>
      <c r="AZ332" s="3178">
        <f t="shared" si="213"/>
        <v>0</v>
      </c>
      <c r="BA332" s="3178">
        <f t="shared" si="214"/>
        <v>0</v>
      </c>
      <c r="BB332" s="3178">
        <f t="shared" si="215"/>
        <v>0</v>
      </c>
      <c r="BC332" s="3178">
        <f t="shared" si="216"/>
        <v>0</v>
      </c>
      <c r="BD332" s="3178">
        <f t="shared" si="217"/>
        <v>0</v>
      </c>
      <c r="BE332" s="3178">
        <f t="shared" si="218"/>
        <v>0</v>
      </c>
      <c r="BF332" s="3178">
        <f t="shared" si="219"/>
        <v>0</v>
      </c>
      <c r="BG332" s="3178">
        <f t="shared" si="220"/>
        <v>0</v>
      </c>
      <c r="BH332" s="3178">
        <f t="shared" si="221"/>
        <v>0</v>
      </c>
      <c r="BI332" s="3178">
        <f t="shared" si="222"/>
        <v>0</v>
      </c>
      <c r="BJ332" s="3178">
        <f t="shared" si="223"/>
        <v>0</v>
      </c>
      <c r="BK332" s="3178">
        <f t="shared" si="224"/>
        <v>0</v>
      </c>
      <c r="BL332" s="3178">
        <f t="shared" si="225"/>
        <v>0</v>
      </c>
      <c r="BM332" s="3178">
        <f t="shared" si="226"/>
        <v>0</v>
      </c>
      <c r="BN332" s="3178">
        <f t="shared" si="227"/>
        <v>0</v>
      </c>
      <c r="BO332" s="3178">
        <f t="shared" si="228"/>
        <v>0</v>
      </c>
      <c r="BP332" s="3178">
        <f t="shared" si="229"/>
        <v>0</v>
      </c>
      <c r="BQ332" s="3178">
        <f t="shared" si="230"/>
        <v>0</v>
      </c>
      <c r="BR332" s="3178">
        <f t="shared" si="231"/>
        <v>0</v>
      </c>
      <c r="BS332" s="3178">
        <f t="shared" si="232"/>
        <v>0</v>
      </c>
      <c r="BT332" s="3188">
        <f t="shared" si="233"/>
        <v>0</v>
      </c>
    </row>
    <row r="333" spans="1:72">
      <c r="A333" s="3176"/>
      <c r="B333" s="3177"/>
      <c r="C333" s="3177"/>
      <c r="D333" s="3190"/>
      <c r="E333" s="3178">
        <f t="shared" si="234"/>
        <v>0</v>
      </c>
      <c r="F333" s="3179"/>
      <c r="G333" s="3180">
        <f t="shared" si="209"/>
        <v>0</v>
      </c>
      <c r="H333" s="3181">
        <f t="shared" si="210"/>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11"/>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5"/>
        <v>0</v>
      </c>
      <c r="AW333" s="3186">
        <f t="shared" si="236"/>
        <v>0</v>
      </c>
      <c r="AX333" s="3186">
        <f t="shared" si="237"/>
        <v>0</v>
      </c>
      <c r="AY333" s="3187">
        <f t="shared" si="212"/>
        <v>0</v>
      </c>
      <c r="AZ333" s="3178">
        <f t="shared" si="213"/>
        <v>0</v>
      </c>
      <c r="BA333" s="3178">
        <f t="shared" si="214"/>
        <v>0</v>
      </c>
      <c r="BB333" s="3178">
        <f t="shared" si="215"/>
        <v>0</v>
      </c>
      <c r="BC333" s="3178">
        <f t="shared" si="216"/>
        <v>0</v>
      </c>
      <c r="BD333" s="3178">
        <f t="shared" si="217"/>
        <v>0</v>
      </c>
      <c r="BE333" s="3178">
        <f t="shared" si="218"/>
        <v>0</v>
      </c>
      <c r="BF333" s="3178">
        <f t="shared" si="219"/>
        <v>0</v>
      </c>
      <c r="BG333" s="3178">
        <f t="shared" si="220"/>
        <v>0</v>
      </c>
      <c r="BH333" s="3178">
        <f t="shared" si="221"/>
        <v>0</v>
      </c>
      <c r="BI333" s="3178">
        <f t="shared" si="222"/>
        <v>0</v>
      </c>
      <c r="BJ333" s="3178">
        <f t="shared" si="223"/>
        <v>0</v>
      </c>
      <c r="BK333" s="3178">
        <f t="shared" si="224"/>
        <v>0</v>
      </c>
      <c r="BL333" s="3178">
        <f t="shared" si="225"/>
        <v>0</v>
      </c>
      <c r="BM333" s="3178">
        <f t="shared" si="226"/>
        <v>0</v>
      </c>
      <c r="BN333" s="3178">
        <f t="shared" si="227"/>
        <v>0</v>
      </c>
      <c r="BO333" s="3178">
        <f t="shared" si="228"/>
        <v>0</v>
      </c>
      <c r="BP333" s="3178">
        <f t="shared" si="229"/>
        <v>0</v>
      </c>
      <c r="BQ333" s="3178">
        <f t="shared" si="230"/>
        <v>0</v>
      </c>
      <c r="BR333" s="3178">
        <f t="shared" si="231"/>
        <v>0</v>
      </c>
      <c r="BS333" s="3178">
        <f t="shared" si="232"/>
        <v>0</v>
      </c>
      <c r="BT333" s="3188">
        <f t="shared" si="233"/>
        <v>0</v>
      </c>
    </row>
    <row r="334" spans="1:72">
      <c r="A334" s="3176"/>
      <c r="B334" s="3177"/>
      <c r="C334" s="3177"/>
      <c r="D334" s="3190"/>
      <c r="E334" s="3178">
        <f t="shared" si="234"/>
        <v>0</v>
      </c>
      <c r="F334" s="3179"/>
      <c r="G334" s="3180">
        <f t="shared" si="209"/>
        <v>0</v>
      </c>
      <c r="H334" s="3181">
        <f t="shared" si="210"/>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11"/>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5"/>
        <v>0</v>
      </c>
      <c r="AW334" s="3186">
        <f t="shared" si="236"/>
        <v>0</v>
      </c>
      <c r="AX334" s="3186">
        <f t="shared" si="237"/>
        <v>0</v>
      </c>
      <c r="AY334" s="3187">
        <f t="shared" si="212"/>
        <v>0</v>
      </c>
      <c r="AZ334" s="3178">
        <f t="shared" si="213"/>
        <v>0</v>
      </c>
      <c r="BA334" s="3178">
        <f t="shared" si="214"/>
        <v>0</v>
      </c>
      <c r="BB334" s="3178">
        <f t="shared" si="215"/>
        <v>0</v>
      </c>
      <c r="BC334" s="3178">
        <f t="shared" si="216"/>
        <v>0</v>
      </c>
      <c r="BD334" s="3178">
        <f t="shared" si="217"/>
        <v>0</v>
      </c>
      <c r="BE334" s="3178">
        <f t="shared" si="218"/>
        <v>0</v>
      </c>
      <c r="BF334" s="3178">
        <f t="shared" si="219"/>
        <v>0</v>
      </c>
      <c r="BG334" s="3178">
        <f t="shared" si="220"/>
        <v>0</v>
      </c>
      <c r="BH334" s="3178">
        <f t="shared" si="221"/>
        <v>0</v>
      </c>
      <c r="BI334" s="3178">
        <f t="shared" si="222"/>
        <v>0</v>
      </c>
      <c r="BJ334" s="3178">
        <f t="shared" si="223"/>
        <v>0</v>
      </c>
      <c r="BK334" s="3178">
        <f t="shared" si="224"/>
        <v>0</v>
      </c>
      <c r="BL334" s="3178">
        <f t="shared" si="225"/>
        <v>0</v>
      </c>
      <c r="BM334" s="3178">
        <f t="shared" si="226"/>
        <v>0</v>
      </c>
      <c r="BN334" s="3178">
        <f t="shared" si="227"/>
        <v>0</v>
      </c>
      <c r="BO334" s="3178">
        <f t="shared" si="228"/>
        <v>0</v>
      </c>
      <c r="BP334" s="3178">
        <f t="shared" si="229"/>
        <v>0</v>
      </c>
      <c r="BQ334" s="3178">
        <f t="shared" si="230"/>
        <v>0</v>
      </c>
      <c r="BR334" s="3178">
        <f t="shared" si="231"/>
        <v>0</v>
      </c>
      <c r="BS334" s="3178">
        <f t="shared" si="232"/>
        <v>0</v>
      </c>
      <c r="BT334" s="3188">
        <f t="shared" si="233"/>
        <v>0</v>
      </c>
    </row>
    <row r="335" spans="1:72">
      <c r="A335" s="3176"/>
      <c r="B335" s="3177"/>
      <c r="C335" s="3177"/>
      <c r="D335" s="3190"/>
      <c r="E335" s="3178">
        <f t="shared" si="234"/>
        <v>0</v>
      </c>
      <c r="F335" s="3179"/>
      <c r="G335" s="3180">
        <f t="shared" si="209"/>
        <v>0</v>
      </c>
      <c r="H335" s="3181">
        <f t="shared" si="210"/>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11"/>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5"/>
        <v>0</v>
      </c>
      <c r="AW335" s="3186">
        <f t="shared" si="236"/>
        <v>0</v>
      </c>
      <c r="AX335" s="3186">
        <f t="shared" si="237"/>
        <v>0</v>
      </c>
      <c r="AY335" s="3187">
        <f t="shared" si="212"/>
        <v>0</v>
      </c>
      <c r="AZ335" s="3178">
        <f t="shared" si="213"/>
        <v>0</v>
      </c>
      <c r="BA335" s="3178">
        <f t="shared" si="214"/>
        <v>0</v>
      </c>
      <c r="BB335" s="3178">
        <f t="shared" si="215"/>
        <v>0</v>
      </c>
      <c r="BC335" s="3178">
        <f t="shared" si="216"/>
        <v>0</v>
      </c>
      <c r="BD335" s="3178">
        <f t="shared" si="217"/>
        <v>0</v>
      </c>
      <c r="BE335" s="3178">
        <f t="shared" si="218"/>
        <v>0</v>
      </c>
      <c r="BF335" s="3178">
        <f t="shared" si="219"/>
        <v>0</v>
      </c>
      <c r="BG335" s="3178">
        <f t="shared" si="220"/>
        <v>0</v>
      </c>
      <c r="BH335" s="3178">
        <f t="shared" si="221"/>
        <v>0</v>
      </c>
      <c r="BI335" s="3178">
        <f t="shared" si="222"/>
        <v>0</v>
      </c>
      <c r="BJ335" s="3178">
        <f t="shared" si="223"/>
        <v>0</v>
      </c>
      <c r="BK335" s="3178">
        <f t="shared" si="224"/>
        <v>0</v>
      </c>
      <c r="BL335" s="3178">
        <f t="shared" si="225"/>
        <v>0</v>
      </c>
      <c r="BM335" s="3178">
        <f t="shared" si="226"/>
        <v>0</v>
      </c>
      <c r="BN335" s="3178">
        <f t="shared" si="227"/>
        <v>0</v>
      </c>
      <c r="BO335" s="3178">
        <f t="shared" si="228"/>
        <v>0</v>
      </c>
      <c r="BP335" s="3178">
        <f t="shared" si="229"/>
        <v>0</v>
      </c>
      <c r="BQ335" s="3178">
        <f t="shared" si="230"/>
        <v>0</v>
      </c>
      <c r="BR335" s="3178">
        <f t="shared" si="231"/>
        <v>0</v>
      </c>
      <c r="BS335" s="3178">
        <f t="shared" si="232"/>
        <v>0</v>
      </c>
      <c r="BT335" s="3188">
        <f t="shared" si="233"/>
        <v>0</v>
      </c>
    </row>
    <row r="336" spans="1:72">
      <c r="A336" s="3176"/>
      <c r="B336" s="3177"/>
      <c r="C336" s="3177"/>
      <c r="D336" s="3190"/>
      <c r="E336" s="3178">
        <f t="shared" si="234"/>
        <v>0</v>
      </c>
      <c r="F336" s="3179"/>
      <c r="G336" s="3180">
        <f t="shared" si="209"/>
        <v>0</v>
      </c>
      <c r="H336" s="3181">
        <f t="shared" si="210"/>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11"/>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5"/>
        <v>0</v>
      </c>
      <c r="AW336" s="3186">
        <f t="shared" si="236"/>
        <v>0</v>
      </c>
      <c r="AX336" s="3186">
        <f t="shared" si="237"/>
        <v>0</v>
      </c>
      <c r="AY336" s="3187">
        <f t="shared" si="212"/>
        <v>0</v>
      </c>
      <c r="AZ336" s="3178">
        <f t="shared" si="213"/>
        <v>0</v>
      </c>
      <c r="BA336" s="3178">
        <f t="shared" si="214"/>
        <v>0</v>
      </c>
      <c r="BB336" s="3178">
        <f t="shared" si="215"/>
        <v>0</v>
      </c>
      <c r="BC336" s="3178">
        <f t="shared" si="216"/>
        <v>0</v>
      </c>
      <c r="BD336" s="3178">
        <f t="shared" si="217"/>
        <v>0</v>
      </c>
      <c r="BE336" s="3178">
        <f t="shared" si="218"/>
        <v>0</v>
      </c>
      <c r="BF336" s="3178">
        <f t="shared" si="219"/>
        <v>0</v>
      </c>
      <c r="BG336" s="3178">
        <f t="shared" si="220"/>
        <v>0</v>
      </c>
      <c r="BH336" s="3178">
        <f t="shared" si="221"/>
        <v>0</v>
      </c>
      <c r="BI336" s="3178">
        <f t="shared" si="222"/>
        <v>0</v>
      </c>
      <c r="BJ336" s="3178">
        <f t="shared" si="223"/>
        <v>0</v>
      </c>
      <c r="BK336" s="3178">
        <f t="shared" si="224"/>
        <v>0</v>
      </c>
      <c r="BL336" s="3178">
        <f t="shared" si="225"/>
        <v>0</v>
      </c>
      <c r="BM336" s="3178">
        <f t="shared" si="226"/>
        <v>0</v>
      </c>
      <c r="BN336" s="3178">
        <f t="shared" si="227"/>
        <v>0</v>
      </c>
      <c r="BO336" s="3178">
        <f t="shared" si="228"/>
        <v>0</v>
      </c>
      <c r="BP336" s="3178">
        <f t="shared" si="229"/>
        <v>0</v>
      </c>
      <c r="BQ336" s="3178">
        <f t="shared" si="230"/>
        <v>0</v>
      </c>
      <c r="BR336" s="3178">
        <f t="shared" si="231"/>
        <v>0</v>
      </c>
      <c r="BS336" s="3178">
        <f t="shared" si="232"/>
        <v>0</v>
      </c>
      <c r="BT336" s="3188">
        <f t="shared" si="233"/>
        <v>0</v>
      </c>
    </row>
    <row r="337" spans="1:72">
      <c r="A337" s="3176"/>
      <c r="B337" s="3177"/>
      <c r="C337" s="3177"/>
      <c r="D337" s="3190"/>
      <c r="E337" s="3178">
        <f t="shared" si="234"/>
        <v>0</v>
      </c>
      <c r="F337" s="3179"/>
      <c r="G337" s="3180">
        <f t="shared" si="209"/>
        <v>0</v>
      </c>
      <c r="H337" s="3181">
        <f t="shared" si="210"/>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11"/>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5"/>
        <v>0</v>
      </c>
      <c r="AW337" s="3186">
        <f t="shared" si="236"/>
        <v>0</v>
      </c>
      <c r="AX337" s="3186">
        <f t="shared" si="237"/>
        <v>0</v>
      </c>
      <c r="AY337" s="3187">
        <f t="shared" si="212"/>
        <v>0</v>
      </c>
      <c r="AZ337" s="3178">
        <f t="shared" si="213"/>
        <v>0</v>
      </c>
      <c r="BA337" s="3178">
        <f t="shared" si="214"/>
        <v>0</v>
      </c>
      <c r="BB337" s="3178">
        <f t="shared" si="215"/>
        <v>0</v>
      </c>
      <c r="BC337" s="3178">
        <f t="shared" si="216"/>
        <v>0</v>
      </c>
      <c r="BD337" s="3178">
        <f t="shared" si="217"/>
        <v>0</v>
      </c>
      <c r="BE337" s="3178">
        <f t="shared" si="218"/>
        <v>0</v>
      </c>
      <c r="BF337" s="3178">
        <f t="shared" si="219"/>
        <v>0</v>
      </c>
      <c r="BG337" s="3178">
        <f t="shared" si="220"/>
        <v>0</v>
      </c>
      <c r="BH337" s="3178">
        <f t="shared" si="221"/>
        <v>0</v>
      </c>
      <c r="BI337" s="3178">
        <f t="shared" si="222"/>
        <v>0</v>
      </c>
      <c r="BJ337" s="3178">
        <f t="shared" si="223"/>
        <v>0</v>
      </c>
      <c r="BK337" s="3178">
        <f t="shared" si="224"/>
        <v>0</v>
      </c>
      <c r="BL337" s="3178">
        <f t="shared" si="225"/>
        <v>0</v>
      </c>
      <c r="BM337" s="3178">
        <f t="shared" si="226"/>
        <v>0</v>
      </c>
      <c r="BN337" s="3178">
        <f t="shared" si="227"/>
        <v>0</v>
      </c>
      <c r="BO337" s="3178">
        <f t="shared" si="228"/>
        <v>0</v>
      </c>
      <c r="BP337" s="3178">
        <f t="shared" si="229"/>
        <v>0</v>
      </c>
      <c r="BQ337" s="3178">
        <f t="shared" si="230"/>
        <v>0</v>
      </c>
      <c r="BR337" s="3178">
        <f t="shared" si="231"/>
        <v>0</v>
      </c>
      <c r="BS337" s="3178">
        <f t="shared" si="232"/>
        <v>0</v>
      </c>
      <c r="BT337" s="3188">
        <f t="shared" si="233"/>
        <v>0</v>
      </c>
    </row>
    <row r="338" spans="1:72">
      <c r="A338" s="3176"/>
      <c r="B338" s="3177"/>
      <c r="C338" s="3177"/>
      <c r="D338" s="3190"/>
      <c r="E338" s="3178">
        <f t="shared" si="234"/>
        <v>0</v>
      </c>
      <c r="F338" s="3179"/>
      <c r="G338" s="3180">
        <f t="shared" si="209"/>
        <v>0</v>
      </c>
      <c r="H338" s="3181">
        <f t="shared" si="210"/>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11"/>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5"/>
        <v>0</v>
      </c>
      <c r="AW338" s="3186">
        <f t="shared" si="236"/>
        <v>0</v>
      </c>
      <c r="AX338" s="3186">
        <f t="shared" si="237"/>
        <v>0</v>
      </c>
      <c r="AY338" s="3187">
        <f t="shared" si="212"/>
        <v>0</v>
      </c>
      <c r="AZ338" s="3178">
        <f t="shared" si="213"/>
        <v>0</v>
      </c>
      <c r="BA338" s="3178">
        <f t="shared" si="214"/>
        <v>0</v>
      </c>
      <c r="BB338" s="3178">
        <f t="shared" si="215"/>
        <v>0</v>
      </c>
      <c r="BC338" s="3178">
        <f t="shared" si="216"/>
        <v>0</v>
      </c>
      <c r="BD338" s="3178">
        <f t="shared" si="217"/>
        <v>0</v>
      </c>
      <c r="BE338" s="3178">
        <f t="shared" si="218"/>
        <v>0</v>
      </c>
      <c r="BF338" s="3178">
        <f t="shared" si="219"/>
        <v>0</v>
      </c>
      <c r="BG338" s="3178">
        <f t="shared" si="220"/>
        <v>0</v>
      </c>
      <c r="BH338" s="3178">
        <f t="shared" si="221"/>
        <v>0</v>
      </c>
      <c r="BI338" s="3178">
        <f t="shared" si="222"/>
        <v>0</v>
      </c>
      <c r="BJ338" s="3178">
        <f t="shared" si="223"/>
        <v>0</v>
      </c>
      <c r="BK338" s="3178">
        <f t="shared" si="224"/>
        <v>0</v>
      </c>
      <c r="BL338" s="3178">
        <f t="shared" si="225"/>
        <v>0</v>
      </c>
      <c r="BM338" s="3178">
        <f t="shared" si="226"/>
        <v>0</v>
      </c>
      <c r="BN338" s="3178">
        <f t="shared" si="227"/>
        <v>0</v>
      </c>
      <c r="BO338" s="3178">
        <f t="shared" si="228"/>
        <v>0</v>
      </c>
      <c r="BP338" s="3178">
        <f t="shared" si="229"/>
        <v>0</v>
      </c>
      <c r="BQ338" s="3178">
        <f t="shared" si="230"/>
        <v>0</v>
      </c>
      <c r="BR338" s="3178">
        <f t="shared" si="231"/>
        <v>0</v>
      </c>
      <c r="BS338" s="3178">
        <f t="shared" si="232"/>
        <v>0</v>
      </c>
      <c r="BT338" s="3188">
        <f t="shared" si="233"/>
        <v>0</v>
      </c>
    </row>
    <row r="339" spans="1:72">
      <c r="A339" s="3176"/>
      <c r="B339" s="3177"/>
      <c r="C339" s="3177"/>
      <c r="D339" s="3190"/>
      <c r="E339" s="3178">
        <f t="shared" si="234"/>
        <v>0</v>
      </c>
      <c r="F339" s="3179"/>
      <c r="G339" s="3180">
        <f t="shared" si="209"/>
        <v>0</v>
      </c>
      <c r="H339" s="3181">
        <f t="shared" si="210"/>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11"/>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5"/>
        <v>0</v>
      </c>
      <c r="AW339" s="3186">
        <f t="shared" si="236"/>
        <v>0</v>
      </c>
      <c r="AX339" s="3186">
        <f t="shared" si="237"/>
        <v>0</v>
      </c>
      <c r="AY339" s="3187">
        <f t="shared" si="212"/>
        <v>0</v>
      </c>
      <c r="AZ339" s="3178">
        <f t="shared" si="213"/>
        <v>0</v>
      </c>
      <c r="BA339" s="3178">
        <f t="shared" si="214"/>
        <v>0</v>
      </c>
      <c r="BB339" s="3178">
        <f t="shared" si="215"/>
        <v>0</v>
      </c>
      <c r="BC339" s="3178">
        <f t="shared" si="216"/>
        <v>0</v>
      </c>
      <c r="BD339" s="3178">
        <f t="shared" si="217"/>
        <v>0</v>
      </c>
      <c r="BE339" s="3178">
        <f t="shared" si="218"/>
        <v>0</v>
      </c>
      <c r="BF339" s="3178">
        <f t="shared" si="219"/>
        <v>0</v>
      </c>
      <c r="BG339" s="3178">
        <f t="shared" si="220"/>
        <v>0</v>
      </c>
      <c r="BH339" s="3178">
        <f t="shared" si="221"/>
        <v>0</v>
      </c>
      <c r="BI339" s="3178">
        <f t="shared" si="222"/>
        <v>0</v>
      </c>
      <c r="BJ339" s="3178">
        <f t="shared" si="223"/>
        <v>0</v>
      </c>
      <c r="BK339" s="3178">
        <f t="shared" si="224"/>
        <v>0</v>
      </c>
      <c r="BL339" s="3178">
        <f t="shared" si="225"/>
        <v>0</v>
      </c>
      <c r="BM339" s="3178">
        <f t="shared" si="226"/>
        <v>0</v>
      </c>
      <c r="BN339" s="3178">
        <f t="shared" si="227"/>
        <v>0</v>
      </c>
      <c r="BO339" s="3178">
        <f t="shared" si="228"/>
        <v>0</v>
      </c>
      <c r="BP339" s="3178">
        <f t="shared" si="229"/>
        <v>0</v>
      </c>
      <c r="BQ339" s="3178">
        <f t="shared" si="230"/>
        <v>0</v>
      </c>
      <c r="BR339" s="3178">
        <f t="shared" si="231"/>
        <v>0</v>
      </c>
      <c r="BS339" s="3178">
        <f t="shared" si="232"/>
        <v>0</v>
      </c>
      <c r="BT339" s="3188">
        <f t="shared" si="233"/>
        <v>0</v>
      </c>
    </row>
    <row r="340" spans="1:72">
      <c r="A340" s="3176"/>
      <c r="B340" s="3177"/>
      <c r="C340" s="3177"/>
      <c r="D340" s="3190"/>
      <c r="E340" s="3178">
        <f t="shared" si="234"/>
        <v>0</v>
      </c>
      <c r="F340" s="3179"/>
      <c r="G340" s="3180">
        <f t="shared" si="209"/>
        <v>0</v>
      </c>
      <c r="H340" s="3181">
        <f t="shared" si="210"/>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11"/>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5"/>
        <v>0</v>
      </c>
      <c r="AW340" s="3186">
        <f t="shared" si="236"/>
        <v>0</v>
      </c>
      <c r="AX340" s="3186">
        <f t="shared" si="237"/>
        <v>0</v>
      </c>
      <c r="AY340" s="3187">
        <f t="shared" si="212"/>
        <v>0</v>
      </c>
      <c r="AZ340" s="3178">
        <f t="shared" si="213"/>
        <v>0</v>
      </c>
      <c r="BA340" s="3178">
        <f t="shared" si="214"/>
        <v>0</v>
      </c>
      <c r="BB340" s="3178">
        <f t="shared" si="215"/>
        <v>0</v>
      </c>
      <c r="BC340" s="3178">
        <f t="shared" si="216"/>
        <v>0</v>
      </c>
      <c r="BD340" s="3178">
        <f t="shared" si="217"/>
        <v>0</v>
      </c>
      <c r="BE340" s="3178">
        <f t="shared" si="218"/>
        <v>0</v>
      </c>
      <c r="BF340" s="3178">
        <f t="shared" si="219"/>
        <v>0</v>
      </c>
      <c r="BG340" s="3178">
        <f t="shared" si="220"/>
        <v>0</v>
      </c>
      <c r="BH340" s="3178">
        <f t="shared" si="221"/>
        <v>0</v>
      </c>
      <c r="BI340" s="3178">
        <f t="shared" si="222"/>
        <v>0</v>
      </c>
      <c r="BJ340" s="3178">
        <f t="shared" si="223"/>
        <v>0</v>
      </c>
      <c r="BK340" s="3178">
        <f t="shared" si="224"/>
        <v>0</v>
      </c>
      <c r="BL340" s="3178">
        <f t="shared" si="225"/>
        <v>0</v>
      </c>
      <c r="BM340" s="3178">
        <f t="shared" si="226"/>
        <v>0</v>
      </c>
      <c r="BN340" s="3178">
        <f t="shared" si="227"/>
        <v>0</v>
      </c>
      <c r="BO340" s="3178">
        <f t="shared" si="228"/>
        <v>0</v>
      </c>
      <c r="BP340" s="3178">
        <f t="shared" si="229"/>
        <v>0</v>
      </c>
      <c r="BQ340" s="3178">
        <f t="shared" si="230"/>
        <v>0</v>
      </c>
      <c r="BR340" s="3178">
        <f t="shared" si="231"/>
        <v>0</v>
      </c>
      <c r="BS340" s="3178">
        <f t="shared" si="232"/>
        <v>0</v>
      </c>
      <c r="BT340" s="3188">
        <f t="shared" si="233"/>
        <v>0</v>
      </c>
    </row>
    <row r="341" spans="1:72">
      <c r="A341" s="3176"/>
      <c r="B341" s="3177"/>
      <c r="C341" s="3177"/>
      <c r="D341" s="3190"/>
      <c r="E341" s="3178">
        <f t="shared" si="234"/>
        <v>0</v>
      </c>
      <c r="F341" s="3179"/>
      <c r="G341" s="3180">
        <f t="shared" si="209"/>
        <v>0</v>
      </c>
      <c r="H341" s="3181">
        <f t="shared" si="210"/>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11"/>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5"/>
        <v>0</v>
      </c>
      <c r="AW341" s="3186">
        <f t="shared" si="236"/>
        <v>0</v>
      </c>
      <c r="AX341" s="3186">
        <f t="shared" si="237"/>
        <v>0</v>
      </c>
      <c r="AY341" s="3187">
        <f t="shared" si="212"/>
        <v>0</v>
      </c>
      <c r="AZ341" s="3178">
        <f t="shared" si="213"/>
        <v>0</v>
      </c>
      <c r="BA341" s="3178">
        <f t="shared" si="214"/>
        <v>0</v>
      </c>
      <c r="BB341" s="3178">
        <f t="shared" si="215"/>
        <v>0</v>
      </c>
      <c r="BC341" s="3178">
        <f t="shared" si="216"/>
        <v>0</v>
      </c>
      <c r="BD341" s="3178">
        <f t="shared" si="217"/>
        <v>0</v>
      </c>
      <c r="BE341" s="3178">
        <f t="shared" si="218"/>
        <v>0</v>
      </c>
      <c r="BF341" s="3178">
        <f t="shared" si="219"/>
        <v>0</v>
      </c>
      <c r="BG341" s="3178">
        <f t="shared" si="220"/>
        <v>0</v>
      </c>
      <c r="BH341" s="3178">
        <f t="shared" si="221"/>
        <v>0</v>
      </c>
      <c r="BI341" s="3178">
        <f t="shared" si="222"/>
        <v>0</v>
      </c>
      <c r="BJ341" s="3178">
        <f t="shared" si="223"/>
        <v>0</v>
      </c>
      <c r="BK341" s="3178">
        <f t="shared" si="224"/>
        <v>0</v>
      </c>
      <c r="BL341" s="3178">
        <f t="shared" si="225"/>
        <v>0</v>
      </c>
      <c r="BM341" s="3178">
        <f t="shared" si="226"/>
        <v>0</v>
      </c>
      <c r="BN341" s="3178">
        <f t="shared" si="227"/>
        <v>0</v>
      </c>
      <c r="BO341" s="3178">
        <f t="shared" si="228"/>
        <v>0</v>
      </c>
      <c r="BP341" s="3178">
        <f t="shared" si="229"/>
        <v>0</v>
      </c>
      <c r="BQ341" s="3178">
        <f t="shared" si="230"/>
        <v>0</v>
      </c>
      <c r="BR341" s="3178">
        <f t="shared" si="231"/>
        <v>0</v>
      </c>
      <c r="BS341" s="3178">
        <f t="shared" si="232"/>
        <v>0</v>
      </c>
      <c r="BT341" s="3188">
        <f t="shared" si="233"/>
        <v>0</v>
      </c>
    </row>
    <row r="342" spans="1:72">
      <c r="A342" s="3176"/>
      <c r="B342" s="3177"/>
      <c r="C342" s="3177"/>
      <c r="D342" s="3190"/>
      <c r="E342" s="3178">
        <f t="shared" si="234"/>
        <v>0</v>
      </c>
      <c r="F342" s="3179"/>
      <c r="G342" s="3180">
        <f t="shared" si="209"/>
        <v>0</v>
      </c>
      <c r="H342" s="3181">
        <f t="shared" si="210"/>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11"/>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5"/>
        <v>0</v>
      </c>
      <c r="AW342" s="3186">
        <f t="shared" si="236"/>
        <v>0</v>
      </c>
      <c r="AX342" s="3186">
        <f t="shared" si="237"/>
        <v>0</v>
      </c>
      <c r="AY342" s="3187">
        <f t="shared" si="212"/>
        <v>0</v>
      </c>
      <c r="AZ342" s="3178">
        <f t="shared" si="213"/>
        <v>0</v>
      </c>
      <c r="BA342" s="3178">
        <f t="shared" si="214"/>
        <v>0</v>
      </c>
      <c r="BB342" s="3178">
        <f t="shared" si="215"/>
        <v>0</v>
      </c>
      <c r="BC342" s="3178">
        <f t="shared" si="216"/>
        <v>0</v>
      </c>
      <c r="BD342" s="3178">
        <f t="shared" si="217"/>
        <v>0</v>
      </c>
      <c r="BE342" s="3178">
        <f t="shared" si="218"/>
        <v>0</v>
      </c>
      <c r="BF342" s="3178">
        <f t="shared" si="219"/>
        <v>0</v>
      </c>
      <c r="BG342" s="3178">
        <f t="shared" si="220"/>
        <v>0</v>
      </c>
      <c r="BH342" s="3178">
        <f t="shared" si="221"/>
        <v>0</v>
      </c>
      <c r="BI342" s="3178">
        <f t="shared" si="222"/>
        <v>0</v>
      </c>
      <c r="BJ342" s="3178">
        <f t="shared" si="223"/>
        <v>0</v>
      </c>
      <c r="BK342" s="3178">
        <f t="shared" si="224"/>
        <v>0</v>
      </c>
      <c r="BL342" s="3178">
        <f t="shared" si="225"/>
        <v>0</v>
      </c>
      <c r="BM342" s="3178">
        <f t="shared" si="226"/>
        <v>0</v>
      </c>
      <c r="BN342" s="3178">
        <f t="shared" si="227"/>
        <v>0</v>
      </c>
      <c r="BO342" s="3178">
        <f t="shared" si="228"/>
        <v>0</v>
      </c>
      <c r="BP342" s="3178">
        <f t="shared" si="229"/>
        <v>0</v>
      </c>
      <c r="BQ342" s="3178">
        <f t="shared" si="230"/>
        <v>0</v>
      </c>
      <c r="BR342" s="3178">
        <f t="shared" si="231"/>
        <v>0</v>
      </c>
      <c r="BS342" s="3178">
        <f t="shared" si="232"/>
        <v>0</v>
      </c>
      <c r="BT342" s="3188">
        <f t="shared" si="233"/>
        <v>0</v>
      </c>
    </row>
    <row r="343" spans="1:72">
      <c r="A343" s="3176"/>
      <c r="B343" s="3177"/>
      <c r="C343" s="3177"/>
      <c r="D343" s="3190"/>
      <c r="E343" s="3178">
        <f t="shared" si="234"/>
        <v>0</v>
      </c>
      <c r="F343" s="3179"/>
      <c r="G343" s="3180">
        <f t="shared" si="209"/>
        <v>0</v>
      </c>
      <c r="H343" s="3181">
        <f t="shared" si="210"/>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11"/>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5"/>
        <v>0</v>
      </c>
      <c r="AW343" s="3186">
        <f t="shared" si="236"/>
        <v>0</v>
      </c>
      <c r="AX343" s="3186">
        <f t="shared" si="237"/>
        <v>0</v>
      </c>
      <c r="AY343" s="3187">
        <f t="shared" si="212"/>
        <v>0</v>
      </c>
      <c r="AZ343" s="3178">
        <f t="shared" si="213"/>
        <v>0</v>
      </c>
      <c r="BA343" s="3178">
        <f t="shared" si="214"/>
        <v>0</v>
      </c>
      <c r="BB343" s="3178">
        <f t="shared" si="215"/>
        <v>0</v>
      </c>
      <c r="BC343" s="3178">
        <f t="shared" si="216"/>
        <v>0</v>
      </c>
      <c r="BD343" s="3178">
        <f t="shared" si="217"/>
        <v>0</v>
      </c>
      <c r="BE343" s="3178">
        <f t="shared" si="218"/>
        <v>0</v>
      </c>
      <c r="BF343" s="3178">
        <f t="shared" si="219"/>
        <v>0</v>
      </c>
      <c r="BG343" s="3178">
        <f t="shared" si="220"/>
        <v>0</v>
      </c>
      <c r="BH343" s="3178">
        <f t="shared" si="221"/>
        <v>0</v>
      </c>
      <c r="BI343" s="3178">
        <f t="shared" si="222"/>
        <v>0</v>
      </c>
      <c r="BJ343" s="3178">
        <f t="shared" si="223"/>
        <v>0</v>
      </c>
      <c r="BK343" s="3178">
        <f t="shared" si="224"/>
        <v>0</v>
      </c>
      <c r="BL343" s="3178">
        <f t="shared" si="225"/>
        <v>0</v>
      </c>
      <c r="BM343" s="3178">
        <f t="shared" si="226"/>
        <v>0</v>
      </c>
      <c r="BN343" s="3178">
        <f t="shared" si="227"/>
        <v>0</v>
      </c>
      <c r="BO343" s="3178">
        <f t="shared" si="228"/>
        <v>0</v>
      </c>
      <c r="BP343" s="3178">
        <f t="shared" si="229"/>
        <v>0</v>
      </c>
      <c r="BQ343" s="3178">
        <f t="shared" si="230"/>
        <v>0</v>
      </c>
      <c r="BR343" s="3178">
        <f t="shared" si="231"/>
        <v>0</v>
      </c>
      <c r="BS343" s="3178">
        <f t="shared" si="232"/>
        <v>0</v>
      </c>
      <c r="BT343" s="3188">
        <f t="shared" si="233"/>
        <v>0</v>
      </c>
    </row>
    <row r="344" spans="1:72">
      <c r="A344" s="3176"/>
      <c r="B344" s="3177"/>
      <c r="C344" s="3177"/>
      <c r="D344" s="3190"/>
      <c r="E344" s="3178">
        <f t="shared" si="234"/>
        <v>0</v>
      </c>
      <c r="F344" s="3179"/>
      <c r="G344" s="3180">
        <f t="shared" si="209"/>
        <v>0</v>
      </c>
      <c r="H344" s="3181">
        <f t="shared" si="210"/>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11"/>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5"/>
        <v>0</v>
      </c>
      <c r="AW344" s="3186">
        <f t="shared" si="236"/>
        <v>0</v>
      </c>
      <c r="AX344" s="3186">
        <f t="shared" si="237"/>
        <v>0</v>
      </c>
      <c r="AY344" s="3187">
        <f t="shared" si="212"/>
        <v>0</v>
      </c>
      <c r="AZ344" s="3178">
        <f t="shared" si="213"/>
        <v>0</v>
      </c>
      <c r="BA344" s="3178">
        <f t="shared" si="214"/>
        <v>0</v>
      </c>
      <c r="BB344" s="3178">
        <f t="shared" si="215"/>
        <v>0</v>
      </c>
      <c r="BC344" s="3178">
        <f t="shared" si="216"/>
        <v>0</v>
      </c>
      <c r="BD344" s="3178">
        <f t="shared" si="217"/>
        <v>0</v>
      </c>
      <c r="BE344" s="3178">
        <f t="shared" si="218"/>
        <v>0</v>
      </c>
      <c r="BF344" s="3178">
        <f t="shared" si="219"/>
        <v>0</v>
      </c>
      <c r="BG344" s="3178">
        <f t="shared" si="220"/>
        <v>0</v>
      </c>
      <c r="BH344" s="3178">
        <f t="shared" si="221"/>
        <v>0</v>
      </c>
      <c r="BI344" s="3178">
        <f t="shared" si="222"/>
        <v>0</v>
      </c>
      <c r="BJ344" s="3178">
        <f t="shared" si="223"/>
        <v>0</v>
      </c>
      <c r="BK344" s="3178">
        <f t="shared" si="224"/>
        <v>0</v>
      </c>
      <c r="BL344" s="3178">
        <f t="shared" si="225"/>
        <v>0</v>
      </c>
      <c r="BM344" s="3178">
        <f t="shared" si="226"/>
        <v>0</v>
      </c>
      <c r="BN344" s="3178">
        <f t="shared" si="227"/>
        <v>0</v>
      </c>
      <c r="BO344" s="3178">
        <f t="shared" si="228"/>
        <v>0</v>
      </c>
      <c r="BP344" s="3178">
        <f t="shared" si="229"/>
        <v>0</v>
      </c>
      <c r="BQ344" s="3178">
        <f t="shared" si="230"/>
        <v>0</v>
      </c>
      <c r="BR344" s="3178">
        <f t="shared" si="231"/>
        <v>0</v>
      </c>
      <c r="BS344" s="3178">
        <f t="shared" si="232"/>
        <v>0</v>
      </c>
      <c r="BT344" s="3188">
        <f t="shared" si="233"/>
        <v>0</v>
      </c>
    </row>
    <row r="345" spans="1:72">
      <c r="A345" s="3176"/>
      <c r="B345" s="3177"/>
      <c r="C345" s="3177"/>
      <c r="D345" s="3190"/>
      <c r="E345" s="3178">
        <f t="shared" si="234"/>
        <v>0</v>
      </c>
      <c r="F345" s="3179"/>
      <c r="G345" s="3180">
        <f t="shared" si="209"/>
        <v>0</v>
      </c>
      <c r="H345" s="3181">
        <f t="shared" si="210"/>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11"/>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5"/>
        <v>0</v>
      </c>
      <c r="AW345" s="3186">
        <f t="shared" si="236"/>
        <v>0</v>
      </c>
      <c r="AX345" s="3186">
        <f t="shared" si="237"/>
        <v>0</v>
      </c>
      <c r="AY345" s="3187">
        <f t="shared" si="212"/>
        <v>0</v>
      </c>
      <c r="AZ345" s="3178">
        <f t="shared" si="213"/>
        <v>0</v>
      </c>
      <c r="BA345" s="3178">
        <f t="shared" si="214"/>
        <v>0</v>
      </c>
      <c r="BB345" s="3178">
        <f t="shared" si="215"/>
        <v>0</v>
      </c>
      <c r="BC345" s="3178">
        <f t="shared" si="216"/>
        <v>0</v>
      </c>
      <c r="BD345" s="3178">
        <f t="shared" si="217"/>
        <v>0</v>
      </c>
      <c r="BE345" s="3178">
        <f t="shared" si="218"/>
        <v>0</v>
      </c>
      <c r="BF345" s="3178">
        <f t="shared" si="219"/>
        <v>0</v>
      </c>
      <c r="BG345" s="3178">
        <f t="shared" si="220"/>
        <v>0</v>
      </c>
      <c r="BH345" s="3178">
        <f t="shared" si="221"/>
        <v>0</v>
      </c>
      <c r="BI345" s="3178">
        <f t="shared" si="222"/>
        <v>0</v>
      </c>
      <c r="BJ345" s="3178">
        <f t="shared" si="223"/>
        <v>0</v>
      </c>
      <c r="BK345" s="3178">
        <f t="shared" si="224"/>
        <v>0</v>
      </c>
      <c r="BL345" s="3178">
        <f t="shared" si="225"/>
        <v>0</v>
      </c>
      <c r="BM345" s="3178">
        <f t="shared" si="226"/>
        <v>0</v>
      </c>
      <c r="BN345" s="3178">
        <f t="shared" si="227"/>
        <v>0</v>
      </c>
      <c r="BO345" s="3178">
        <f t="shared" si="228"/>
        <v>0</v>
      </c>
      <c r="BP345" s="3178">
        <f t="shared" si="229"/>
        <v>0</v>
      </c>
      <c r="BQ345" s="3178">
        <f t="shared" si="230"/>
        <v>0</v>
      </c>
      <c r="BR345" s="3178">
        <f t="shared" si="231"/>
        <v>0</v>
      </c>
      <c r="BS345" s="3178">
        <f t="shared" si="232"/>
        <v>0</v>
      </c>
      <c r="BT345" s="3188">
        <f t="shared" si="233"/>
        <v>0</v>
      </c>
    </row>
    <row r="346" spans="1:72">
      <c r="A346" s="3176"/>
      <c r="B346" s="3177"/>
      <c r="C346" s="3177"/>
      <c r="D346" s="3190"/>
      <c r="E346" s="3178">
        <f t="shared" si="234"/>
        <v>0</v>
      </c>
      <c r="F346" s="3179"/>
      <c r="G346" s="3180">
        <f t="shared" si="209"/>
        <v>0</v>
      </c>
      <c r="H346" s="3181">
        <f t="shared" si="210"/>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11"/>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5"/>
        <v>0</v>
      </c>
      <c r="AW346" s="3186">
        <f t="shared" si="236"/>
        <v>0</v>
      </c>
      <c r="AX346" s="3186">
        <f t="shared" si="237"/>
        <v>0</v>
      </c>
      <c r="AY346" s="3187">
        <f t="shared" si="212"/>
        <v>0</v>
      </c>
      <c r="AZ346" s="3178">
        <f t="shared" si="213"/>
        <v>0</v>
      </c>
      <c r="BA346" s="3178">
        <f t="shared" si="214"/>
        <v>0</v>
      </c>
      <c r="BB346" s="3178">
        <f t="shared" si="215"/>
        <v>0</v>
      </c>
      <c r="BC346" s="3178">
        <f t="shared" si="216"/>
        <v>0</v>
      </c>
      <c r="BD346" s="3178">
        <f t="shared" si="217"/>
        <v>0</v>
      </c>
      <c r="BE346" s="3178">
        <f t="shared" si="218"/>
        <v>0</v>
      </c>
      <c r="BF346" s="3178">
        <f t="shared" si="219"/>
        <v>0</v>
      </c>
      <c r="BG346" s="3178">
        <f t="shared" si="220"/>
        <v>0</v>
      </c>
      <c r="BH346" s="3178">
        <f t="shared" si="221"/>
        <v>0</v>
      </c>
      <c r="BI346" s="3178">
        <f t="shared" si="222"/>
        <v>0</v>
      </c>
      <c r="BJ346" s="3178">
        <f t="shared" si="223"/>
        <v>0</v>
      </c>
      <c r="BK346" s="3178">
        <f t="shared" si="224"/>
        <v>0</v>
      </c>
      <c r="BL346" s="3178">
        <f t="shared" si="225"/>
        <v>0</v>
      </c>
      <c r="BM346" s="3178">
        <f t="shared" si="226"/>
        <v>0</v>
      </c>
      <c r="BN346" s="3178">
        <f t="shared" si="227"/>
        <v>0</v>
      </c>
      <c r="BO346" s="3178">
        <f t="shared" si="228"/>
        <v>0</v>
      </c>
      <c r="BP346" s="3178">
        <f t="shared" si="229"/>
        <v>0</v>
      </c>
      <c r="BQ346" s="3178">
        <f t="shared" si="230"/>
        <v>0</v>
      </c>
      <c r="BR346" s="3178">
        <f t="shared" si="231"/>
        <v>0</v>
      </c>
      <c r="BS346" s="3178">
        <f t="shared" si="232"/>
        <v>0</v>
      </c>
      <c r="BT346" s="3188">
        <f t="shared" si="233"/>
        <v>0</v>
      </c>
    </row>
    <row r="347" spans="1:72">
      <c r="A347" s="3176"/>
      <c r="B347" s="3177"/>
      <c r="C347" s="3177"/>
      <c r="D347" s="3190"/>
      <c r="E347" s="3178">
        <f t="shared" si="234"/>
        <v>0</v>
      </c>
      <c r="F347" s="3179"/>
      <c r="G347" s="3180">
        <f t="shared" si="209"/>
        <v>0</v>
      </c>
      <c r="H347" s="3181">
        <f t="shared" si="210"/>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11"/>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5"/>
        <v>0</v>
      </c>
      <c r="AW347" s="3186">
        <f t="shared" si="236"/>
        <v>0</v>
      </c>
      <c r="AX347" s="3186">
        <f t="shared" si="237"/>
        <v>0</v>
      </c>
      <c r="AY347" s="3187">
        <f t="shared" si="212"/>
        <v>0</v>
      </c>
      <c r="AZ347" s="3178">
        <f t="shared" si="213"/>
        <v>0</v>
      </c>
      <c r="BA347" s="3178">
        <f t="shared" si="214"/>
        <v>0</v>
      </c>
      <c r="BB347" s="3178">
        <f t="shared" si="215"/>
        <v>0</v>
      </c>
      <c r="BC347" s="3178">
        <f t="shared" si="216"/>
        <v>0</v>
      </c>
      <c r="BD347" s="3178">
        <f t="shared" si="217"/>
        <v>0</v>
      </c>
      <c r="BE347" s="3178">
        <f t="shared" si="218"/>
        <v>0</v>
      </c>
      <c r="BF347" s="3178">
        <f t="shared" si="219"/>
        <v>0</v>
      </c>
      <c r="BG347" s="3178">
        <f t="shared" si="220"/>
        <v>0</v>
      </c>
      <c r="BH347" s="3178">
        <f t="shared" si="221"/>
        <v>0</v>
      </c>
      <c r="BI347" s="3178">
        <f t="shared" si="222"/>
        <v>0</v>
      </c>
      <c r="BJ347" s="3178">
        <f t="shared" si="223"/>
        <v>0</v>
      </c>
      <c r="BK347" s="3178">
        <f t="shared" si="224"/>
        <v>0</v>
      </c>
      <c r="BL347" s="3178">
        <f t="shared" si="225"/>
        <v>0</v>
      </c>
      <c r="BM347" s="3178">
        <f t="shared" si="226"/>
        <v>0</v>
      </c>
      <c r="BN347" s="3178">
        <f t="shared" si="227"/>
        <v>0</v>
      </c>
      <c r="BO347" s="3178">
        <f t="shared" si="228"/>
        <v>0</v>
      </c>
      <c r="BP347" s="3178">
        <f t="shared" si="229"/>
        <v>0</v>
      </c>
      <c r="BQ347" s="3178">
        <f t="shared" si="230"/>
        <v>0</v>
      </c>
      <c r="BR347" s="3178">
        <f t="shared" si="231"/>
        <v>0</v>
      </c>
      <c r="BS347" s="3178">
        <f t="shared" si="232"/>
        <v>0</v>
      </c>
      <c r="BT347" s="3188">
        <f t="shared" si="233"/>
        <v>0</v>
      </c>
    </row>
    <row r="348" spans="1:72">
      <c r="A348" s="3176"/>
      <c r="B348" s="3177"/>
      <c r="C348" s="3177"/>
      <c r="D348" s="3190"/>
      <c r="E348" s="3178">
        <f t="shared" si="234"/>
        <v>0</v>
      </c>
      <c r="F348" s="3179"/>
      <c r="G348" s="3180">
        <f t="shared" si="209"/>
        <v>0</v>
      </c>
      <c r="H348" s="3181">
        <f t="shared" si="210"/>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11"/>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5"/>
        <v>0</v>
      </c>
      <c r="AW348" s="3186">
        <f t="shared" si="236"/>
        <v>0</v>
      </c>
      <c r="AX348" s="3186">
        <f t="shared" si="237"/>
        <v>0</v>
      </c>
      <c r="AY348" s="3187">
        <f t="shared" si="212"/>
        <v>0</v>
      </c>
      <c r="AZ348" s="3178">
        <f t="shared" si="213"/>
        <v>0</v>
      </c>
      <c r="BA348" s="3178">
        <f t="shared" si="214"/>
        <v>0</v>
      </c>
      <c r="BB348" s="3178">
        <f t="shared" si="215"/>
        <v>0</v>
      </c>
      <c r="BC348" s="3178">
        <f t="shared" si="216"/>
        <v>0</v>
      </c>
      <c r="BD348" s="3178">
        <f t="shared" si="217"/>
        <v>0</v>
      </c>
      <c r="BE348" s="3178">
        <f t="shared" si="218"/>
        <v>0</v>
      </c>
      <c r="BF348" s="3178">
        <f t="shared" si="219"/>
        <v>0</v>
      </c>
      <c r="BG348" s="3178">
        <f t="shared" si="220"/>
        <v>0</v>
      </c>
      <c r="BH348" s="3178">
        <f t="shared" si="221"/>
        <v>0</v>
      </c>
      <c r="BI348" s="3178">
        <f t="shared" si="222"/>
        <v>0</v>
      </c>
      <c r="BJ348" s="3178">
        <f t="shared" si="223"/>
        <v>0</v>
      </c>
      <c r="BK348" s="3178">
        <f t="shared" si="224"/>
        <v>0</v>
      </c>
      <c r="BL348" s="3178">
        <f t="shared" si="225"/>
        <v>0</v>
      </c>
      <c r="BM348" s="3178">
        <f t="shared" si="226"/>
        <v>0</v>
      </c>
      <c r="BN348" s="3178">
        <f t="shared" si="227"/>
        <v>0</v>
      </c>
      <c r="BO348" s="3178">
        <f t="shared" si="228"/>
        <v>0</v>
      </c>
      <c r="BP348" s="3178">
        <f t="shared" si="229"/>
        <v>0</v>
      </c>
      <c r="BQ348" s="3178">
        <f t="shared" si="230"/>
        <v>0</v>
      </c>
      <c r="BR348" s="3178">
        <f t="shared" si="231"/>
        <v>0</v>
      </c>
      <c r="BS348" s="3178">
        <f t="shared" si="232"/>
        <v>0</v>
      </c>
      <c r="BT348" s="3188">
        <f t="shared" si="233"/>
        <v>0</v>
      </c>
    </row>
    <row r="349" spans="1:72">
      <c r="A349" s="3176"/>
      <c r="B349" s="3177"/>
      <c r="C349" s="3177"/>
      <c r="D349" s="3190"/>
      <c r="E349" s="3178">
        <f t="shared" si="234"/>
        <v>0</v>
      </c>
      <c r="F349" s="3179"/>
      <c r="G349" s="3180">
        <f t="shared" si="209"/>
        <v>0</v>
      </c>
      <c r="H349" s="3181">
        <f t="shared" si="210"/>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11"/>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5"/>
        <v>0</v>
      </c>
      <c r="AW349" s="3186">
        <f t="shared" si="236"/>
        <v>0</v>
      </c>
      <c r="AX349" s="3186">
        <f t="shared" si="237"/>
        <v>0</v>
      </c>
      <c r="AY349" s="3187">
        <f t="shared" si="212"/>
        <v>0</v>
      </c>
      <c r="AZ349" s="3178">
        <f t="shared" si="213"/>
        <v>0</v>
      </c>
      <c r="BA349" s="3178">
        <f t="shared" si="214"/>
        <v>0</v>
      </c>
      <c r="BB349" s="3178">
        <f t="shared" si="215"/>
        <v>0</v>
      </c>
      <c r="BC349" s="3178">
        <f t="shared" si="216"/>
        <v>0</v>
      </c>
      <c r="BD349" s="3178">
        <f t="shared" si="217"/>
        <v>0</v>
      </c>
      <c r="BE349" s="3178">
        <f t="shared" si="218"/>
        <v>0</v>
      </c>
      <c r="BF349" s="3178">
        <f t="shared" si="219"/>
        <v>0</v>
      </c>
      <c r="BG349" s="3178">
        <f t="shared" si="220"/>
        <v>0</v>
      </c>
      <c r="BH349" s="3178">
        <f t="shared" si="221"/>
        <v>0</v>
      </c>
      <c r="BI349" s="3178">
        <f t="shared" si="222"/>
        <v>0</v>
      </c>
      <c r="BJ349" s="3178">
        <f t="shared" si="223"/>
        <v>0</v>
      </c>
      <c r="BK349" s="3178">
        <f t="shared" si="224"/>
        <v>0</v>
      </c>
      <c r="BL349" s="3178">
        <f t="shared" si="225"/>
        <v>0</v>
      </c>
      <c r="BM349" s="3178">
        <f t="shared" si="226"/>
        <v>0</v>
      </c>
      <c r="BN349" s="3178">
        <f t="shared" si="227"/>
        <v>0</v>
      </c>
      <c r="BO349" s="3178">
        <f t="shared" si="228"/>
        <v>0</v>
      </c>
      <c r="BP349" s="3178">
        <f t="shared" si="229"/>
        <v>0</v>
      </c>
      <c r="BQ349" s="3178">
        <f t="shared" si="230"/>
        <v>0</v>
      </c>
      <c r="BR349" s="3178">
        <f t="shared" si="231"/>
        <v>0</v>
      </c>
      <c r="BS349" s="3178">
        <f t="shared" si="232"/>
        <v>0</v>
      </c>
      <c r="BT349" s="3188">
        <f t="shared" si="233"/>
        <v>0</v>
      </c>
    </row>
    <row r="350" spans="1:72">
      <c r="A350" s="3176"/>
      <c r="B350" s="3177"/>
      <c r="C350" s="3177"/>
      <c r="D350" s="3190"/>
      <c r="E350" s="3178">
        <f t="shared" si="234"/>
        <v>0</v>
      </c>
      <c r="F350" s="3179"/>
      <c r="G350" s="3180">
        <f t="shared" si="209"/>
        <v>0</v>
      </c>
      <c r="H350" s="3181">
        <f t="shared" si="210"/>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11"/>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5"/>
        <v>0</v>
      </c>
      <c r="AW350" s="3186">
        <f t="shared" si="236"/>
        <v>0</v>
      </c>
      <c r="AX350" s="3186">
        <f t="shared" si="237"/>
        <v>0</v>
      </c>
      <c r="AY350" s="3187">
        <f t="shared" si="212"/>
        <v>0</v>
      </c>
      <c r="AZ350" s="3178">
        <f t="shared" si="213"/>
        <v>0</v>
      </c>
      <c r="BA350" s="3178">
        <f t="shared" si="214"/>
        <v>0</v>
      </c>
      <c r="BB350" s="3178">
        <f t="shared" si="215"/>
        <v>0</v>
      </c>
      <c r="BC350" s="3178">
        <f t="shared" si="216"/>
        <v>0</v>
      </c>
      <c r="BD350" s="3178">
        <f t="shared" si="217"/>
        <v>0</v>
      </c>
      <c r="BE350" s="3178">
        <f t="shared" si="218"/>
        <v>0</v>
      </c>
      <c r="BF350" s="3178">
        <f t="shared" si="219"/>
        <v>0</v>
      </c>
      <c r="BG350" s="3178">
        <f t="shared" si="220"/>
        <v>0</v>
      </c>
      <c r="BH350" s="3178">
        <f t="shared" si="221"/>
        <v>0</v>
      </c>
      <c r="BI350" s="3178">
        <f t="shared" si="222"/>
        <v>0</v>
      </c>
      <c r="BJ350" s="3178">
        <f t="shared" si="223"/>
        <v>0</v>
      </c>
      <c r="BK350" s="3178">
        <f t="shared" si="224"/>
        <v>0</v>
      </c>
      <c r="BL350" s="3178">
        <f t="shared" si="225"/>
        <v>0</v>
      </c>
      <c r="BM350" s="3178">
        <f t="shared" si="226"/>
        <v>0</v>
      </c>
      <c r="BN350" s="3178">
        <f t="shared" si="227"/>
        <v>0</v>
      </c>
      <c r="BO350" s="3178">
        <f t="shared" si="228"/>
        <v>0</v>
      </c>
      <c r="BP350" s="3178">
        <f t="shared" si="229"/>
        <v>0</v>
      </c>
      <c r="BQ350" s="3178">
        <f t="shared" si="230"/>
        <v>0</v>
      </c>
      <c r="BR350" s="3178">
        <f t="shared" si="231"/>
        <v>0</v>
      </c>
      <c r="BS350" s="3178">
        <f t="shared" si="232"/>
        <v>0</v>
      </c>
      <c r="BT350" s="3188">
        <f t="shared" si="233"/>
        <v>0</v>
      </c>
    </row>
    <row r="351" spans="1:72">
      <c r="A351" s="3176"/>
      <c r="B351" s="3177"/>
      <c r="C351" s="3177"/>
      <c r="D351" s="3190"/>
      <c r="E351" s="3178">
        <f t="shared" si="234"/>
        <v>0</v>
      </c>
      <c r="F351" s="3179"/>
      <c r="G351" s="3180">
        <f t="shared" si="209"/>
        <v>0</v>
      </c>
      <c r="H351" s="3181">
        <f t="shared" si="210"/>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11"/>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5"/>
        <v>0</v>
      </c>
      <c r="AW351" s="3186">
        <f t="shared" si="236"/>
        <v>0</v>
      </c>
      <c r="AX351" s="3186">
        <f t="shared" si="237"/>
        <v>0</v>
      </c>
      <c r="AY351" s="3187">
        <f t="shared" si="212"/>
        <v>0</v>
      </c>
      <c r="AZ351" s="3178">
        <f t="shared" si="213"/>
        <v>0</v>
      </c>
      <c r="BA351" s="3178">
        <f t="shared" si="214"/>
        <v>0</v>
      </c>
      <c r="BB351" s="3178">
        <f t="shared" si="215"/>
        <v>0</v>
      </c>
      <c r="BC351" s="3178">
        <f t="shared" si="216"/>
        <v>0</v>
      </c>
      <c r="BD351" s="3178">
        <f t="shared" si="217"/>
        <v>0</v>
      </c>
      <c r="BE351" s="3178">
        <f t="shared" si="218"/>
        <v>0</v>
      </c>
      <c r="BF351" s="3178">
        <f t="shared" si="219"/>
        <v>0</v>
      </c>
      <c r="BG351" s="3178">
        <f t="shared" si="220"/>
        <v>0</v>
      </c>
      <c r="BH351" s="3178">
        <f t="shared" si="221"/>
        <v>0</v>
      </c>
      <c r="BI351" s="3178">
        <f t="shared" si="222"/>
        <v>0</v>
      </c>
      <c r="BJ351" s="3178">
        <f t="shared" si="223"/>
        <v>0</v>
      </c>
      <c r="BK351" s="3178">
        <f t="shared" si="224"/>
        <v>0</v>
      </c>
      <c r="BL351" s="3178">
        <f t="shared" si="225"/>
        <v>0</v>
      </c>
      <c r="BM351" s="3178">
        <f t="shared" si="226"/>
        <v>0</v>
      </c>
      <c r="BN351" s="3178">
        <f t="shared" si="227"/>
        <v>0</v>
      </c>
      <c r="BO351" s="3178">
        <f t="shared" si="228"/>
        <v>0</v>
      </c>
      <c r="BP351" s="3178">
        <f t="shared" si="229"/>
        <v>0</v>
      </c>
      <c r="BQ351" s="3178">
        <f t="shared" si="230"/>
        <v>0</v>
      </c>
      <c r="BR351" s="3178">
        <f t="shared" si="231"/>
        <v>0</v>
      </c>
      <c r="BS351" s="3178">
        <f t="shared" si="232"/>
        <v>0</v>
      </c>
      <c r="BT351" s="3188">
        <f t="shared" si="233"/>
        <v>0</v>
      </c>
    </row>
    <row r="352" spans="1:72">
      <c r="A352" s="3176"/>
      <c r="B352" s="3177"/>
      <c r="C352" s="3177"/>
      <c r="D352" s="3190"/>
      <c r="E352" s="3178">
        <f t="shared" si="234"/>
        <v>0</v>
      </c>
      <c r="F352" s="3179"/>
      <c r="G352" s="3180">
        <f t="shared" si="209"/>
        <v>0</v>
      </c>
      <c r="H352" s="3181">
        <f t="shared" si="210"/>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11"/>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5"/>
        <v>0</v>
      </c>
      <c r="AW352" s="3186">
        <f t="shared" si="236"/>
        <v>0</v>
      </c>
      <c r="AX352" s="3186">
        <f t="shared" si="237"/>
        <v>0</v>
      </c>
      <c r="AY352" s="3187">
        <f t="shared" si="212"/>
        <v>0</v>
      </c>
      <c r="AZ352" s="3178">
        <f t="shared" si="213"/>
        <v>0</v>
      </c>
      <c r="BA352" s="3178">
        <f t="shared" si="214"/>
        <v>0</v>
      </c>
      <c r="BB352" s="3178">
        <f t="shared" si="215"/>
        <v>0</v>
      </c>
      <c r="BC352" s="3178">
        <f t="shared" si="216"/>
        <v>0</v>
      </c>
      <c r="BD352" s="3178">
        <f t="shared" si="217"/>
        <v>0</v>
      </c>
      <c r="BE352" s="3178">
        <f t="shared" si="218"/>
        <v>0</v>
      </c>
      <c r="BF352" s="3178">
        <f t="shared" si="219"/>
        <v>0</v>
      </c>
      <c r="BG352" s="3178">
        <f t="shared" si="220"/>
        <v>0</v>
      </c>
      <c r="BH352" s="3178">
        <f t="shared" si="221"/>
        <v>0</v>
      </c>
      <c r="BI352" s="3178">
        <f t="shared" si="222"/>
        <v>0</v>
      </c>
      <c r="BJ352" s="3178">
        <f t="shared" si="223"/>
        <v>0</v>
      </c>
      <c r="BK352" s="3178">
        <f t="shared" si="224"/>
        <v>0</v>
      </c>
      <c r="BL352" s="3178">
        <f t="shared" si="225"/>
        <v>0</v>
      </c>
      <c r="BM352" s="3178">
        <f t="shared" si="226"/>
        <v>0</v>
      </c>
      <c r="BN352" s="3178">
        <f t="shared" si="227"/>
        <v>0</v>
      </c>
      <c r="BO352" s="3178">
        <f t="shared" si="228"/>
        <v>0</v>
      </c>
      <c r="BP352" s="3178">
        <f t="shared" si="229"/>
        <v>0</v>
      </c>
      <c r="BQ352" s="3178">
        <f t="shared" si="230"/>
        <v>0</v>
      </c>
      <c r="BR352" s="3178">
        <f t="shared" si="231"/>
        <v>0</v>
      </c>
      <c r="BS352" s="3178">
        <f t="shared" si="232"/>
        <v>0</v>
      </c>
      <c r="BT352" s="3188">
        <f t="shared" si="233"/>
        <v>0</v>
      </c>
    </row>
    <row r="353" spans="1:72">
      <c r="A353" s="3176"/>
      <c r="B353" s="3177"/>
      <c r="C353" s="3177"/>
      <c r="D353" s="3190"/>
      <c r="E353" s="3178">
        <f t="shared" si="234"/>
        <v>0</v>
      </c>
      <c r="F353" s="3179"/>
      <c r="G353" s="3180">
        <f t="shared" si="209"/>
        <v>0</v>
      </c>
      <c r="H353" s="3181">
        <f t="shared" si="210"/>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11"/>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5"/>
        <v>0</v>
      </c>
      <c r="AW353" s="3186">
        <f t="shared" si="236"/>
        <v>0</v>
      </c>
      <c r="AX353" s="3186">
        <f t="shared" si="237"/>
        <v>0</v>
      </c>
      <c r="AY353" s="3187">
        <f t="shared" si="212"/>
        <v>0</v>
      </c>
      <c r="AZ353" s="3178">
        <f t="shared" si="213"/>
        <v>0</v>
      </c>
      <c r="BA353" s="3178">
        <f t="shared" si="214"/>
        <v>0</v>
      </c>
      <c r="BB353" s="3178">
        <f t="shared" si="215"/>
        <v>0</v>
      </c>
      <c r="BC353" s="3178">
        <f t="shared" si="216"/>
        <v>0</v>
      </c>
      <c r="BD353" s="3178">
        <f t="shared" si="217"/>
        <v>0</v>
      </c>
      <c r="BE353" s="3178">
        <f t="shared" si="218"/>
        <v>0</v>
      </c>
      <c r="BF353" s="3178">
        <f t="shared" si="219"/>
        <v>0</v>
      </c>
      <c r="BG353" s="3178">
        <f t="shared" si="220"/>
        <v>0</v>
      </c>
      <c r="BH353" s="3178">
        <f t="shared" si="221"/>
        <v>0</v>
      </c>
      <c r="BI353" s="3178">
        <f t="shared" si="222"/>
        <v>0</v>
      </c>
      <c r="BJ353" s="3178">
        <f t="shared" si="223"/>
        <v>0</v>
      </c>
      <c r="BK353" s="3178">
        <f t="shared" si="224"/>
        <v>0</v>
      </c>
      <c r="BL353" s="3178">
        <f t="shared" si="225"/>
        <v>0</v>
      </c>
      <c r="BM353" s="3178">
        <f t="shared" si="226"/>
        <v>0</v>
      </c>
      <c r="BN353" s="3178">
        <f t="shared" si="227"/>
        <v>0</v>
      </c>
      <c r="BO353" s="3178">
        <f t="shared" si="228"/>
        <v>0</v>
      </c>
      <c r="BP353" s="3178">
        <f t="shared" si="229"/>
        <v>0</v>
      </c>
      <c r="BQ353" s="3178">
        <f t="shared" si="230"/>
        <v>0</v>
      </c>
      <c r="BR353" s="3178">
        <f t="shared" si="231"/>
        <v>0</v>
      </c>
      <c r="BS353" s="3178">
        <f t="shared" si="232"/>
        <v>0</v>
      </c>
      <c r="BT353" s="3188">
        <f t="shared" si="233"/>
        <v>0</v>
      </c>
    </row>
    <row r="354" spans="1:72">
      <c r="A354" s="3176"/>
      <c r="B354" s="3177"/>
      <c r="C354" s="3177"/>
      <c r="D354" s="3190"/>
      <c r="E354" s="3178">
        <f t="shared" si="234"/>
        <v>0</v>
      </c>
      <c r="F354" s="3179"/>
      <c r="G354" s="3180">
        <f t="shared" si="209"/>
        <v>0</v>
      </c>
      <c r="H354" s="3181">
        <f t="shared" si="210"/>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11"/>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5"/>
        <v>0</v>
      </c>
      <c r="AW354" s="3186">
        <f t="shared" si="236"/>
        <v>0</v>
      </c>
      <c r="AX354" s="3186">
        <f t="shared" si="237"/>
        <v>0</v>
      </c>
      <c r="AY354" s="3187">
        <f t="shared" si="212"/>
        <v>0</v>
      </c>
      <c r="AZ354" s="3178">
        <f t="shared" si="213"/>
        <v>0</v>
      </c>
      <c r="BA354" s="3178">
        <f t="shared" si="214"/>
        <v>0</v>
      </c>
      <c r="BB354" s="3178">
        <f t="shared" si="215"/>
        <v>0</v>
      </c>
      <c r="BC354" s="3178">
        <f t="shared" si="216"/>
        <v>0</v>
      </c>
      <c r="BD354" s="3178">
        <f t="shared" si="217"/>
        <v>0</v>
      </c>
      <c r="BE354" s="3178">
        <f t="shared" si="218"/>
        <v>0</v>
      </c>
      <c r="BF354" s="3178">
        <f t="shared" si="219"/>
        <v>0</v>
      </c>
      <c r="BG354" s="3178">
        <f t="shared" si="220"/>
        <v>0</v>
      </c>
      <c r="BH354" s="3178">
        <f t="shared" si="221"/>
        <v>0</v>
      </c>
      <c r="BI354" s="3178">
        <f t="shared" si="222"/>
        <v>0</v>
      </c>
      <c r="BJ354" s="3178">
        <f t="shared" si="223"/>
        <v>0</v>
      </c>
      <c r="BK354" s="3178">
        <f t="shared" si="224"/>
        <v>0</v>
      </c>
      <c r="BL354" s="3178">
        <f t="shared" si="225"/>
        <v>0</v>
      </c>
      <c r="BM354" s="3178">
        <f t="shared" si="226"/>
        <v>0</v>
      </c>
      <c r="BN354" s="3178">
        <f t="shared" si="227"/>
        <v>0</v>
      </c>
      <c r="BO354" s="3178">
        <f t="shared" si="228"/>
        <v>0</v>
      </c>
      <c r="BP354" s="3178">
        <f t="shared" si="229"/>
        <v>0</v>
      </c>
      <c r="BQ354" s="3178">
        <f t="shared" si="230"/>
        <v>0</v>
      </c>
      <c r="BR354" s="3178">
        <f t="shared" si="231"/>
        <v>0</v>
      </c>
      <c r="BS354" s="3178">
        <f t="shared" si="232"/>
        <v>0</v>
      </c>
      <c r="BT354" s="3188">
        <f t="shared" si="233"/>
        <v>0</v>
      </c>
    </row>
    <row r="355" spans="1:72">
      <c r="A355" s="3176"/>
      <c r="B355" s="3177"/>
      <c r="C355" s="3177"/>
      <c r="D355" s="3190"/>
      <c r="E355" s="3178">
        <f t="shared" si="234"/>
        <v>0</v>
      </c>
      <c r="F355" s="3179"/>
      <c r="G355" s="3180">
        <f t="shared" si="209"/>
        <v>0</v>
      </c>
      <c r="H355" s="3181">
        <f t="shared" si="210"/>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11"/>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5"/>
        <v>0</v>
      </c>
      <c r="AW355" s="3186">
        <f t="shared" si="236"/>
        <v>0</v>
      </c>
      <c r="AX355" s="3186">
        <f t="shared" si="237"/>
        <v>0</v>
      </c>
      <c r="AY355" s="3187">
        <f t="shared" si="212"/>
        <v>0</v>
      </c>
      <c r="AZ355" s="3178">
        <f t="shared" si="213"/>
        <v>0</v>
      </c>
      <c r="BA355" s="3178">
        <f t="shared" si="214"/>
        <v>0</v>
      </c>
      <c r="BB355" s="3178">
        <f t="shared" si="215"/>
        <v>0</v>
      </c>
      <c r="BC355" s="3178">
        <f t="shared" si="216"/>
        <v>0</v>
      </c>
      <c r="BD355" s="3178">
        <f t="shared" si="217"/>
        <v>0</v>
      </c>
      <c r="BE355" s="3178">
        <f t="shared" si="218"/>
        <v>0</v>
      </c>
      <c r="BF355" s="3178">
        <f t="shared" si="219"/>
        <v>0</v>
      </c>
      <c r="BG355" s="3178">
        <f t="shared" si="220"/>
        <v>0</v>
      </c>
      <c r="BH355" s="3178">
        <f t="shared" si="221"/>
        <v>0</v>
      </c>
      <c r="BI355" s="3178">
        <f t="shared" si="222"/>
        <v>0</v>
      </c>
      <c r="BJ355" s="3178">
        <f t="shared" si="223"/>
        <v>0</v>
      </c>
      <c r="BK355" s="3178">
        <f t="shared" si="224"/>
        <v>0</v>
      </c>
      <c r="BL355" s="3178">
        <f t="shared" si="225"/>
        <v>0</v>
      </c>
      <c r="BM355" s="3178">
        <f t="shared" si="226"/>
        <v>0</v>
      </c>
      <c r="BN355" s="3178">
        <f t="shared" si="227"/>
        <v>0</v>
      </c>
      <c r="BO355" s="3178">
        <f t="shared" si="228"/>
        <v>0</v>
      </c>
      <c r="BP355" s="3178">
        <f t="shared" si="229"/>
        <v>0</v>
      </c>
      <c r="BQ355" s="3178">
        <f t="shared" si="230"/>
        <v>0</v>
      </c>
      <c r="BR355" s="3178">
        <f t="shared" si="231"/>
        <v>0</v>
      </c>
      <c r="BS355" s="3178">
        <f t="shared" si="232"/>
        <v>0</v>
      </c>
      <c r="BT355" s="3188">
        <f t="shared" si="233"/>
        <v>0</v>
      </c>
    </row>
    <row r="356" spans="1:72">
      <c r="A356" s="3176"/>
      <c r="B356" s="3177"/>
      <c r="C356" s="3177"/>
      <c r="D356" s="3190"/>
      <c r="E356" s="3178">
        <f t="shared" si="234"/>
        <v>0</v>
      </c>
      <c r="F356" s="3179"/>
      <c r="G356" s="3180">
        <f t="shared" si="209"/>
        <v>0</v>
      </c>
      <c r="H356" s="3181">
        <f t="shared" si="210"/>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11"/>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5"/>
        <v>0</v>
      </c>
      <c r="AW356" s="3186">
        <f t="shared" si="236"/>
        <v>0</v>
      </c>
      <c r="AX356" s="3186">
        <f t="shared" si="237"/>
        <v>0</v>
      </c>
      <c r="AY356" s="3187">
        <f t="shared" si="212"/>
        <v>0</v>
      </c>
      <c r="AZ356" s="3178">
        <f t="shared" si="213"/>
        <v>0</v>
      </c>
      <c r="BA356" s="3178">
        <f t="shared" si="214"/>
        <v>0</v>
      </c>
      <c r="BB356" s="3178">
        <f t="shared" si="215"/>
        <v>0</v>
      </c>
      <c r="BC356" s="3178">
        <f t="shared" si="216"/>
        <v>0</v>
      </c>
      <c r="BD356" s="3178">
        <f t="shared" si="217"/>
        <v>0</v>
      </c>
      <c r="BE356" s="3178">
        <f t="shared" si="218"/>
        <v>0</v>
      </c>
      <c r="BF356" s="3178">
        <f t="shared" si="219"/>
        <v>0</v>
      </c>
      <c r="BG356" s="3178">
        <f t="shared" si="220"/>
        <v>0</v>
      </c>
      <c r="BH356" s="3178">
        <f t="shared" si="221"/>
        <v>0</v>
      </c>
      <c r="BI356" s="3178">
        <f t="shared" si="222"/>
        <v>0</v>
      </c>
      <c r="BJ356" s="3178">
        <f t="shared" si="223"/>
        <v>0</v>
      </c>
      <c r="BK356" s="3178">
        <f t="shared" si="224"/>
        <v>0</v>
      </c>
      <c r="BL356" s="3178">
        <f t="shared" si="225"/>
        <v>0</v>
      </c>
      <c r="BM356" s="3178">
        <f t="shared" si="226"/>
        <v>0</v>
      </c>
      <c r="BN356" s="3178">
        <f t="shared" si="227"/>
        <v>0</v>
      </c>
      <c r="BO356" s="3178">
        <f t="shared" si="228"/>
        <v>0</v>
      </c>
      <c r="BP356" s="3178">
        <f t="shared" si="229"/>
        <v>0</v>
      </c>
      <c r="BQ356" s="3178">
        <f t="shared" si="230"/>
        <v>0</v>
      </c>
      <c r="BR356" s="3178">
        <f t="shared" si="231"/>
        <v>0</v>
      </c>
      <c r="BS356" s="3178">
        <f t="shared" si="232"/>
        <v>0</v>
      </c>
      <c r="BT356" s="3188">
        <f t="shared" si="233"/>
        <v>0</v>
      </c>
    </row>
    <row r="357" spans="1:72">
      <c r="A357" s="3176"/>
      <c r="B357" s="3177"/>
      <c r="C357" s="3177"/>
      <c r="D357" s="3190"/>
      <c r="E357" s="3178">
        <f t="shared" si="234"/>
        <v>0</v>
      </c>
      <c r="F357" s="3179"/>
      <c r="G357" s="3180">
        <f t="shared" si="209"/>
        <v>0</v>
      </c>
      <c r="H357" s="3181">
        <f t="shared" si="210"/>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11"/>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5"/>
        <v>0</v>
      </c>
      <c r="AW357" s="3186">
        <f t="shared" si="236"/>
        <v>0</v>
      </c>
      <c r="AX357" s="3186">
        <f t="shared" si="237"/>
        <v>0</v>
      </c>
      <c r="AY357" s="3187">
        <f t="shared" si="212"/>
        <v>0</v>
      </c>
      <c r="AZ357" s="3178">
        <f t="shared" si="213"/>
        <v>0</v>
      </c>
      <c r="BA357" s="3178">
        <f t="shared" si="214"/>
        <v>0</v>
      </c>
      <c r="BB357" s="3178">
        <f t="shared" si="215"/>
        <v>0</v>
      </c>
      <c r="BC357" s="3178">
        <f t="shared" si="216"/>
        <v>0</v>
      </c>
      <c r="BD357" s="3178">
        <f t="shared" si="217"/>
        <v>0</v>
      </c>
      <c r="BE357" s="3178">
        <f t="shared" si="218"/>
        <v>0</v>
      </c>
      <c r="BF357" s="3178">
        <f t="shared" si="219"/>
        <v>0</v>
      </c>
      <c r="BG357" s="3178">
        <f t="shared" si="220"/>
        <v>0</v>
      </c>
      <c r="BH357" s="3178">
        <f t="shared" si="221"/>
        <v>0</v>
      </c>
      <c r="BI357" s="3178">
        <f t="shared" si="222"/>
        <v>0</v>
      </c>
      <c r="BJ357" s="3178">
        <f t="shared" si="223"/>
        <v>0</v>
      </c>
      <c r="BK357" s="3178">
        <f t="shared" si="224"/>
        <v>0</v>
      </c>
      <c r="BL357" s="3178">
        <f t="shared" si="225"/>
        <v>0</v>
      </c>
      <c r="BM357" s="3178">
        <f t="shared" si="226"/>
        <v>0</v>
      </c>
      <c r="BN357" s="3178">
        <f t="shared" si="227"/>
        <v>0</v>
      </c>
      <c r="BO357" s="3178">
        <f t="shared" si="228"/>
        <v>0</v>
      </c>
      <c r="BP357" s="3178">
        <f t="shared" si="229"/>
        <v>0</v>
      </c>
      <c r="BQ357" s="3178">
        <f t="shared" si="230"/>
        <v>0</v>
      </c>
      <c r="BR357" s="3178">
        <f t="shared" si="231"/>
        <v>0</v>
      </c>
      <c r="BS357" s="3178">
        <f t="shared" si="232"/>
        <v>0</v>
      </c>
      <c r="BT357" s="3188">
        <f t="shared" si="233"/>
        <v>0</v>
      </c>
    </row>
    <row r="358" spans="1:72">
      <c r="A358" s="3176"/>
      <c r="B358" s="3177"/>
      <c r="C358" s="3177"/>
      <c r="D358" s="3190"/>
      <c r="E358" s="3178">
        <f t="shared" si="234"/>
        <v>0</v>
      </c>
      <c r="F358" s="3179"/>
      <c r="G358" s="3180">
        <f t="shared" ref="G358:G388" si="238">H358+AC358+AT358</f>
        <v>0</v>
      </c>
      <c r="H358" s="3181">
        <f t="shared" ref="H358:H388" si="239">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40">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5"/>
        <v>0</v>
      </c>
      <c r="AW358" s="3186">
        <f t="shared" si="236"/>
        <v>0</v>
      </c>
      <c r="AX358" s="3186">
        <f t="shared" si="237"/>
        <v>0</v>
      </c>
      <c r="AY358" s="3187">
        <f t="shared" ref="AY358:AY388" si="241">ROUND($AY$6*AZ358/$AZ$5,2)</f>
        <v>0</v>
      </c>
      <c r="AZ358" s="3178">
        <f t="shared" ref="AZ358:AZ388" si="242">BA358+BL358</f>
        <v>0</v>
      </c>
      <c r="BA358" s="3178">
        <f t="shared" ref="BA358:BA388" si="243">SUM(BB358:BK358)</f>
        <v>0</v>
      </c>
      <c r="BB358" s="3178">
        <f t="shared" ref="BB358:BB388" si="244">IF($D358="是",I358-J358,0)</f>
        <v>0</v>
      </c>
      <c r="BC358" s="3178">
        <f t="shared" ref="BC358:BC388" si="245">IF($D358="是",K358-L358,0)</f>
        <v>0</v>
      </c>
      <c r="BD358" s="3178">
        <f t="shared" ref="BD358:BD388" si="246">IF($D358="是",M358-N358,0)</f>
        <v>0</v>
      </c>
      <c r="BE358" s="3178">
        <f t="shared" ref="BE358:BE388" si="247">IF($D358="是",O358-P358,0)</f>
        <v>0</v>
      </c>
      <c r="BF358" s="3178">
        <f t="shared" ref="BF358:BF388" si="248">IF($D358="是",Q358-R358,0)</f>
        <v>0</v>
      </c>
      <c r="BG358" s="3178">
        <f t="shared" ref="BG358:BG388" si="249">IF($D358="是",S358-T358,0)</f>
        <v>0</v>
      </c>
      <c r="BH358" s="3178">
        <f t="shared" ref="BH358:BH388" si="250">IF($D358="是",U358-V358,0)</f>
        <v>0</v>
      </c>
      <c r="BI358" s="3178">
        <f t="shared" ref="BI358:BI388" si="251">IF($D358="是",W358-X358,0)</f>
        <v>0</v>
      </c>
      <c r="BJ358" s="3178">
        <f t="shared" ref="BJ358:BJ388" si="252">IF($D358="是",Y358-Z358,0)</f>
        <v>0</v>
      </c>
      <c r="BK358" s="3178">
        <f t="shared" ref="BK358:BK388" si="253">IF($D358="是",AA358-AB358,0)</f>
        <v>0</v>
      </c>
      <c r="BL358" s="3178">
        <f t="shared" ref="BL358:BL388" si="254">SUM(BM358:BT358)</f>
        <v>0</v>
      </c>
      <c r="BM358" s="3178">
        <f t="shared" ref="BM358:BM388" si="255">IF($D358="是",AD358-AE358,0)</f>
        <v>0</v>
      </c>
      <c r="BN358" s="3178">
        <f t="shared" ref="BN358:BN388" si="256">IF($D358="是",AF358-AG358,0)</f>
        <v>0</v>
      </c>
      <c r="BO358" s="3178">
        <f t="shared" ref="BO358:BO388" si="257">IF($D358="是",AH358-AI358,0)</f>
        <v>0</v>
      </c>
      <c r="BP358" s="3178">
        <f t="shared" ref="BP358:BP388" si="258">IF($D358="是",AJ358-AK358,0)</f>
        <v>0</v>
      </c>
      <c r="BQ358" s="3178">
        <f t="shared" ref="BQ358:BQ388" si="259">IF($D358="是",AL358-AM358,0)</f>
        <v>0</v>
      </c>
      <c r="BR358" s="3178">
        <f t="shared" ref="BR358:BR388" si="260">IF($D358="是",AN358-AO358,0)</f>
        <v>0</v>
      </c>
      <c r="BS358" s="3178">
        <f t="shared" ref="BS358:BS388" si="261">IF($D358="是",AP358-AQ358,0)</f>
        <v>0</v>
      </c>
      <c r="BT358" s="3188">
        <f t="shared" ref="BT358:BT388" si="262">IF($D358="是",AR358-AS358,0)</f>
        <v>0</v>
      </c>
    </row>
    <row r="359" spans="1:72">
      <c r="A359" s="3176"/>
      <c r="B359" s="3177"/>
      <c r="C359" s="3177"/>
      <c r="D359" s="3190"/>
      <c r="E359" s="3178">
        <f t="shared" si="234"/>
        <v>0</v>
      </c>
      <c r="F359" s="3179"/>
      <c r="G359" s="3180">
        <f t="shared" si="238"/>
        <v>0</v>
      </c>
      <c r="H359" s="3181">
        <f t="shared" si="239"/>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40"/>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5"/>
        <v>0</v>
      </c>
      <c r="AW359" s="3186">
        <f t="shared" si="236"/>
        <v>0</v>
      </c>
      <c r="AX359" s="3186">
        <f t="shared" si="237"/>
        <v>0</v>
      </c>
      <c r="AY359" s="3187">
        <f t="shared" si="241"/>
        <v>0</v>
      </c>
      <c r="AZ359" s="3178">
        <f t="shared" si="242"/>
        <v>0</v>
      </c>
      <c r="BA359" s="3178">
        <f t="shared" si="243"/>
        <v>0</v>
      </c>
      <c r="BB359" s="3178">
        <f t="shared" si="244"/>
        <v>0</v>
      </c>
      <c r="BC359" s="3178">
        <f t="shared" si="245"/>
        <v>0</v>
      </c>
      <c r="BD359" s="3178">
        <f t="shared" si="246"/>
        <v>0</v>
      </c>
      <c r="BE359" s="3178">
        <f t="shared" si="247"/>
        <v>0</v>
      </c>
      <c r="BF359" s="3178">
        <f t="shared" si="248"/>
        <v>0</v>
      </c>
      <c r="BG359" s="3178">
        <f t="shared" si="249"/>
        <v>0</v>
      </c>
      <c r="BH359" s="3178">
        <f t="shared" si="250"/>
        <v>0</v>
      </c>
      <c r="BI359" s="3178">
        <f t="shared" si="251"/>
        <v>0</v>
      </c>
      <c r="BJ359" s="3178">
        <f t="shared" si="252"/>
        <v>0</v>
      </c>
      <c r="BK359" s="3178">
        <f t="shared" si="253"/>
        <v>0</v>
      </c>
      <c r="BL359" s="3178">
        <f t="shared" si="254"/>
        <v>0</v>
      </c>
      <c r="BM359" s="3178">
        <f t="shared" si="255"/>
        <v>0</v>
      </c>
      <c r="BN359" s="3178">
        <f t="shared" si="256"/>
        <v>0</v>
      </c>
      <c r="BO359" s="3178">
        <f t="shared" si="257"/>
        <v>0</v>
      </c>
      <c r="BP359" s="3178">
        <f t="shared" si="258"/>
        <v>0</v>
      </c>
      <c r="BQ359" s="3178">
        <f t="shared" si="259"/>
        <v>0</v>
      </c>
      <c r="BR359" s="3178">
        <f t="shared" si="260"/>
        <v>0</v>
      </c>
      <c r="BS359" s="3178">
        <f t="shared" si="261"/>
        <v>0</v>
      </c>
      <c r="BT359" s="3188">
        <f t="shared" si="262"/>
        <v>0</v>
      </c>
    </row>
    <row r="360" spans="1:72">
      <c r="A360" s="3176"/>
      <c r="B360" s="3177"/>
      <c r="C360" s="3177"/>
      <c r="D360" s="3190"/>
      <c r="E360" s="3178">
        <f t="shared" si="234"/>
        <v>0</v>
      </c>
      <c r="F360" s="3179"/>
      <c r="G360" s="3180">
        <f t="shared" si="238"/>
        <v>0</v>
      </c>
      <c r="H360" s="3181">
        <f t="shared" si="239"/>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40"/>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5"/>
        <v>0</v>
      </c>
      <c r="AW360" s="3186">
        <f t="shared" si="236"/>
        <v>0</v>
      </c>
      <c r="AX360" s="3186">
        <f t="shared" si="237"/>
        <v>0</v>
      </c>
      <c r="AY360" s="3187">
        <f t="shared" si="241"/>
        <v>0</v>
      </c>
      <c r="AZ360" s="3178">
        <f t="shared" si="242"/>
        <v>0</v>
      </c>
      <c r="BA360" s="3178">
        <f t="shared" si="243"/>
        <v>0</v>
      </c>
      <c r="BB360" s="3178">
        <f t="shared" si="244"/>
        <v>0</v>
      </c>
      <c r="BC360" s="3178">
        <f t="shared" si="245"/>
        <v>0</v>
      </c>
      <c r="BD360" s="3178">
        <f t="shared" si="246"/>
        <v>0</v>
      </c>
      <c r="BE360" s="3178">
        <f t="shared" si="247"/>
        <v>0</v>
      </c>
      <c r="BF360" s="3178">
        <f t="shared" si="248"/>
        <v>0</v>
      </c>
      <c r="BG360" s="3178">
        <f t="shared" si="249"/>
        <v>0</v>
      </c>
      <c r="BH360" s="3178">
        <f t="shared" si="250"/>
        <v>0</v>
      </c>
      <c r="BI360" s="3178">
        <f t="shared" si="251"/>
        <v>0</v>
      </c>
      <c r="BJ360" s="3178">
        <f t="shared" si="252"/>
        <v>0</v>
      </c>
      <c r="BK360" s="3178">
        <f t="shared" si="253"/>
        <v>0</v>
      </c>
      <c r="BL360" s="3178">
        <f t="shared" si="254"/>
        <v>0</v>
      </c>
      <c r="BM360" s="3178">
        <f t="shared" si="255"/>
        <v>0</v>
      </c>
      <c r="BN360" s="3178">
        <f t="shared" si="256"/>
        <v>0</v>
      </c>
      <c r="BO360" s="3178">
        <f t="shared" si="257"/>
        <v>0</v>
      </c>
      <c r="BP360" s="3178">
        <f t="shared" si="258"/>
        <v>0</v>
      </c>
      <c r="BQ360" s="3178">
        <f t="shared" si="259"/>
        <v>0</v>
      </c>
      <c r="BR360" s="3178">
        <f t="shared" si="260"/>
        <v>0</v>
      </c>
      <c r="BS360" s="3178">
        <f t="shared" si="261"/>
        <v>0</v>
      </c>
      <c r="BT360" s="3188">
        <f t="shared" si="262"/>
        <v>0</v>
      </c>
    </row>
    <row r="361" spans="1:72">
      <c r="A361" s="3176"/>
      <c r="B361" s="3177"/>
      <c r="C361" s="3177"/>
      <c r="D361" s="3190"/>
      <c r="E361" s="3178">
        <f t="shared" ref="E361:E388" si="263">IF($C$3="是",ROUND($A$3*G361/$B$3,2),ROUND($A$3*(G361-AT361)/$B$3,2))</f>
        <v>0</v>
      </c>
      <c r="F361" s="3179"/>
      <c r="G361" s="3180">
        <f t="shared" si="238"/>
        <v>0</v>
      </c>
      <c r="H361" s="3181">
        <f t="shared" si="239"/>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40"/>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4">A361</f>
        <v>0</v>
      </c>
      <c r="AW361" s="3186">
        <f t="shared" ref="AW361:AW388" si="265">B361</f>
        <v>0</v>
      </c>
      <c r="AX361" s="3186">
        <f t="shared" ref="AX361:AX388" si="266">C361</f>
        <v>0</v>
      </c>
      <c r="AY361" s="3187">
        <f t="shared" si="241"/>
        <v>0</v>
      </c>
      <c r="AZ361" s="3178">
        <f t="shared" si="242"/>
        <v>0</v>
      </c>
      <c r="BA361" s="3178">
        <f t="shared" si="243"/>
        <v>0</v>
      </c>
      <c r="BB361" s="3178">
        <f t="shared" si="244"/>
        <v>0</v>
      </c>
      <c r="BC361" s="3178">
        <f t="shared" si="245"/>
        <v>0</v>
      </c>
      <c r="BD361" s="3178">
        <f t="shared" si="246"/>
        <v>0</v>
      </c>
      <c r="BE361" s="3178">
        <f t="shared" si="247"/>
        <v>0</v>
      </c>
      <c r="BF361" s="3178">
        <f t="shared" si="248"/>
        <v>0</v>
      </c>
      <c r="BG361" s="3178">
        <f t="shared" si="249"/>
        <v>0</v>
      </c>
      <c r="BH361" s="3178">
        <f t="shared" si="250"/>
        <v>0</v>
      </c>
      <c r="BI361" s="3178">
        <f t="shared" si="251"/>
        <v>0</v>
      </c>
      <c r="BJ361" s="3178">
        <f t="shared" si="252"/>
        <v>0</v>
      </c>
      <c r="BK361" s="3178">
        <f t="shared" si="253"/>
        <v>0</v>
      </c>
      <c r="BL361" s="3178">
        <f t="shared" si="254"/>
        <v>0</v>
      </c>
      <c r="BM361" s="3178">
        <f t="shared" si="255"/>
        <v>0</v>
      </c>
      <c r="BN361" s="3178">
        <f t="shared" si="256"/>
        <v>0</v>
      </c>
      <c r="BO361" s="3178">
        <f t="shared" si="257"/>
        <v>0</v>
      </c>
      <c r="BP361" s="3178">
        <f t="shared" si="258"/>
        <v>0</v>
      </c>
      <c r="BQ361" s="3178">
        <f t="shared" si="259"/>
        <v>0</v>
      </c>
      <c r="BR361" s="3178">
        <f t="shared" si="260"/>
        <v>0</v>
      </c>
      <c r="BS361" s="3178">
        <f t="shared" si="261"/>
        <v>0</v>
      </c>
      <c r="BT361" s="3188">
        <f t="shared" si="262"/>
        <v>0</v>
      </c>
    </row>
    <row r="362" spans="1:72">
      <c r="A362" s="3176"/>
      <c r="B362" s="3177"/>
      <c r="C362" s="3177"/>
      <c r="D362" s="3190"/>
      <c r="E362" s="3178">
        <f t="shared" si="263"/>
        <v>0</v>
      </c>
      <c r="F362" s="3179"/>
      <c r="G362" s="3180">
        <f t="shared" si="238"/>
        <v>0</v>
      </c>
      <c r="H362" s="3181">
        <f t="shared" si="239"/>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40"/>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4"/>
        <v>0</v>
      </c>
      <c r="AW362" s="3186">
        <f t="shared" si="265"/>
        <v>0</v>
      </c>
      <c r="AX362" s="3186">
        <f t="shared" si="266"/>
        <v>0</v>
      </c>
      <c r="AY362" s="3187">
        <f t="shared" si="241"/>
        <v>0</v>
      </c>
      <c r="AZ362" s="3178">
        <f t="shared" si="242"/>
        <v>0</v>
      </c>
      <c r="BA362" s="3178">
        <f t="shared" si="243"/>
        <v>0</v>
      </c>
      <c r="BB362" s="3178">
        <f t="shared" si="244"/>
        <v>0</v>
      </c>
      <c r="BC362" s="3178">
        <f t="shared" si="245"/>
        <v>0</v>
      </c>
      <c r="BD362" s="3178">
        <f t="shared" si="246"/>
        <v>0</v>
      </c>
      <c r="BE362" s="3178">
        <f t="shared" si="247"/>
        <v>0</v>
      </c>
      <c r="BF362" s="3178">
        <f t="shared" si="248"/>
        <v>0</v>
      </c>
      <c r="BG362" s="3178">
        <f t="shared" si="249"/>
        <v>0</v>
      </c>
      <c r="BH362" s="3178">
        <f t="shared" si="250"/>
        <v>0</v>
      </c>
      <c r="BI362" s="3178">
        <f t="shared" si="251"/>
        <v>0</v>
      </c>
      <c r="BJ362" s="3178">
        <f t="shared" si="252"/>
        <v>0</v>
      </c>
      <c r="BK362" s="3178">
        <f t="shared" si="253"/>
        <v>0</v>
      </c>
      <c r="BL362" s="3178">
        <f t="shared" si="254"/>
        <v>0</v>
      </c>
      <c r="BM362" s="3178">
        <f t="shared" si="255"/>
        <v>0</v>
      </c>
      <c r="BN362" s="3178">
        <f t="shared" si="256"/>
        <v>0</v>
      </c>
      <c r="BO362" s="3178">
        <f t="shared" si="257"/>
        <v>0</v>
      </c>
      <c r="BP362" s="3178">
        <f t="shared" si="258"/>
        <v>0</v>
      </c>
      <c r="BQ362" s="3178">
        <f t="shared" si="259"/>
        <v>0</v>
      </c>
      <c r="BR362" s="3178">
        <f t="shared" si="260"/>
        <v>0</v>
      </c>
      <c r="BS362" s="3178">
        <f t="shared" si="261"/>
        <v>0</v>
      </c>
      <c r="BT362" s="3188">
        <f t="shared" si="262"/>
        <v>0</v>
      </c>
    </row>
    <row r="363" spans="1:72">
      <c r="A363" s="3176"/>
      <c r="B363" s="3177"/>
      <c r="C363" s="3177"/>
      <c r="D363" s="3190"/>
      <c r="E363" s="3178">
        <f t="shared" si="263"/>
        <v>0</v>
      </c>
      <c r="F363" s="3179"/>
      <c r="G363" s="3180">
        <f t="shared" si="238"/>
        <v>0</v>
      </c>
      <c r="H363" s="3181">
        <f t="shared" si="239"/>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40"/>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4"/>
        <v>0</v>
      </c>
      <c r="AW363" s="3186">
        <f t="shared" si="265"/>
        <v>0</v>
      </c>
      <c r="AX363" s="3186">
        <f t="shared" si="266"/>
        <v>0</v>
      </c>
      <c r="AY363" s="3187">
        <f t="shared" si="241"/>
        <v>0</v>
      </c>
      <c r="AZ363" s="3178">
        <f t="shared" si="242"/>
        <v>0</v>
      </c>
      <c r="BA363" s="3178">
        <f t="shared" si="243"/>
        <v>0</v>
      </c>
      <c r="BB363" s="3178">
        <f t="shared" si="244"/>
        <v>0</v>
      </c>
      <c r="BC363" s="3178">
        <f t="shared" si="245"/>
        <v>0</v>
      </c>
      <c r="BD363" s="3178">
        <f t="shared" si="246"/>
        <v>0</v>
      </c>
      <c r="BE363" s="3178">
        <f t="shared" si="247"/>
        <v>0</v>
      </c>
      <c r="BF363" s="3178">
        <f t="shared" si="248"/>
        <v>0</v>
      </c>
      <c r="BG363" s="3178">
        <f t="shared" si="249"/>
        <v>0</v>
      </c>
      <c r="BH363" s="3178">
        <f t="shared" si="250"/>
        <v>0</v>
      </c>
      <c r="BI363" s="3178">
        <f t="shared" si="251"/>
        <v>0</v>
      </c>
      <c r="BJ363" s="3178">
        <f t="shared" si="252"/>
        <v>0</v>
      </c>
      <c r="BK363" s="3178">
        <f t="shared" si="253"/>
        <v>0</v>
      </c>
      <c r="BL363" s="3178">
        <f t="shared" si="254"/>
        <v>0</v>
      </c>
      <c r="BM363" s="3178">
        <f t="shared" si="255"/>
        <v>0</v>
      </c>
      <c r="BN363" s="3178">
        <f t="shared" si="256"/>
        <v>0</v>
      </c>
      <c r="BO363" s="3178">
        <f t="shared" si="257"/>
        <v>0</v>
      </c>
      <c r="BP363" s="3178">
        <f t="shared" si="258"/>
        <v>0</v>
      </c>
      <c r="BQ363" s="3178">
        <f t="shared" si="259"/>
        <v>0</v>
      </c>
      <c r="BR363" s="3178">
        <f t="shared" si="260"/>
        <v>0</v>
      </c>
      <c r="BS363" s="3178">
        <f t="shared" si="261"/>
        <v>0</v>
      </c>
      <c r="BT363" s="3188">
        <f t="shared" si="262"/>
        <v>0</v>
      </c>
    </row>
    <row r="364" spans="1:72">
      <c r="A364" s="3176"/>
      <c r="B364" s="3177"/>
      <c r="C364" s="3177"/>
      <c r="D364" s="3190"/>
      <c r="E364" s="3178">
        <f t="shared" si="263"/>
        <v>0</v>
      </c>
      <c r="F364" s="3179"/>
      <c r="G364" s="3180">
        <f t="shared" si="238"/>
        <v>0</v>
      </c>
      <c r="H364" s="3181">
        <f t="shared" si="239"/>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40"/>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4"/>
        <v>0</v>
      </c>
      <c r="AW364" s="3186">
        <f t="shared" si="265"/>
        <v>0</v>
      </c>
      <c r="AX364" s="3186">
        <f t="shared" si="266"/>
        <v>0</v>
      </c>
      <c r="AY364" s="3187">
        <f t="shared" si="241"/>
        <v>0</v>
      </c>
      <c r="AZ364" s="3178">
        <f t="shared" si="242"/>
        <v>0</v>
      </c>
      <c r="BA364" s="3178">
        <f t="shared" si="243"/>
        <v>0</v>
      </c>
      <c r="BB364" s="3178">
        <f t="shared" si="244"/>
        <v>0</v>
      </c>
      <c r="BC364" s="3178">
        <f t="shared" si="245"/>
        <v>0</v>
      </c>
      <c r="BD364" s="3178">
        <f t="shared" si="246"/>
        <v>0</v>
      </c>
      <c r="BE364" s="3178">
        <f t="shared" si="247"/>
        <v>0</v>
      </c>
      <c r="BF364" s="3178">
        <f t="shared" si="248"/>
        <v>0</v>
      </c>
      <c r="BG364" s="3178">
        <f t="shared" si="249"/>
        <v>0</v>
      </c>
      <c r="BH364" s="3178">
        <f t="shared" si="250"/>
        <v>0</v>
      </c>
      <c r="BI364" s="3178">
        <f t="shared" si="251"/>
        <v>0</v>
      </c>
      <c r="BJ364" s="3178">
        <f t="shared" si="252"/>
        <v>0</v>
      </c>
      <c r="BK364" s="3178">
        <f t="shared" si="253"/>
        <v>0</v>
      </c>
      <c r="BL364" s="3178">
        <f t="shared" si="254"/>
        <v>0</v>
      </c>
      <c r="BM364" s="3178">
        <f t="shared" si="255"/>
        <v>0</v>
      </c>
      <c r="BN364" s="3178">
        <f t="shared" si="256"/>
        <v>0</v>
      </c>
      <c r="BO364" s="3178">
        <f t="shared" si="257"/>
        <v>0</v>
      </c>
      <c r="BP364" s="3178">
        <f t="shared" si="258"/>
        <v>0</v>
      </c>
      <c r="BQ364" s="3178">
        <f t="shared" si="259"/>
        <v>0</v>
      </c>
      <c r="BR364" s="3178">
        <f t="shared" si="260"/>
        <v>0</v>
      </c>
      <c r="BS364" s="3178">
        <f t="shared" si="261"/>
        <v>0</v>
      </c>
      <c r="BT364" s="3188">
        <f t="shared" si="262"/>
        <v>0</v>
      </c>
    </row>
    <row r="365" spans="1:72">
      <c r="A365" s="3176"/>
      <c r="B365" s="3177"/>
      <c r="C365" s="3177"/>
      <c r="D365" s="3190"/>
      <c r="E365" s="3178">
        <f t="shared" si="263"/>
        <v>0</v>
      </c>
      <c r="F365" s="3179"/>
      <c r="G365" s="3180">
        <f t="shared" si="238"/>
        <v>0</v>
      </c>
      <c r="H365" s="3181">
        <f t="shared" si="239"/>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40"/>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4"/>
        <v>0</v>
      </c>
      <c r="AW365" s="3186">
        <f t="shared" si="265"/>
        <v>0</v>
      </c>
      <c r="AX365" s="3186">
        <f t="shared" si="266"/>
        <v>0</v>
      </c>
      <c r="AY365" s="3187">
        <f t="shared" si="241"/>
        <v>0</v>
      </c>
      <c r="AZ365" s="3178">
        <f t="shared" si="242"/>
        <v>0</v>
      </c>
      <c r="BA365" s="3178">
        <f t="shared" si="243"/>
        <v>0</v>
      </c>
      <c r="BB365" s="3178">
        <f t="shared" si="244"/>
        <v>0</v>
      </c>
      <c r="BC365" s="3178">
        <f t="shared" si="245"/>
        <v>0</v>
      </c>
      <c r="BD365" s="3178">
        <f t="shared" si="246"/>
        <v>0</v>
      </c>
      <c r="BE365" s="3178">
        <f t="shared" si="247"/>
        <v>0</v>
      </c>
      <c r="BF365" s="3178">
        <f t="shared" si="248"/>
        <v>0</v>
      </c>
      <c r="BG365" s="3178">
        <f t="shared" si="249"/>
        <v>0</v>
      </c>
      <c r="BH365" s="3178">
        <f t="shared" si="250"/>
        <v>0</v>
      </c>
      <c r="BI365" s="3178">
        <f t="shared" si="251"/>
        <v>0</v>
      </c>
      <c r="BJ365" s="3178">
        <f t="shared" si="252"/>
        <v>0</v>
      </c>
      <c r="BK365" s="3178">
        <f t="shared" si="253"/>
        <v>0</v>
      </c>
      <c r="BL365" s="3178">
        <f t="shared" si="254"/>
        <v>0</v>
      </c>
      <c r="BM365" s="3178">
        <f t="shared" si="255"/>
        <v>0</v>
      </c>
      <c r="BN365" s="3178">
        <f t="shared" si="256"/>
        <v>0</v>
      </c>
      <c r="BO365" s="3178">
        <f t="shared" si="257"/>
        <v>0</v>
      </c>
      <c r="BP365" s="3178">
        <f t="shared" si="258"/>
        <v>0</v>
      </c>
      <c r="BQ365" s="3178">
        <f t="shared" si="259"/>
        <v>0</v>
      </c>
      <c r="BR365" s="3178">
        <f t="shared" si="260"/>
        <v>0</v>
      </c>
      <c r="BS365" s="3178">
        <f t="shared" si="261"/>
        <v>0</v>
      </c>
      <c r="BT365" s="3188">
        <f t="shared" si="262"/>
        <v>0</v>
      </c>
    </row>
    <row r="366" spans="1:72">
      <c r="A366" s="3176"/>
      <c r="B366" s="3177"/>
      <c r="C366" s="3177"/>
      <c r="D366" s="3190"/>
      <c r="E366" s="3178">
        <f t="shared" si="263"/>
        <v>0</v>
      </c>
      <c r="F366" s="3179"/>
      <c r="G366" s="3180">
        <f t="shared" si="238"/>
        <v>0</v>
      </c>
      <c r="H366" s="3181">
        <f t="shared" si="239"/>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40"/>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4"/>
        <v>0</v>
      </c>
      <c r="AW366" s="3186">
        <f t="shared" si="265"/>
        <v>0</v>
      </c>
      <c r="AX366" s="3186">
        <f t="shared" si="266"/>
        <v>0</v>
      </c>
      <c r="AY366" s="3187">
        <f t="shared" si="241"/>
        <v>0</v>
      </c>
      <c r="AZ366" s="3178">
        <f t="shared" si="242"/>
        <v>0</v>
      </c>
      <c r="BA366" s="3178">
        <f t="shared" si="243"/>
        <v>0</v>
      </c>
      <c r="BB366" s="3178">
        <f t="shared" si="244"/>
        <v>0</v>
      </c>
      <c r="BC366" s="3178">
        <f t="shared" si="245"/>
        <v>0</v>
      </c>
      <c r="BD366" s="3178">
        <f t="shared" si="246"/>
        <v>0</v>
      </c>
      <c r="BE366" s="3178">
        <f t="shared" si="247"/>
        <v>0</v>
      </c>
      <c r="BF366" s="3178">
        <f t="shared" si="248"/>
        <v>0</v>
      </c>
      <c r="BG366" s="3178">
        <f t="shared" si="249"/>
        <v>0</v>
      </c>
      <c r="BH366" s="3178">
        <f t="shared" si="250"/>
        <v>0</v>
      </c>
      <c r="BI366" s="3178">
        <f t="shared" si="251"/>
        <v>0</v>
      </c>
      <c r="BJ366" s="3178">
        <f t="shared" si="252"/>
        <v>0</v>
      </c>
      <c r="BK366" s="3178">
        <f t="shared" si="253"/>
        <v>0</v>
      </c>
      <c r="BL366" s="3178">
        <f t="shared" si="254"/>
        <v>0</v>
      </c>
      <c r="BM366" s="3178">
        <f t="shared" si="255"/>
        <v>0</v>
      </c>
      <c r="BN366" s="3178">
        <f t="shared" si="256"/>
        <v>0</v>
      </c>
      <c r="BO366" s="3178">
        <f t="shared" si="257"/>
        <v>0</v>
      </c>
      <c r="BP366" s="3178">
        <f t="shared" si="258"/>
        <v>0</v>
      </c>
      <c r="BQ366" s="3178">
        <f t="shared" si="259"/>
        <v>0</v>
      </c>
      <c r="BR366" s="3178">
        <f t="shared" si="260"/>
        <v>0</v>
      </c>
      <c r="BS366" s="3178">
        <f t="shared" si="261"/>
        <v>0</v>
      </c>
      <c r="BT366" s="3188">
        <f t="shared" si="262"/>
        <v>0</v>
      </c>
    </row>
    <row r="367" spans="1:72">
      <c r="A367" s="3176"/>
      <c r="B367" s="3177"/>
      <c r="C367" s="3177"/>
      <c r="D367" s="3190"/>
      <c r="E367" s="3178">
        <f t="shared" si="263"/>
        <v>0</v>
      </c>
      <c r="F367" s="3179"/>
      <c r="G367" s="3180">
        <f t="shared" si="238"/>
        <v>0</v>
      </c>
      <c r="H367" s="3181">
        <f t="shared" si="239"/>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40"/>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4"/>
        <v>0</v>
      </c>
      <c r="AW367" s="3186">
        <f t="shared" si="265"/>
        <v>0</v>
      </c>
      <c r="AX367" s="3186">
        <f t="shared" si="266"/>
        <v>0</v>
      </c>
      <c r="AY367" s="3187">
        <f t="shared" si="241"/>
        <v>0</v>
      </c>
      <c r="AZ367" s="3178">
        <f t="shared" si="242"/>
        <v>0</v>
      </c>
      <c r="BA367" s="3178">
        <f t="shared" si="243"/>
        <v>0</v>
      </c>
      <c r="BB367" s="3178">
        <f t="shared" si="244"/>
        <v>0</v>
      </c>
      <c r="BC367" s="3178">
        <f t="shared" si="245"/>
        <v>0</v>
      </c>
      <c r="BD367" s="3178">
        <f t="shared" si="246"/>
        <v>0</v>
      </c>
      <c r="BE367" s="3178">
        <f t="shared" si="247"/>
        <v>0</v>
      </c>
      <c r="BF367" s="3178">
        <f t="shared" si="248"/>
        <v>0</v>
      </c>
      <c r="BG367" s="3178">
        <f t="shared" si="249"/>
        <v>0</v>
      </c>
      <c r="BH367" s="3178">
        <f t="shared" si="250"/>
        <v>0</v>
      </c>
      <c r="BI367" s="3178">
        <f t="shared" si="251"/>
        <v>0</v>
      </c>
      <c r="BJ367" s="3178">
        <f t="shared" si="252"/>
        <v>0</v>
      </c>
      <c r="BK367" s="3178">
        <f t="shared" si="253"/>
        <v>0</v>
      </c>
      <c r="BL367" s="3178">
        <f t="shared" si="254"/>
        <v>0</v>
      </c>
      <c r="BM367" s="3178">
        <f t="shared" si="255"/>
        <v>0</v>
      </c>
      <c r="BN367" s="3178">
        <f t="shared" si="256"/>
        <v>0</v>
      </c>
      <c r="BO367" s="3178">
        <f t="shared" si="257"/>
        <v>0</v>
      </c>
      <c r="BP367" s="3178">
        <f t="shared" si="258"/>
        <v>0</v>
      </c>
      <c r="BQ367" s="3178">
        <f t="shared" si="259"/>
        <v>0</v>
      </c>
      <c r="BR367" s="3178">
        <f t="shared" si="260"/>
        <v>0</v>
      </c>
      <c r="BS367" s="3178">
        <f t="shared" si="261"/>
        <v>0</v>
      </c>
      <c r="BT367" s="3188">
        <f t="shared" si="262"/>
        <v>0</v>
      </c>
    </row>
    <row r="368" spans="1:72">
      <c r="A368" s="3176"/>
      <c r="B368" s="3177"/>
      <c r="C368" s="3177"/>
      <c r="D368" s="3190"/>
      <c r="E368" s="3178">
        <f t="shared" si="263"/>
        <v>0</v>
      </c>
      <c r="F368" s="3179"/>
      <c r="G368" s="3180">
        <f t="shared" si="238"/>
        <v>0</v>
      </c>
      <c r="H368" s="3181">
        <f t="shared" si="239"/>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40"/>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4"/>
        <v>0</v>
      </c>
      <c r="AW368" s="3186">
        <f t="shared" si="265"/>
        <v>0</v>
      </c>
      <c r="AX368" s="3186">
        <f t="shared" si="266"/>
        <v>0</v>
      </c>
      <c r="AY368" s="3187">
        <f t="shared" si="241"/>
        <v>0</v>
      </c>
      <c r="AZ368" s="3178">
        <f t="shared" si="242"/>
        <v>0</v>
      </c>
      <c r="BA368" s="3178">
        <f t="shared" si="243"/>
        <v>0</v>
      </c>
      <c r="BB368" s="3178">
        <f t="shared" si="244"/>
        <v>0</v>
      </c>
      <c r="BC368" s="3178">
        <f t="shared" si="245"/>
        <v>0</v>
      </c>
      <c r="BD368" s="3178">
        <f t="shared" si="246"/>
        <v>0</v>
      </c>
      <c r="BE368" s="3178">
        <f t="shared" si="247"/>
        <v>0</v>
      </c>
      <c r="BF368" s="3178">
        <f t="shared" si="248"/>
        <v>0</v>
      </c>
      <c r="BG368" s="3178">
        <f t="shared" si="249"/>
        <v>0</v>
      </c>
      <c r="BH368" s="3178">
        <f t="shared" si="250"/>
        <v>0</v>
      </c>
      <c r="BI368" s="3178">
        <f t="shared" si="251"/>
        <v>0</v>
      </c>
      <c r="BJ368" s="3178">
        <f t="shared" si="252"/>
        <v>0</v>
      </c>
      <c r="BK368" s="3178">
        <f t="shared" si="253"/>
        <v>0</v>
      </c>
      <c r="BL368" s="3178">
        <f t="shared" si="254"/>
        <v>0</v>
      </c>
      <c r="BM368" s="3178">
        <f t="shared" si="255"/>
        <v>0</v>
      </c>
      <c r="BN368" s="3178">
        <f t="shared" si="256"/>
        <v>0</v>
      </c>
      <c r="BO368" s="3178">
        <f t="shared" si="257"/>
        <v>0</v>
      </c>
      <c r="BP368" s="3178">
        <f t="shared" si="258"/>
        <v>0</v>
      </c>
      <c r="BQ368" s="3178">
        <f t="shared" si="259"/>
        <v>0</v>
      </c>
      <c r="BR368" s="3178">
        <f t="shared" si="260"/>
        <v>0</v>
      </c>
      <c r="BS368" s="3178">
        <f t="shared" si="261"/>
        <v>0</v>
      </c>
      <c r="BT368" s="3188">
        <f t="shared" si="262"/>
        <v>0</v>
      </c>
    </row>
    <row r="369" spans="1:72">
      <c r="A369" s="3176"/>
      <c r="B369" s="3177"/>
      <c r="C369" s="3177"/>
      <c r="D369" s="3190"/>
      <c r="E369" s="3178">
        <f t="shared" si="263"/>
        <v>0</v>
      </c>
      <c r="F369" s="3179"/>
      <c r="G369" s="3180">
        <f t="shared" si="238"/>
        <v>0</v>
      </c>
      <c r="H369" s="3181">
        <f t="shared" si="239"/>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40"/>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4"/>
        <v>0</v>
      </c>
      <c r="AW369" s="3186">
        <f t="shared" si="265"/>
        <v>0</v>
      </c>
      <c r="AX369" s="3186">
        <f t="shared" si="266"/>
        <v>0</v>
      </c>
      <c r="AY369" s="3187">
        <f t="shared" si="241"/>
        <v>0</v>
      </c>
      <c r="AZ369" s="3178">
        <f t="shared" si="242"/>
        <v>0</v>
      </c>
      <c r="BA369" s="3178">
        <f t="shared" si="243"/>
        <v>0</v>
      </c>
      <c r="BB369" s="3178">
        <f t="shared" si="244"/>
        <v>0</v>
      </c>
      <c r="BC369" s="3178">
        <f t="shared" si="245"/>
        <v>0</v>
      </c>
      <c r="BD369" s="3178">
        <f t="shared" si="246"/>
        <v>0</v>
      </c>
      <c r="BE369" s="3178">
        <f t="shared" si="247"/>
        <v>0</v>
      </c>
      <c r="BF369" s="3178">
        <f t="shared" si="248"/>
        <v>0</v>
      </c>
      <c r="BG369" s="3178">
        <f t="shared" si="249"/>
        <v>0</v>
      </c>
      <c r="BH369" s="3178">
        <f t="shared" si="250"/>
        <v>0</v>
      </c>
      <c r="BI369" s="3178">
        <f t="shared" si="251"/>
        <v>0</v>
      </c>
      <c r="BJ369" s="3178">
        <f t="shared" si="252"/>
        <v>0</v>
      </c>
      <c r="BK369" s="3178">
        <f t="shared" si="253"/>
        <v>0</v>
      </c>
      <c r="BL369" s="3178">
        <f t="shared" si="254"/>
        <v>0</v>
      </c>
      <c r="BM369" s="3178">
        <f t="shared" si="255"/>
        <v>0</v>
      </c>
      <c r="BN369" s="3178">
        <f t="shared" si="256"/>
        <v>0</v>
      </c>
      <c r="BO369" s="3178">
        <f t="shared" si="257"/>
        <v>0</v>
      </c>
      <c r="BP369" s="3178">
        <f t="shared" si="258"/>
        <v>0</v>
      </c>
      <c r="BQ369" s="3178">
        <f t="shared" si="259"/>
        <v>0</v>
      </c>
      <c r="BR369" s="3178">
        <f t="shared" si="260"/>
        <v>0</v>
      </c>
      <c r="BS369" s="3178">
        <f t="shared" si="261"/>
        <v>0</v>
      </c>
      <c r="BT369" s="3188">
        <f t="shared" si="262"/>
        <v>0</v>
      </c>
    </row>
    <row r="370" spans="1:72">
      <c r="A370" s="3176"/>
      <c r="B370" s="3177"/>
      <c r="C370" s="3177"/>
      <c r="D370" s="3190"/>
      <c r="E370" s="3178">
        <f t="shared" si="263"/>
        <v>0</v>
      </c>
      <c r="F370" s="3179"/>
      <c r="G370" s="3180">
        <f t="shared" si="238"/>
        <v>0</v>
      </c>
      <c r="H370" s="3181">
        <f t="shared" si="239"/>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40"/>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4"/>
        <v>0</v>
      </c>
      <c r="AW370" s="3186">
        <f t="shared" si="265"/>
        <v>0</v>
      </c>
      <c r="AX370" s="3186">
        <f t="shared" si="266"/>
        <v>0</v>
      </c>
      <c r="AY370" s="3187">
        <f t="shared" si="241"/>
        <v>0</v>
      </c>
      <c r="AZ370" s="3178">
        <f t="shared" si="242"/>
        <v>0</v>
      </c>
      <c r="BA370" s="3178">
        <f t="shared" si="243"/>
        <v>0</v>
      </c>
      <c r="BB370" s="3178">
        <f t="shared" si="244"/>
        <v>0</v>
      </c>
      <c r="BC370" s="3178">
        <f t="shared" si="245"/>
        <v>0</v>
      </c>
      <c r="BD370" s="3178">
        <f t="shared" si="246"/>
        <v>0</v>
      </c>
      <c r="BE370" s="3178">
        <f t="shared" si="247"/>
        <v>0</v>
      </c>
      <c r="BF370" s="3178">
        <f t="shared" si="248"/>
        <v>0</v>
      </c>
      <c r="BG370" s="3178">
        <f t="shared" si="249"/>
        <v>0</v>
      </c>
      <c r="BH370" s="3178">
        <f t="shared" si="250"/>
        <v>0</v>
      </c>
      <c r="BI370" s="3178">
        <f t="shared" si="251"/>
        <v>0</v>
      </c>
      <c r="BJ370" s="3178">
        <f t="shared" si="252"/>
        <v>0</v>
      </c>
      <c r="BK370" s="3178">
        <f t="shared" si="253"/>
        <v>0</v>
      </c>
      <c r="BL370" s="3178">
        <f t="shared" si="254"/>
        <v>0</v>
      </c>
      <c r="BM370" s="3178">
        <f t="shared" si="255"/>
        <v>0</v>
      </c>
      <c r="BN370" s="3178">
        <f t="shared" si="256"/>
        <v>0</v>
      </c>
      <c r="BO370" s="3178">
        <f t="shared" si="257"/>
        <v>0</v>
      </c>
      <c r="BP370" s="3178">
        <f t="shared" si="258"/>
        <v>0</v>
      </c>
      <c r="BQ370" s="3178">
        <f t="shared" si="259"/>
        <v>0</v>
      </c>
      <c r="BR370" s="3178">
        <f t="shared" si="260"/>
        <v>0</v>
      </c>
      <c r="BS370" s="3178">
        <f t="shared" si="261"/>
        <v>0</v>
      </c>
      <c r="BT370" s="3188">
        <f t="shared" si="262"/>
        <v>0</v>
      </c>
    </row>
    <row r="371" spans="1:72">
      <c r="A371" s="3176"/>
      <c r="B371" s="3177"/>
      <c r="C371" s="3177"/>
      <c r="D371" s="3190"/>
      <c r="E371" s="3178">
        <f t="shared" si="263"/>
        <v>0</v>
      </c>
      <c r="F371" s="3179"/>
      <c r="G371" s="3180">
        <f t="shared" si="238"/>
        <v>0</v>
      </c>
      <c r="H371" s="3181">
        <f t="shared" si="239"/>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40"/>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4"/>
        <v>0</v>
      </c>
      <c r="AW371" s="3186">
        <f t="shared" si="265"/>
        <v>0</v>
      </c>
      <c r="AX371" s="3186">
        <f t="shared" si="266"/>
        <v>0</v>
      </c>
      <c r="AY371" s="3187">
        <f t="shared" si="241"/>
        <v>0</v>
      </c>
      <c r="AZ371" s="3178">
        <f t="shared" si="242"/>
        <v>0</v>
      </c>
      <c r="BA371" s="3178">
        <f t="shared" si="243"/>
        <v>0</v>
      </c>
      <c r="BB371" s="3178">
        <f t="shared" si="244"/>
        <v>0</v>
      </c>
      <c r="BC371" s="3178">
        <f t="shared" si="245"/>
        <v>0</v>
      </c>
      <c r="BD371" s="3178">
        <f t="shared" si="246"/>
        <v>0</v>
      </c>
      <c r="BE371" s="3178">
        <f t="shared" si="247"/>
        <v>0</v>
      </c>
      <c r="BF371" s="3178">
        <f t="shared" si="248"/>
        <v>0</v>
      </c>
      <c r="BG371" s="3178">
        <f t="shared" si="249"/>
        <v>0</v>
      </c>
      <c r="BH371" s="3178">
        <f t="shared" si="250"/>
        <v>0</v>
      </c>
      <c r="BI371" s="3178">
        <f t="shared" si="251"/>
        <v>0</v>
      </c>
      <c r="BJ371" s="3178">
        <f t="shared" si="252"/>
        <v>0</v>
      </c>
      <c r="BK371" s="3178">
        <f t="shared" si="253"/>
        <v>0</v>
      </c>
      <c r="BL371" s="3178">
        <f t="shared" si="254"/>
        <v>0</v>
      </c>
      <c r="BM371" s="3178">
        <f t="shared" si="255"/>
        <v>0</v>
      </c>
      <c r="BN371" s="3178">
        <f t="shared" si="256"/>
        <v>0</v>
      </c>
      <c r="BO371" s="3178">
        <f t="shared" si="257"/>
        <v>0</v>
      </c>
      <c r="BP371" s="3178">
        <f t="shared" si="258"/>
        <v>0</v>
      </c>
      <c r="BQ371" s="3178">
        <f t="shared" si="259"/>
        <v>0</v>
      </c>
      <c r="BR371" s="3178">
        <f t="shared" si="260"/>
        <v>0</v>
      </c>
      <c r="BS371" s="3178">
        <f t="shared" si="261"/>
        <v>0</v>
      </c>
      <c r="BT371" s="3188">
        <f t="shared" si="262"/>
        <v>0</v>
      </c>
    </row>
    <row r="372" spans="1:72">
      <c r="A372" s="3176"/>
      <c r="B372" s="3177"/>
      <c r="C372" s="3177"/>
      <c r="D372" s="3190"/>
      <c r="E372" s="3178">
        <f t="shared" si="263"/>
        <v>0</v>
      </c>
      <c r="F372" s="3179"/>
      <c r="G372" s="3180">
        <f t="shared" si="238"/>
        <v>0</v>
      </c>
      <c r="H372" s="3181">
        <f t="shared" si="239"/>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40"/>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4"/>
        <v>0</v>
      </c>
      <c r="AW372" s="3186">
        <f t="shared" si="265"/>
        <v>0</v>
      </c>
      <c r="AX372" s="3186">
        <f t="shared" si="266"/>
        <v>0</v>
      </c>
      <c r="AY372" s="3187">
        <f t="shared" si="241"/>
        <v>0</v>
      </c>
      <c r="AZ372" s="3178">
        <f t="shared" si="242"/>
        <v>0</v>
      </c>
      <c r="BA372" s="3178">
        <f t="shared" si="243"/>
        <v>0</v>
      </c>
      <c r="BB372" s="3178">
        <f t="shared" si="244"/>
        <v>0</v>
      </c>
      <c r="BC372" s="3178">
        <f t="shared" si="245"/>
        <v>0</v>
      </c>
      <c r="BD372" s="3178">
        <f t="shared" si="246"/>
        <v>0</v>
      </c>
      <c r="BE372" s="3178">
        <f t="shared" si="247"/>
        <v>0</v>
      </c>
      <c r="BF372" s="3178">
        <f t="shared" si="248"/>
        <v>0</v>
      </c>
      <c r="BG372" s="3178">
        <f t="shared" si="249"/>
        <v>0</v>
      </c>
      <c r="BH372" s="3178">
        <f t="shared" si="250"/>
        <v>0</v>
      </c>
      <c r="BI372" s="3178">
        <f t="shared" si="251"/>
        <v>0</v>
      </c>
      <c r="BJ372" s="3178">
        <f t="shared" si="252"/>
        <v>0</v>
      </c>
      <c r="BK372" s="3178">
        <f t="shared" si="253"/>
        <v>0</v>
      </c>
      <c r="BL372" s="3178">
        <f t="shared" si="254"/>
        <v>0</v>
      </c>
      <c r="BM372" s="3178">
        <f t="shared" si="255"/>
        <v>0</v>
      </c>
      <c r="BN372" s="3178">
        <f t="shared" si="256"/>
        <v>0</v>
      </c>
      <c r="BO372" s="3178">
        <f t="shared" si="257"/>
        <v>0</v>
      </c>
      <c r="BP372" s="3178">
        <f t="shared" si="258"/>
        <v>0</v>
      </c>
      <c r="BQ372" s="3178">
        <f t="shared" si="259"/>
        <v>0</v>
      </c>
      <c r="BR372" s="3178">
        <f t="shared" si="260"/>
        <v>0</v>
      </c>
      <c r="BS372" s="3178">
        <f t="shared" si="261"/>
        <v>0</v>
      </c>
      <c r="BT372" s="3188">
        <f t="shared" si="262"/>
        <v>0</v>
      </c>
    </row>
    <row r="373" spans="1:72">
      <c r="A373" s="3176"/>
      <c r="B373" s="3177"/>
      <c r="C373" s="3177"/>
      <c r="D373" s="3190"/>
      <c r="E373" s="3178">
        <f t="shared" si="263"/>
        <v>0</v>
      </c>
      <c r="F373" s="3179"/>
      <c r="G373" s="3180">
        <f t="shared" si="238"/>
        <v>0</v>
      </c>
      <c r="H373" s="3181">
        <f t="shared" si="239"/>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40"/>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4"/>
        <v>0</v>
      </c>
      <c r="AW373" s="3186">
        <f t="shared" si="265"/>
        <v>0</v>
      </c>
      <c r="AX373" s="3186">
        <f t="shared" si="266"/>
        <v>0</v>
      </c>
      <c r="AY373" s="3187">
        <f t="shared" si="241"/>
        <v>0</v>
      </c>
      <c r="AZ373" s="3178">
        <f t="shared" si="242"/>
        <v>0</v>
      </c>
      <c r="BA373" s="3178">
        <f t="shared" si="243"/>
        <v>0</v>
      </c>
      <c r="BB373" s="3178">
        <f t="shared" si="244"/>
        <v>0</v>
      </c>
      <c r="BC373" s="3178">
        <f t="shared" si="245"/>
        <v>0</v>
      </c>
      <c r="BD373" s="3178">
        <f t="shared" si="246"/>
        <v>0</v>
      </c>
      <c r="BE373" s="3178">
        <f t="shared" si="247"/>
        <v>0</v>
      </c>
      <c r="BF373" s="3178">
        <f t="shared" si="248"/>
        <v>0</v>
      </c>
      <c r="BG373" s="3178">
        <f t="shared" si="249"/>
        <v>0</v>
      </c>
      <c r="BH373" s="3178">
        <f t="shared" si="250"/>
        <v>0</v>
      </c>
      <c r="BI373" s="3178">
        <f t="shared" si="251"/>
        <v>0</v>
      </c>
      <c r="BJ373" s="3178">
        <f t="shared" si="252"/>
        <v>0</v>
      </c>
      <c r="BK373" s="3178">
        <f t="shared" si="253"/>
        <v>0</v>
      </c>
      <c r="BL373" s="3178">
        <f t="shared" si="254"/>
        <v>0</v>
      </c>
      <c r="BM373" s="3178">
        <f t="shared" si="255"/>
        <v>0</v>
      </c>
      <c r="BN373" s="3178">
        <f t="shared" si="256"/>
        <v>0</v>
      </c>
      <c r="BO373" s="3178">
        <f t="shared" si="257"/>
        <v>0</v>
      </c>
      <c r="BP373" s="3178">
        <f t="shared" si="258"/>
        <v>0</v>
      </c>
      <c r="BQ373" s="3178">
        <f t="shared" si="259"/>
        <v>0</v>
      </c>
      <c r="BR373" s="3178">
        <f t="shared" si="260"/>
        <v>0</v>
      </c>
      <c r="BS373" s="3178">
        <f t="shared" si="261"/>
        <v>0</v>
      </c>
      <c r="BT373" s="3188">
        <f t="shared" si="262"/>
        <v>0</v>
      </c>
    </row>
    <row r="374" spans="1:72">
      <c r="A374" s="3176"/>
      <c r="B374" s="3177"/>
      <c r="C374" s="3177"/>
      <c r="D374" s="3190"/>
      <c r="E374" s="3178">
        <f t="shared" si="263"/>
        <v>0</v>
      </c>
      <c r="F374" s="3179"/>
      <c r="G374" s="3180">
        <f t="shared" si="238"/>
        <v>0</v>
      </c>
      <c r="H374" s="3181">
        <f t="shared" si="239"/>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40"/>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4"/>
        <v>0</v>
      </c>
      <c r="AW374" s="3186">
        <f t="shared" si="265"/>
        <v>0</v>
      </c>
      <c r="AX374" s="3186">
        <f t="shared" si="266"/>
        <v>0</v>
      </c>
      <c r="AY374" s="3187">
        <f t="shared" si="241"/>
        <v>0</v>
      </c>
      <c r="AZ374" s="3178">
        <f t="shared" si="242"/>
        <v>0</v>
      </c>
      <c r="BA374" s="3178">
        <f t="shared" si="243"/>
        <v>0</v>
      </c>
      <c r="BB374" s="3178">
        <f t="shared" si="244"/>
        <v>0</v>
      </c>
      <c r="BC374" s="3178">
        <f t="shared" si="245"/>
        <v>0</v>
      </c>
      <c r="BD374" s="3178">
        <f t="shared" si="246"/>
        <v>0</v>
      </c>
      <c r="BE374" s="3178">
        <f t="shared" si="247"/>
        <v>0</v>
      </c>
      <c r="BF374" s="3178">
        <f t="shared" si="248"/>
        <v>0</v>
      </c>
      <c r="BG374" s="3178">
        <f t="shared" si="249"/>
        <v>0</v>
      </c>
      <c r="BH374" s="3178">
        <f t="shared" si="250"/>
        <v>0</v>
      </c>
      <c r="BI374" s="3178">
        <f t="shared" si="251"/>
        <v>0</v>
      </c>
      <c r="BJ374" s="3178">
        <f t="shared" si="252"/>
        <v>0</v>
      </c>
      <c r="BK374" s="3178">
        <f t="shared" si="253"/>
        <v>0</v>
      </c>
      <c r="BL374" s="3178">
        <f t="shared" si="254"/>
        <v>0</v>
      </c>
      <c r="BM374" s="3178">
        <f t="shared" si="255"/>
        <v>0</v>
      </c>
      <c r="BN374" s="3178">
        <f t="shared" si="256"/>
        <v>0</v>
      </c>
      <c r="BO374" s="3178">
        <f t="shared" si="257"/>
        <v>0</v>
      </c>
      <c r="BP374" s="3178">
        <f t="shared" si="258"/>
        <v>0</v>
      </c>
      <c r="BQ374" s="3178">
        <f t="shared" si="259"/>
        <v>0</v>
      </c>
      <c r="BR374" s="3178">
        <f t="shared" si="260"/>
        <v>0</v>
      </c>
      <c r="BS374" s="3178">
        <f t="shared" si="261"/>
        <v>0</v>
      </c>
      <c r="BT374" s="3188">
        <f t="shared" si="262"/>
        <v>0</v>
      </c>
    </row>
    <row r="375" spans="1:72">
      <c r="A375" s="3176"/>
      <c r="B375" s="3177"/>
      <c r="C375" s="3177"/>
      <c r="D375" s="3190"/>
      <c r="E375" s="3178">
        <f t="shared" si="263"/>
        <v>0</v>
      </c>
      <c r="F375" s="3179"/>
      <c r="G375" s="3180">
        <f t="shared" si="238"/>
        <v>0</v>
      </c>
      <c r="H375" s="3181">
        <f t="shared" si="239"/>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40"/>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4"/>
        <v>0</v>
      </c>
      <c r="AW375" s="3186">
        <f t="shared" si="265"/>
        <v>0</v>
      </c>
      <c r="AX375" s="3186">
        <f t="shared" si="266"/>
        <v>0</v>
      </c>
      <c r="AY375" s="3187">
        <f t="shared" si="241"/>
        <v>0</v>
      </c>
      <c r="AZ375" s="3178">
        <f t="shared" si="242"/>
        <v>0</v>
      </c>
      <c r="BA375" s="3178">
        <f t="shared" si="243"/>
        <v>0</v>
      </c>
      <c r="BB375" s="3178">
        <f t="shared" si="244"/>
        <v>0</v>
      </c>
      <c r="BC375" s="3178">
        <f t="shared" si="245"/>
        <v>0</v>
      </c>
      <c r="BD375" s="3178">
        <f t="shared" si="246"/>
        <v>0</v>
      </c>
      <c r="BE375" s="3178">
        <f t="shared" si="247"/>
        <v>0</v>
      </c>
      <c r="BF375" s="3178">
        <f t="shared" si="248"/>
        <v>0</v>
      </c>
      <c r="BG375" s="3178">
        <f t="shared" si="249"/>
        <v>0</v>
      </c>
      <c r="BH375" s="3178">
        <f t="shared" si="250"/>
        <v>0</v>
      </c>
      <c r="BI375" s="3178">
        <f t="shared" si="251"/>
        <v>0</v>
      </c>
      <c r="BJ375" s="3178">
        <f t="shared" si="252"/>
        <v>0</v>
      </c>
      <c r="BK375" s="3178">
        <f t="shared" si="253"/>
        <v>0</v>
      </c>
      <c r="BL375" s="3178">
        <f t="shared" si="254"/>
        <v>0</v>
      </c>
      <c r="BM375" s="3178">
        <f t="shared" si="255"/>
        <v>0</v>
      </c>
      <c r="BN375" s="3178">
        <f t="shared" si="256"/>
        <v>0</v>
      </c>
      <c r="BO375" s="3178">
        <f t="shared" si="257"/>
        <v>0</v>
      </c>
      <c r="BP375" s="3178">
        <f t="shared" si="258"/>
        <v>0</v>
      </c>
      <c r="BQ375" s="3178">
        <f t="shared" si="259"/>
        <v>0</v>
      </c>
      <c r="BR375" s="3178">
        <f t="shared" si="260"/>
        <v>0</v>
      </c>
      <c r="BS375" s="3178">
        <f t="shared" si="261"/>
        <v>0</v>
      </c>
      <c r="BT375" s="3188">
        <f t="shared" si="262"/>
        <v>0</v>
      </c>
    </row>
    <row r="376" spans="1:72">
      <c r="A376" s="3176"/>
      <c r="B376" s="3177"/>
      <c r="C376" s="3177"/>
      <c r="D376" s="3190"/>
      <c r="E376" s="3178">
        <f t="shared" si="263"/>
        <v>0</v>
      </c>
      <c r="F376" s="3179"/>
      <c r="G376" s="3180">
        <f t="shared" si="238"/>
        <v>0</v>
      </c>
      <c r="H376" s="3181">
        <f t="shared" si="239"/>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40"/>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4"/>
        <v>0</v>
      </c>
      <c r="AW376" s="3186">
        <f t="shared" si="265"/>
        <v>0</v>
      </c>
      <c r="AX376" s="3186">
        <f t="shared" si="266"/>
        <v>0</v>
      </c>
      <c r="AY376" s="3187">
        <f t="shared" si="241"/>
        <v>0</v>
      </c>
      <c r="AZ376" s="3178">
        <f t="shared" si="242"/>
        <v>0</v>
      </c>
      <c r="BA376" s="3178">
        <f t="shared" si="243"/>
        <v>0</v>
      </c>
      <c r="BB376" s="3178">
        <f t="shared" si="244"/>
        <v>0</v>
      </c>
      <c r="BC376" s="3178">
        <f t="shared" si="245"/>
        <v>0</v>
      </c>
      <c r="BD376" s="3178">
        <f t="shared" si="246"/>
        <v>0</v>
      </c>
      <c r="BE376" s="3178">
        <f t="shared" si="247"/>
        <v>0</v>
      </c>
      <c r="BF376" s="3178">
        <f t="shared" si="248"/>
        <v>0</v>
      </c>
      <c r="BG376" s="3178">
        <f t="shared" si="249"/>
        <v>0</v>
      </c>
      <c r="BH376" s="3178">
        <f t="shared" si="250"/>
        <v>0</v>
      </c>
      <c r="BI376" s="3178">
        <f t="shared" si="251"/>
        <v>0</v>
      </c>
      <c r="BJ376" s="3178">
        <f t="shared" si="252"/>
        <v>0</v>
      </c>
      <c r="BK376" s="3178">
        <f t="shared" si="253"/>
        <v>0</v>
      </c>
      <c r="BL376" s="3178">
        <f t="shared" si="254"/>
        <v>0</v>
      </c>
      <c r="BM376" s="3178">
        <f t="shared" si="255"/>
        <v>0</v>
      </c>
      <c r="BN376" s="3178">
        <f t="shared" si="256"/>
        <v>0</v>
      </c>
      <c r="BO376" s="3178">
        <f t="shared" si="257"/>
        <v>0</v>
      </c>
      <c r="BP376" s="3178">
        <f t="shared" si="258"/>
        <v>0</v>
      </c>
      <c r="BQ376" s="3178">
        <f t="shared" si="259"/>
        <v>0</v>
      </c>
      <c r="BR376" s="3178">
        <f t="shared" si="260"/>
        <v>0</v>
      </c>
      <c r="BS376" s="3178">
        <f t="shared" si="261"/>
        <v>0</v>
      </c>
      <c r="BT376" s="3188">
        <f t="shared" si="262"/>
        <v>0</v>
      </c>
    </row>
    <row r="377" spans="1:72">
      <c r="A377" s="3176"/>
      <c r="B377" s="3177"/>
      <c r="C377" s="3177"/>
      <c r="D377" s="3190"/>
      <c r="E377" s="3178">
        <f t="shared" si="263"/>
        <v>0</v>
      </c>
      <c r="F377" s="3179"/>
      <c r="G377" s="3180">
        <f t="shared" si="238"/>
        <v>0</v>
      </c>
      <c r="H377" s="3181">
        <f t="shared" si="239"/>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40"/>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4"/>
        <v>0</v>
      </c>
      <c r="AW377" s="3186">
        <f t="shared" si="265"/>
        <v>0</v>
      </c>
      <c r="AX377" s="3186">
        <f t="shared" si="266"/>
        <v>0</v>
      </c>
      <c r="AY377" s="3187">
        <f t="shared" si="241"/>
        <v>0</v>
      </c>
      <c r="AZ377" s="3178">
        <f t="shared" si="242"/>
        <v>0</v>
      </c>
      <c r="BA377" s="3178">
        <f t="shared" si="243"/>
        <v>0</v>
      </c>
      <c r="BB377" s="3178">
        <f t="shared" si="244"/>
        <v>0</v>
      </c>
      <c r="BC377" s="3178">
        <f t="shared" si="245"/>
        <v>0</v>
      </c>
      <c r="BD377" s="3178">
        <f t="shared" si="246"/>
        <v>0</v>
      </c>
      <c r="BE377" s="3178">
        <f t="shared" si="247"/>
        <v>0</v>
      </c>
      <c r="BF377" s="3178">
        <f t="shared" si="248"/>
        <v>0</v>
      </c>
      <c r="BG377" s="3178">
        <f t="shared" si="249"/>
        <v>0</v>
      </c>
      <c r="BH377" s="3178">
        <f t="shared" si="250"/>
        <v>0</v>
      </c>
      <c r="BI377" s="3178">
        <f t="shared" si="251"/>
        <v>0</v>
      </c>
      <c r="BJ377" s="3178">
        <f t="shared" si="252"/>
        <v>0</v>
      </c>
      <c r="BK377" s="3178">
        <f t="shared" si="253"/>
        <v>0</v>
      </c>
      <c r="BL377" s="3178">
        <f t="shared" si="254"/>
        <v>0</v>
      </c>
      <c r="BM377" s="3178">
        <f t="shared" si="255"/>
        <v>0</v>
      </c>
      <c r="BN377" s="3178">
        <f t="shared" si="256"/>
        <v>0</v>
      </c>
      <c r="BO377" s="3178">
        <f t="shared" si="257"/>
        <v>0</v>
      </c>
      <c r="BP377" s="3178">
        <f t="shared" si="258"/>
        <v>0</v>
      </c>
      <c r="BQ377" s="3178">
        <f t="shared" si="259"/>
        <v>0</v>
      </c>
      <c r="BR377" s="3178">
        <f t="shared" si="260"/>
        <v>0</v>
      </c>
      <c r="BS377" s="3178">
        <f t="shared" si="261"/>
        <v>0</v>
      </c>
      <c r="BT377" s="3188">
        <f t="shared" si="262"/>
        <v>0</v>
      </c>
    </row>
    <row r="378" spans="1:72">
      <c r="A378" s="3176"/>
      <c r="B378" s="3177"/>
      <c r="C378" s="3177"/>
      <c r="D378" s="3190"/>
      <c r="E378" s="3178">
        <f t="shared" si="263"/>
        <v>0</v>
      </c>
      <c r="F378" s="3179"/>
      <c r="G378" s="3180">
        <f t="shared" si="238"/>
        <v>0</v>
      </c>
      <c r="H378" s="3181">
        <f t="shared" si="239"/>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40"/>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4"/>
        <v>0</v>
      </c>
      <c r="AW378" s="3186">
        <f t="shared" si="265"/>
        <v>0</v>
      </c>
      <c r="AX378" s="3186">
        <f t="shared" si="266"/>
        <v>0</v>
      </c>
      <c r="AY378" s="3187">
        <f t="shared" si="241"/>
        <v>0</v>
      </c>
      <c r="AZ378" s="3178">
        <f t="shared" si="242"/>
        <v>0</v>
      </c>
      <c r="BA378" s="3178">
        <f t="shared" si="243"/>
        <v>0</v>
      </c>
      <c r="BB378" s="3178">
        <f t="shared" si="244"/>
        <v>0</v>
      </c>
      <c r="BC378" s="3178">
        <f t="shared" si="245"/>
        <v>0</v>
      </c>
      <c r="BD378" s="3178">
        <f t="shared" si="246"/>
        <v>0</v>
      </c>
      <c r="BE378" s="3178">
        <f t="shared" si="247"/>
        <v>0</v>
      </c>
      <c r="BF378" s="3178">
        <f t="shared" si="248"/>
        <v>0</v>
      </c>
      <c r="BG378" s="3178">
        <f t="shared" si="249"/>
        <v>0</v>
      </c>
      <c r="BH378" s="3178">
        <f t="shared" si="250"/>
        <v>0</v>
      </c>
      <c r="BI378" s="3178">
        <f t="shared" si="251"/>
        <v>0</v>
      </c>
      <c r="BJ378" s="3178">
        <f t="shared" si="252"/>
        <v>0</v>
      </c>
      <c r="BK378" s="3178">
        <f t="shared" si="253"/>
        <v>0</v>
      </c>
      <c r="BL378" s="3178">
        <f t="shared" si="254"/>
        <v>0</v>
      </c>
      <c r="BM378" s="3178">
        <f t="shared" si="255"/>
        <v>0</v>
      </c>
      <c r="BN378" s="3178">
        <f t="shared" si="256"/>
        <v>0</v>
      </c>
      <c r="BO378" s="3178">
        <f t="shared" si="257"/>
        <v>0</v>
      </c>
      <c r="BP378" s="3178">
        <f t="shared" si="258"/>
        <v>0</v>
      </c>
      <c r="BQ378" s="3178">
        <f t="shared" si="259"/>
        <v>0</v>
      </c>
      <c r="BR378" s="3178">
        <f t="shared" si="260"/>
        <v>0</v>
      </c>
      <c r="BS378" s="3178">
        <f t="shared" si="261"/>
        <v>0</v>
      </c>
      <c r="BT378" s="3188">
        <f t="shared" si="262"/>
        <v>0</v>
      </c>
    </row>
    <row r="379" spans="1:72">
      <c r="A379" s="3176"/>
      <c r="B379" s="3177"/>
      <c r="C379" s="3177"/>
      <c r="D379" s="3190"/>
      <c r="E379" s="3178">
        <f t="shared" si="263"/>
        <v>0</v>
      </c>
      <c r="F379" s="3179"/>
      <c r="G379" s="3180">
        <f t="shared" si="238"/>
        <v>0</v>
      </c>
      <c r="H379" s="3181">
        <f t="shared" si="239"/>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40"/>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4"/>
        <v>0</v>
      </c>
      <c r="AW379" s="3186">
        <f t="shared" si="265"/>
        <v>0</v>
      </c>
      <c r="AX379" s="3186">
        <f t="shared" si="266"/>
        <v>0</v>
      </c>
      <c r="AY379" s="3187">
        <f t="shared" si="241"/>
        <v>0</v>
      </c>
      <c r="AZ379" s="3178">
        <f t="shared" si="242"/>
        <v>0</v>
      </c>
      <c r="BA379" s="3178">
        <f t="shared" si="243"/>
        <v>0</v>
      </c>
      <c r="BB379" s="3178">
        <f t="shared" si="244"/>
        <v>0</v>
      </c>
      <c r="BC379" s="3178">
        <f t="shared" si="245"/>
        <v>0</v>
      </c>
      <c r="BD379" s="3178">
        <f t="shared" si="246"/>
        <v>0</v>
      </c>
      <c r="BE379" s="3178">
        <f t="shared" si="247"/>
        <v>0</v>
      </c>
      <c r="BF379" s="3178">
        <f t="shared" si="248"/>
        <v>0</v>
      </c>
      <c r="BG379" s="3178">
        <f t="shared" si="249"/>
        <v>0</v>
      </c>
      <c r="BH379" s="3178">
        <f t="shared" si="250"/>
        <v>0</v>
      </c>
      <c r="BI379" s="3178">
        <f t="shared" si="251"/>
        <v>0</v>
      </c>
      <c r="BJ379" s="3178">
        <f t="shared" si="252"/>
        <v>0</v>
      </c>
      <c r="BK379" s="3178">
        <f t="shared" si="253"/>
        <v>0</v>
      </c>
      <c r="BL379" s="3178">
        <f t="shared" si="254"/>
        <v>0</v>
      </c>
      <c r="BM379" s="3178">
        <f t="shared" si="255"/>
        <v>0</v>
      </c>
      <c r="BN379" s="3178">
        <f t="shared" si="256"/>
        <v>0</v>
      </c>
      <c r="BO379" s="3178">
        <f t="shared" si="257"/>
        <v>0</v>
      </c>
      <c r="BP379" s="3178">
        <f t="shared" si="258"/>
        <v>0</v>
      </c>
      <c r="BQ379" s="3178">
        <f t="shared" si="259"/>
        <v>0</v>
      </c>
      <c r="BR379" s="3178">
        <f t="shared" si="260"/>
        <v>0</v>
      </c>
      <c r="BS379" s="3178">
        <f t="shared" si="261"/>
        <v>0</v>
      </c>
      <c r="BT379" s="3188">
        <f t="shared" si="262"/>
        <v>0</v>
      </c>
    </row>
    <row r="380" spans="1:72">
      <c r="A380" s="3176"/>
      <c r="B380" s="3177"/>
      <c r="C380" s="3177"/>
      <c r="D380" s="3190"/>
      <c r="E380" s="3178">
        <f t="shared" si="263"/>
        <v>0</v>
      </c>
      <c r="F380" s="3179"/>
      <c r="G380" s="3180">
        <f t="shared" si="238"/>
        <v>0</v>
      </c>
      <c r="H380" s="3181">
        <f t="shared" si="239"/>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40"/>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4"/>
        <v>0</v>
      </c>
      <c r="AW380" s="3186">
        <f t="shared" si="265"/>
        <v>0</v>
      </c>
      <c r="AX380" s="3186">
        <f t="shared" si="266"/>
        <v>0</v>
      </c>
      <c r="AY380" s="3187">
        <f t="shared" si="241"/>
        <v>0</v>
      </c>
      <c r="AZ380" s="3178">
        <f t="shared" si="242"/>
        <v>0</v>
      </c>
      <c r="BA380" s="3178">
        <f t="shared" si="243"/>
        <v>0</v>
      </c>
      <c r="BB380" s="3178">
        <f t="shared" si="244"/>
        <v>0</v>
      </c>
      <c r="BC380" s="3178">
        <f t="shared" si="245"/>
        <v>0</v>
      </c>
      <c r="BD380" s="3178">
        <f t="shared" si="246"/>
        <v>0</v>
      </c>
      <c r="BE380" s="3178">
        <f t="shared" si="247"/>
        <v>0</v>
      </c>
      <c r="BF380" s="3178">
        <f t="shared" si="248"/>
        <v>0</v>
      </c>
      <c r="BG380" s="3178">
        <f t="shared" si="249"/>
        <v>0</v>
      </c>
      <c r="BH380" s="3178">
        <f t="shared" si="250"/>
        <v>0</v>
      </c>
      <c r="BI380" s="3178">
        <f t="shared" si="251"/>
        <v>0</v>
      </c>
      <c r="BJ380" s="3178">
        <f t="shared" si="252"/>
        <v>0</v>
      </c>
      <c r="BK380" s="3178">
        <f t="shared" si="253"/>
        <v>0</v>
      </c>
      <c r="BL380" s="3178">
        <f t="shared" si="254"/>
        <v>0</v>
      </c>
      <c r="BM380" s="3178">
        <f t="shared" si="255"/>
        <v>0</v>
      </c>
      <c r="BN380" s="3178">
        <f t="shared" si="256"/>
        <v>0</v>
      </c>
      <c r="BO380" s="3178">
        <f t="shared" si="257"/>
        <v>0</v>
      </c>
      <c r="BP380" s="3178">
        <f t="shared" si="258"/>
        <v>0</v>
      </c>
      <c r="BQ380" s="3178">
        <f t="shared" si="259"/>
        <v>0</v>
      </c>
      <c r="BR380" s="3178">
        <f t="shared" si="260"/>
        <v>0</v>
      </c>
      <c r="BS380" s="3178">
        <f t="shared" si="261"/>
        <v>0</v>
      </c>
      <c r="BT380" s="3188">
        <f t="shared" si="262"/>
        <v>0</v>
      </c>
    </row>
    <row r="381" spans="1:72">
      <c r="A381" s="3176"/>
      <c r="B381" s="3177"/>
      <c r="C381" s="3177"/>
      <c r="D381" s="3190"/>
      <c r="E381" s="3178">
        <f t="shared" si="263"/>
        <v>0</v>
      </c>
      <c r="F381" s="3179"/>
      <c r="G381" s="3180">
        <f t="shared" si="238"/>
        <v>0</v>
      </c>
      <c r="H381" s="3181">
        <f t="shared" si="239"/>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40"/>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4"/>
        <v>0</v>
      </c>
      <c r="AW381" s="3186">
        <f t="shared" si="265"/>
        <v>0</v>
      </c>
      <c r="AX381" s="3186">
        <f t="shared" si="266"/>
        <v>0</v>
      </c>
      <c r="AY381" s="3187">
        <f t="shared" si="241"/>
        <v>0</v>
      </c>
      <c r="AZ381" s="3178">
        <f t="shared" si="242"/>
        <v>0</v>
      </c>
      <c r="BA381" s="3178">
        <f t="shared" si="243"/>
        <v>0</v>
      </c>
      <c r="BB381" s="3178">
        <f t="shared" si="244"/>
        <v>0</v>
      </c>
      <c r="BC381" s="3178">
        <f t="shared" si="245"/>
        <v>0</v>
      </c>
      <c r="BD381" s="3178">
        <f t="shared" si="246"/>
        <v>0</v>
      </c>
      <c r="BE381" s="3178">
        <f t="shared" si="247"/>
        <v>0</v>
      </c>
      <c r="BF381" s="3178">
        <f t="shared" si="248"/>
        <v>0</v>
      </c>
      <c r="BG381" s="3178">
        <f t="shared" si="249"/>
        <v>0</v>
      </c>
      <c r="BH381" s="3178">
        <f t="shared" si="250"/>
        <v>0</v>
      </c>
      <c r="BI381" s="3178">
        <f t="shared" si="251"/>
        <v>0</v>
      </c>
      <c r="BJ381" s="3178">
        <f t="shared" si="252"/>
        <v>0</v>
      </c>
      <c r="BK381" s="3178">
        <f t="shared" si="253"/>
        <v>0</v>
      </c>
      <c r="BL381" s="3178">
        <f t="shared" si="254"/>
        <v>0</v>
      </c>
      <c r="BM381" s="3178">
        <f t="shared" si="255"/>
        <v>0</v>
      </c>
      <c r="BN381" s="3178">
        <f t="shared" si="256"/>
        <v>0</v>
      </c>
      <c r="BO381" s="3178">
        <f t="shared" si="257"/>
        <v>0</v>
      </c>
      <c r="BP381" s="3178">
        <f t="shared" si="258"/>
        <v>0</v>
      </c>
      <c r="BQ381" s="3178">
        <f t="shared" si="259"/>
        <v>0</v>
      </c>
      <c r="BR381" s="3178">
        <f t="shared" si="260"/>
        <v>0</v>
      </c>
      <c r="BS381" s="3178">
        <f t="shared" si="261"/>
        <v>0</v>
      </c>
      <c r="BT381" s="3188">
        <f t="shared" si="262"/>
        <v>0</v>
      </c>
    </row>
    <row r="382" spans="1:72">
      <c r="A382" s="3176"/>
      <c r="B382" s="3177"/>
      <c r="C382" s="3177"/>
      <c r="D382" s="3190"/>
      <c r="E382" s="3178">
        <f t="shared" si="263"/>
        <v>0</v>
      </c>
      <c r="F382" s="3179"/>
      <c r="G382" s="3180">
        <f t="shared" si="238"/>
        <v>0</v>
      </c>
      <c r="H382" s="3181">
        <f t="shared" si="239"/>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40"/>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4"/>
        <v>0</v>
      </c>
      <c r="AW382" s="3186">
        <f t="shared" si="265"/>
        <v>0</v>
      </c>
      <c r="AX382" s="3186">
        <f t="shared" si="266"/>
        <v>0</v>
      </c>
      <c r="AY382" s="3187">
        <f t="shared" si="241"/>
        <v>0</v>
      </c>
      <c r="AZ382" s="3178">
        <f t="shared" si="242"/>
        <v>0</v>
      </c>
      <c r="BA382" s="3178">
        <f t="shared" si="243"/>
        <v>0</v>
      </c>
      <c r="BB382" s="3178">
        <f t="shared" si="244"/>
        <v>0</v>
      </c>
      <c r="BC382" s="3178">
        <f t="shared" si="245"/>
        <v>0</v>
      </c>
      <c r="BD382" s="3178">
        <f t="shared" si="246"/>
        <v>0</v>
      </c>
      <c r="BE382" s="3178">
        <f t="shared" si="247"/>
        <v>0</v>
      </c>
      <c r="BF382" s="3178">
        <f t="shared" si="248"/>
        <v>0</v>
      </c>
      <c r="BG382" s="3178">
        <f t="shared" si="249"/>
        <v>0</v>
      </c>
      <c r="BH382" s="3178">
        <f t="shared" si="250"/>
        <v>0</v>
      </c>
      <c r="BI382" s="3178">
        <f t="shared" si="251"/>
        <v>0</v>
      </c>
      <c r="BJ382" s="3178">
        <f t="shared" si="252"/>
        <v>0</v>
      </c>
      <c r="BK382" s="3178">
        <f t="shared" si="253"/>
        <v>0</v>
      </c>
      <c r="BL382" s="3178">
        <f t="shared" si="254"/>
        <v>0</v>
      </c>
      <c r="BM382" s="3178">
        <f t="shared" si="255"/>
        <v>0</v>
      </c>
      <c r="BN382" s="3178">
        <f t="shared" si="256"/>
        <v>0</v>
      </c>
      <c r="BO382" s="3178">
        <f t="shared" si="257"/>
        <v>0</v>
      </c>
      <c r="BP382" s="3178">
        <f t="shared" si="258"/>
        <v>0</v>
      </c>
      <c r="BQ382" s="3178">
        <f t="shared" si="259"/>
        <v>0</v>
      </c>
      <c r="BR382" s="3178">
        <f t="shared" si="260"/>
        <v>0</v>
      </c>
      <c r="BS382" s="3178">
        <f t="shared" si="261"/>
        <v>0</v>
      </c>
      <c r="BT382" s="3188">
        <f t="shared" si="262"/>
        <v>0</v>
      </c>
    </row>
    <row r="383" spans="1:72">
      <c r="A383" s="3176"/>
      <c r="B383" s="3177"/>
      <c r="C383" s="3177"/>
      <c r="D383" s="3190"/>
      <c r="E383" s="3178">
        <f t="shared" si="263"/>
        <v>0</v>
      </c>
      <c r="F383" s="3179"/>
      <c r="G383" s="3180">
        <f t="shared" si="238"/>
        <v>0</v>
      </c>
      <c r="H383" s="3181">
        <f t="shared" si="239"/>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40"/>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4"/>
        <v>0</v>
      </c>
      <c r="AW383" s="3186">
        <f t="shared" si="265"/>
        <v>0</v>
      </c>
      <c r="AX383" s="3186">
        <f t="shared" si="266"/>
        <v>0</v>
      </c>
      <c r="AY383" s="3187">
        <f t="shared" si="241"/>
        <v>0</v>
      </c>
      <c r="AZ383" s="3178">
        <f t="shared" si="242"/>
        <v>0</v>
      </c>
      <c r="BA383" s="3178">
        <f t="shared" si="243"/>
        <v>0</v>
      </c>
      <c r="BB383" s="3178">
        <f t="shared" si="244"/>
        <v>0</v>
      </c>
      <c r="BC383" s="3178">
        <f t="shared" si="245"/>
        <v>0</v>
      </c>
      <c r="BD383" s="3178">
        <f t="shared" si="246"/>
        <v>0</v>
      </c>
      <c r="BE383" s="3178">
        <f t="shared" si="247"/>
        <v>0</v>
      </c>
      <c r="BF383" s="3178">
        <f t="shared" si="248"/>
        <v>0</v>
      </c>
      <c r="BG383" s="3178">
        <f t="shared" si="249"/>
        <v>0</v>
      </c>
      <c r="BH383" s="3178">
        <f t="shared" si="250"/>
        <v>0</v>
      </c>
      <c r="BI383" s="3178">
        <f t="shared" si="251"/>
        <v>0</v>
      </c>
      <c r="BJ383" s="3178">
        <f t="shared" si="252"/>
        <v>0</v>
      </c>
      <c r="BK383" s="3178">
        <f t="shared" si="253"/>
        <v>0</v>
      </c>
      <c r="BL383" s="3178">
        <f t="shared" si="254"/>
        <v>0</v>
      </c>
      <c r="BM383" s="3178">
        <f t="shared" si="255"/>
        <v>0</v>
      </c>
      <c r="BN383" s="3178">
        <f t="shared" si="256"/>
        <v>0</v>
      </c>
      <c r="BO383" s="3178">
        <f t="shared" si="257"/>
        <v>0</v>
      </c>
      <c r="BP383" s="3178">
        <f t="shared" si="258"/>
        <v>0</v>
      </c>
      <c r="BQ383" s="3178">
        <f t="shared" si="259"/>
        <v>0</v>
      </c>
      <c r="BR383" s="3178">
        <f t="shared" si="260"/>
        <v>0</v>
      </c>
      <c r="BS383" s="3178">
        <f t="shared" si="261"/>
        <v>0</v>
      </c>
      <c r="BT383" s="3188">
        <f t="shared" si="262"/>
        <v>0</v>
      </c>
    </row>
    <row r="384" spans="1:72">
      <c r="A384" s="3176"/>
      <c r="B384" s="3177"/>
      <c r="C384" s="3177"/>
      <c r="D384" s="3190"/>
      <c r="E384" s="3178">
        <f t="shared" si="263"/>
        <v>0</v>
      </c>
      <c r="F384" s="3179"/>
      <c r="G384" s="3180">
        <f t="shared" si="238"/>
        <v>0</v>
      </c>
      <c r="H384" s="3181">
        <f t="shared" si="239"/>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40"/>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4"/>
        <v>0</v>
      </c>
      <c r="AW384" s="3186">
        <f t="shared" si="265"/>
        <v>0</v>
      </c>
      <c r="AX384" s="3186">
        <f t="shared" si="266"/>
        <v>0</v>
      </c>
      <c r="AY384" s="3187">
        <f t="shared" si="241"/>
        <v>0</v>
      </c>
      <c r="AZ384" s="3178">
        <f t="shared" si="242"/>
        <v>0</v>
      </c>
      <c r="BA384" s="3178">
        <f t="shared" si="243"/>
        <v>0</v>
      </c>
      <c r="BB384" s="3178">
        <f t="shared" si="244"/>
        <v>0</v>
      </c>
      <c r="BC384" s="3178">
        <f t="shared" si="245"/>
        <v>0</v>
      </c>
      <c r="BD384" s="3178">
        <f t="shared" si="246"/>
        <v>0</v>
      </c>
      <c r="BE384" s="3178">
        <f t="shared" si="247"/>
        <v>0</v>
      </c>
      <c r="BF384" s="3178">
        <f t="shared" si="248"/>
        <v>0</v>
      </c>
      <c r="BG384" s="3178">
        <f t="shared" si="249"/>
        <v>0</v>
      </c>
      <c r="BH384" s="3178">
        <f t="shared" si="250"/>
        <v>0</v>
      </c>
      <c r="BI384" s="3178">
        <f t="shared" si="251"/>
        <v>0</v>
      </c>
      <c r="BJ384" s="3178">
        <f t="shared" si="252"/>
        <v>0</v>
      </c>
      <c r="BK384" s="3178">
        <f t="shared" si="253"/>
        <v>0</v>
      </c>
      <c r="BL384" s="3178">
        <f t="shared" si="254"/>
        <v>0</v>
      </c>
      <c r="BM384" s="3178">
        <f t="shared" si="255"/>
        <v>0</v>
      </c>
      <c r="BN384" s="3178">
        <f t="shared" si="256"/>
        <v>0</v>
      </c>
      <c r="BO384" s="3178">
        <f t="shared" si="257"/>
        <v>0</v>
      </c>
      <c r="BP384" s="3178">
        <f t="shared" si="258"/>
        <v>0</v>
      </c>
      <c r="BQ384" s="3178">
        <f t="shared" si="259"/>
        <v>0</v>
      </c>
      <c r="BR384" s="3178">
        <f t="shared" si="260"/>
        <v>0</v>
      </c>
      <c r="BS384" s="3178">
        <f t="shared" si="261"/>
        <v>0</v>
      </c>
      <c r="BT384" s="3188">
        <f t="shared" si="262"/>
        <v>0</v>
      </c>
    </row>
    <row r="385" spans="1:72">
      <c r="A385" s="3176"/>
      <c r="B385" s="3177"/>
      <c r="C385" s="3177"/>
      <c r="D385" s="3190"/>
      <c r="E385" s="3178">
        <f t="shared" si="263"/>
        <v>0</v>
      </c>
      <c r="F385" s="3179"/>
      <c r="G385" s="3180">
        <f t="shared" si="238"/>
        <v>0</v>
      </c>
      <c r="H385" s="3181">
        <f t="shared" si="239"/>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40"/>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4"/>
        <v>0</v>
      </c>
      <c r="AW385" s="3186">
        <f t="shared" si="265"/>
        <v>0</v>
      </c>
      <c r="AX385" s="3186">
        <f t="shared" si="266"/>
        <v>0</v>
      </c>
      <c r="AY385" s="3187">
        <f t="shared" si="241"/>
        <v>0</v>
      </c>
      <c r="AZ385" s="3178">
        <f t="shared" si="242"/>
        <v>0</v>
      </c>
      <c r="BA385" s="3178">
        <f t="shared" si="243"/>
        <v>0</v>
      </c>
      <c r="BB385" s="3178">
        <f t="shared" si="244"/>
        <v>0</v>
      </c>
      <c r="BC385" s="3178">
        <f t="shared" si="245"/>
        <v>0</v>
      </c>
      <c r="BD385" s="3178">
        <f t="shared" si="246"/>
        <v>0</v>
      </c>
      <c r="BE385" s="3178">
        <f t="shared" si="247"/>
        <v>0</v>
      </c>
      <c r="BF385" s="3178">
        <f t="shared" si="248"/>
        <v>0</v>
      </c>
      <c r="BG385" s="3178">
        <f t="shared" si="249"/>
        <v>0</v>
      </c>
      <c r="BH385" s="3178">
        <f t="shared" si="250"/>
        <v>0</v>
      </c>
      <c r="BI385" s="3178">
        <f t="shared" si="251"/>
        <v>0</v>
      </c>
      <c r="BJ385" s="3178">
        <f t="shared" si="252"/>
        <v>0</v>
      </c>
      <c r="BK385" s="3178">
        <f t="shared" si="253"/>
        <v>0</v>
      </c>
      <c r="BL385" s="3178">
        <f t="shared" si="254"/>
        <v>0</v>
      </c>
      <c r="BM385" s="3178">
        <f t="shared" si="255"/>
        <v>0</v>
      </c>
      <c r="BN385" s="3178">
        <f t="shared" si="256"/>
        <v>0</v>
      </c>
      <c r="BO385" s="3178">
        <f t="shared" si="257"/>
        <v>0</v>
      </c>
      <c r="BP385" s="3178">
        <f t="shared" si="258"/>
        <v>0</v>
      </c>
      <c r="BQ385" s="3178">
        <f t="shared" si="259"/>
        <v>0</v>
      </c>
      <c r="BR385" s="3178">
        <f t="shared" si="260"/>
        <v>0</v>
      </c>
      <c r="BS385" s="3178">
        <f t="shared" si="261"/>
        <v>0</v>
      </c>
      <c r="BT385" s="3188">
        <f t="shared" si="262"/>
        <v>0</v>
      </c>
    </row>
    <row r="386" spans="1:72">
      <c r="A386" s="3176"/>
      <c r="B386" s="3176"/>
      <c r="C386" s="3176"/>
      <c r="D386" s="3190"/>
      <c r="E386" s="3178">
        <f t="shared" si="263"/>
        <v>0</v>
      </c>
      <c r="F386" s="3191"/>
      <c r="G386" s="3180">
        <f t="shared" si="238"/>
        <v>0</v>
      </c>
      <c r="H386" s="3181">
        <f t="shared" si="239"/>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40"/>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4"/>
        <v>0</v>
      </c>
      <c r="AW386" s="3186">
        <f t="shared" si="265"/>
        <v>0</v>
      </c>
      <c r="AX386" s="3186">
        <f t="shared" si="266"/>
        <v>0</v>
      </c>
      <c r="AY386" s="3187">
        <f t="shared" si="241"/>
        <v>0</v>
      </c>
      <c r="AZ386" s="3178">
        <f t="shared" si="242"/>
        <v>0</v>
      </c>
      <c r="BA386" s="3178">
        <f t="shared" si="243"/>
        <v>0</v>
      </c>
      <c r="BB386" s="3178">
        <f t="shared" si="244"/>
        <v>0</v>
      </c>
      <c r="BC386" s="3178">
        <f t="shared" si="245"/>
        <v>0</v>
      </c>
      <c r="BD386" s="3178">
        <f t="shared" si="246"/>
        <v>0</v>
      </c>
      <c r="BE386" s="3178">
        <f t="shared" si="247"/>
        <v>0</v>
      </c>
      <c r="BF386" s="3178">
        <f t="shared" si="248"/>
        <v>0</v>
      </c>
      <c r="BG386" s="3178">
        <f t="shared" si="249"/>
        <v>0</v>
      </c>
      <c r="BH386" s="3178">
        <f t="shared" si="250"/>
        <v>0</v>
      </c>
      <c r="BI386" s="3178">
        <f t="shared" si="251"/>
        <v>0</v>
      </c>
      <c r="BJ386" s="3178">
        <f t="shared" si="252"/>
        <v>0</v>
      </c>
      <c r="BK386" s="3178">
        <f t="shared" si="253"/>
        <v>0</v>
      </c>
      <c r="BL386" s="3178">
        <f t="shared" si="254"/>
        <v>0</v>
      </c>
      <c r="BM386" s="3178">
        <f t="shared" si="255"/>
        <v>0</v>
      </c>
      <c r="BN386" s="3178">
        <f t="shared" si="256"/>
        <v>0</v>
      </c>
      <c r="BO386" s="3178">
        <f t="shared" si="257"/>
        <v>0</v>
      </c>
      <c r="BP386" s="3178">
        <f t="shared" si="258"/>
        <v>0</v>
      </c>
      <c r="BQ386" s="3178">
        <f t="shared" si="259"/>
        <v>0</v>
      </c>
      <c r="BR386" s="3178">
        <f t="shared" si="260"/>
        <v>0</v>
      </c>
      <c r="BS386" s="3178">
        <f t="shared" si="261"/>
        <v>0</v>
      </c>
      <c r="BT386" s="3188">
        <f t="shared" si="262"/>
        <v>0</v>
      </c>
    </row>
    <row r="387" spans="1:72">
      <c r="A387" s="3176"/>
      <c r="B387" s="3176"/>
      <c r="C387" s="3176"/>
      <c r="D387" s="3190"/>
      <c r="E387" s="3178">
        <f t="shared" si="263"/>
        <v>0</v>
      </c>
      <c r="F387" s="3191"/>
      <c r="G387" s="3180">
        <f t="shared" si="238"/>
        <v>0</v>
      </c>
      <c r="H387" s="3181">
        <f t="shared" si="239"/>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40"/>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4"/>
        <v>0</v>
      </c>
      <c r="AW387" s="3186">
        <f t="shared" si="265"/>
        <v>0</v>
      </c>
      <c r="AX387" s="3186">
        <f t="shared" si="266"/>
        <v>0</v>
      </c>
      <c r="AY387" s="3187">
        <f t="shared" si="241"/>
        <v>0</v>
      </c>
      <c r="AZ387" s="3178">
        <f t="shared" si="242"/>
        <v>0</v>
      </c>
      <c r="BA387" s="3178">
        <f t="shared" si="243"/>
        <v>0</v>
      </c>
      <c r="BB387" s="3178">
        <f t="shared" si="244"/>
        <v>0</v>
      </c>
      <c r="BC387" s="3178">
        <f t="shared" si="245"/>
        <v>0</v>
      </c>
      <c r="BD387" s="3178">
        <f t="shared" si="246"/>
        <v>0</v>
      </c>
      <c r="BE387" s="3178">
        <f t="shared" si="247"/>
        <v>0</v>
      </c>
      <c r="BF387" s="3178">
        <f t="shared" si="248"/>
        <v>0</v>
      </c>
      <c r="BG387" s="3178">
        <f t="shared" si="249"/>
        <v>0</v>
      </c>
      <c r="BH387" s="3178">
        <f t="shared" si="250"/>
        <v>0</v>
      </c>
      <c r="BI387" s="3178">
        <f t="shared" si="251"/>
        <v>0</v>
      </c>
      <c r="BJ387" s="3178">
        <f t="shared" si="252"/>
        <v>0</v>
      </c>
      <c r="BK387" s="3178">
        <f t="shared" si="253"/>
        <v>0</v>
      </c>
      <c r="BL387" s="3178">
        <f t="shared" si="254"/>
        <v>0</v>
      </c>
      <c r="BM387" s="3178">
        <f t="shared" si="255"/>
        <v>0</v>
      </c>
      <c r="BN387" s="3178">
        <f t="shared" si="256"/>
        <v>0</v>
      </c>
      <c r="BO387" s="3178">
        <f t="shared" si="257"/>
        <v>0</v>
      </c>
      <c r="BP387" s="3178">
        <f t="shared" si="258"/>
        <v>0</v>
      </c>
      <c r="BQ387" s="3178">
        <f t="shared" si="259"/>
        <v>0</v>
      </c>
      <c r="BR387" s="3178">
        <f t="shared" si="260"/>
        <v>0</v>
      </c>
      <c r="BS387" s="3178">
        <f t="shared" si="261"/>
        <v>0</v>
      </c>
      <c r="BT387" s="3188">
        <f t="shared" si="262"/>
        <v>0</v>
      </c>
    </row>
    <row r="388" spans="1:72">
      <c r="A388" s="3176"/>
      <c r="B388" s="3176"/>
      <c r="C388" s="3176"/>
      <c r="D388" s="3190"/>
      <c r="E388" s="3178">
        <f t="shared" si="263"/>
        <v>0</v>
      </c>
      <c r="F388" s="3191"/>
      <c r="G388" s="3180">
        <f t="shared" si="238"/>
        <v>0</v>
      </c>
      <c r="H388" s="3181">
        <f t="shared" si="239"/>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40"/>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4"/>
        <v>0</v>
      </c>
      <c r="AW388" s="3186">
        <f t="shared" si="265"/>
        <v>0</v>
      </c>
      <c r="AX388" s="3186">
        <f t="shared" si="266"/>
        <v>0</v>
      </c>
      <c r="AY388" s="3187">
        <f t="shared" si="241"/>
        <v>0</v>
      </c>
      <c r="AZ388" s="3178">
        <f t="shared" si="242"/>
        <v>0</v>
      </c>
      <c r="BA388" s="3178">
        <f t="shared" si="243"/>
        <v>0</v>
      </c>
      <c r="BB388" s="3178">
        <f t="shared" si="244"/>
        <v>0</v>
      </c>
      <c r="BC388" s="3178">
        <f t="shared" si="245"/>
        <v>0</v>
      </c>
      <c r="BD388" s="3178">
        <f t="shared" si="246"/>
        <v>0</v>
      </c>
      <c r="BE388" s="3178">
        <f t="shared" si="247"/>
        <v>0</v>
      </c>
      <c r="BF388" s="3178">
        <f t="shared" si="248"/>
        <v>0</v>
      </c>
      <c r="BG388" s="3178">
        <f t="shared" si="249"/>
        <v>0</v>
      </c>
      <c r="BH388" s="3178">
        <f t="shared" si="250"/>
        <v>0</v>
      </c>
      <c r="BI388" s="3178">
        <f t="shared" si="251"/>
        <v>0</v>
      </c>
      <c r="BJ388" s="3178">
        <f t="shared" si="252"/>
        <v>0</v>
      </c>
      <c r="BK388" s="3178">
        <f t="shared" si="253"/>
        <v>0</v>
      </c>
      <c r="BL388" s="3178">
        <f t="shared" si="254"/>
        <v>0</v>
      </c>
      <c r="BM388" s="3178">
        <f t="shared" si="255"/>
        <v>0</v>
      </c>
      <c r="BN388" s="3178">
        <f t="shared" si="256"/>
        <v>0</v>
      </c>
      <c r="BO388" s="3178">
        <f t="shared" si="257"/>
        <v>0</v>
      </c>
      <c r="BP388" s="3178">
        <f t="shared" si="258"/>
        <v>0</v>
      </c>
      <c r="BQ388" s="3178">
        <f t="shared" si="259"/>
        <v>0</v>
      </c>
      <c r="BR388" s="3178">
        <f t="shared" si="260"/>
        <v>0</v>
      </c>
      <c r="BS388" s="3178">
        <f t="shared" si="261"/>
        <v>0</v>
      </c>
      <c r="BT388" s="3188">
        <f t="shared" si="262"/>
        <v>0</v>
      </c>
    </row>
    <row r="389" spans="1:72" ht="15.6">
      <c r="A389" s="3176"/>
      <c r="B389" s="1292"/>
      <c r="C389" s="1293"/>
      <c r="D389" s="3189"/>
      <c r="E389" s="3178">
        <f t="shared" ref="E389:E480" si="267">IF($C$3="是",ROUND($A$3*G389/$B$3,2),ROUND($A$3*(G389-AT389)/$B$3,2))</f>
        <v>0</v>
      </c>
      <c r="F389" s="3179"/>
      <c r="G389" s="3180">
        <f t="shared" ref="G389:G477" si="268">H389+AC389+AT389</f>
        <v>0</v>
      </c>
      <c r="H389" s="3181">
        <f t="shared" ref="H389:H477" si="269">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70">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71">A389</f>
        <v>0</v>
      </c>
      <c r="AW389" s="3186">
        <f t="shared" ref="AW389:AW480" si="272">B389</f>
        <v>0</v>
      </c>
      <c r="AX389" s="3186">
        <f t="shared" ref="AX389:AX480" si="273">C389</f>
        <v>0</v>
      </c>
      <c r="AY389" s="3187">
        <f t="shared" ref="AY389:AY477" si="274">ROUND($AY$6*AZ389/$AZ$5,2)</f>
        <v>0</v>
      </c>
      <c r="AZ389" s="3178">
        <f t="shared" ref="AZ389:AZ477" si="275">BA389+BL389</f>
        <v>0</v>
      </c>
      <c r="BA389" s="3178">
        <f t="shared" ref="BA389:BA477" si="276">SUM(BB389:BK389)</f>
        <v>0</v>
      </c>
      <c r="BB389" s="3178">
        <f t="shared" ref="BB389:BB477" si="277">IF($D389="是",I389-J389,0)</f>
        <v>0</v>
      </c>
      <c r="BC389" s="3178">
        <f t="shared" ref="BC389:BC477" si="278">IF($D389="是",K389-L389,0)</f>
        <v>0</v>
      </c>
      <c r="BD389" s="3178">
        <f t="shared" ref="BD389:BD477" si="279">IF($D389="是",M389-N389,0)</f>
        <v>0</v>
      </c>
      <c r="BE389" s="3178">
        <f t="shared" ref="BE389:BE477" si="280">IF($D389="是",O389-P389,0)</f>
        <v>0</v>
      </c>
      <c r="BF389" s="3178">
        <f t="shared" ref="BF389:BF477" si="281">IF($D389="是",Q389-R389,0)</f>
        <v>0</v>
      </c>
      <c r="BG389" s="3178">
        <f t="shared" ref="BG389:BG477" si="282">IF($D389="是",S389-T389,0)</f>
        <v>0</v>
      </c>
      <c r="BH389" s="3178">
        <f t="shared" ref="BH389:BH477" si="283">IF($D389="是",U389-V389,0)</f>
        <v>0</v>
      </c>
      <c r="BI389" s="3178">
        <f t="shared" ref="BI389:BI477" si="284">IF($D389="是",W389-X389,0)</f>
        <v>0</v>
      </c>
      <c r="BJ389" s="3178">
        <f t="shared" ref="BJ389:BJ477" si="285">IF($D389="是",Y389-Z389,0)</f>
        <v>0</v>
      </c>
      <c r="BK389" s="3178">
        <f t="shared" ref="BK389:BK477" si="286">IF($D389="是",AA389-AB389,0)</f>
        <v>0</v>
      </c>
      <c r="BL389" s="3178">
        <f t="shared" ref="BL389:BL477" si="287">SUM(BM389:BT389)</f>
        <v>0</v>
      </c>
      <c r="BM389" s="3178">
        <f t="shared" ref="BM389:BM477" si="288">IF($D389="是",AD389-AE389,0)</f>
        <v>0</v>
      </c>
      <c r="BN389" s="3178">
        <f t="shared" ref="BN389:BN477" si="289">IF($D389="是",AF389-AG389,0)</f>
        <v>0</v>
      </c>
      <c r="BO389" s="3178">
        <f t="shared" ref="BO389:BO477" si="290">IF($D389="是",AH389-AI389,0)</f>
        <v>0</v>
      </c>
      <c r="BP389" s="3178">
        <f t="shared" ref="BP389:BP477" si="291">IF($D389="是",AJ389-AK389,0)</f>
        <v>0</v>
      </c>
      <c r="BQ389" s="3178">
        <f t="shared" ref="BQ389:BQ477" si="292">IF($D389="是",AL389-AM389,0)</f>
        <v>0</v>
      </c>
      <c r="BR389" s="3178">
        <f t="shared" ref="BR389:BR477" si="293">IF($D389="是",AN389-AO389,0)</f>
        <v>0</v>
      </c>
      <c r="BS389" s="3178">
        <f t="shared" ref="BS389:BS477" si="294">IF($D389="是",AP389-AQ389,0)</f>
        <v>0</v>
      </c>
      <c r="BT389" s="3188">
        <f t="shared" ref="BT389:BT477" si="295">IF($D389="是",AR389-AS389,0)</f>
        <v>0</v>
      </c>
    </row>
    <row r="390" spans="1:72" ht="15.6">
      <c r="A390" s="3176"/>
      <c r="B390" s="1292"/>
      <c r="C390" s="1293"/>
      <c r="D390" s="3189"/>
      <c r="E390" s="3178">
        <f t="shared" si="267"/>
        <v>0</v>
      </c>
      <c r="F390" s="3179"/>
      <c r="G390" s="3180">
        <f t="shared" si="268"/>
        <v>0</v>
      </c>
      <c r="H390" s="3181">
        <f t="shared" si="269"/>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70"/>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71"/>
        <v>0</v>
      </c>
      <c r="AW390" s="3186">
        <f t="shared" si="272"/>
        <v>0</v>
      </c>
      <c r="AX390" s="3186">
        <f t="shared" si="273"/>
        <v>0</v>
      </c>
      <c r="AY390" s="3187">
        <f t="shared" si="274"/>
        <v>0</v>
      </c>
      <c r="AZ390" s="3178">
        <f t="shared" si="275"/>
        <v>0</v>
      </c>
      <c r="BA390" s="3178">
        <f t="shared" si="276"/>
        <v>0</v>
      </c>
      <c r="BB390" s="3178">
        <f t="shared" si="277"/>
        <v>0</v>
      </c>
      <c r="BC390" s="3178">
        <f t="shared" si="278"/>
        <v>0</v>
      </c>
      <c r="BD390" s="3178">
        <f t="shared" si="279"/>
        <v>0</v>
      </c>
      <c r="BE390" s="3178">
        <f t="shared" si="280"/>
        <v>0</v>
      </c>
      <c r="BF390" s="3178">
        <f t="shared" si="281"/>
        <v>0</v>
      </c>
      <c r="BG390" s="3178">
        <f t="shared" si="282"/>
        <v>0</v>
      </c>
      <c r="BH390" s="3178">
        <f t="shared" si="283"/>
        <v>0</v>
      </c>
      <c r="BI390" s="3178">
        <f t="shared" si="284"/>
        <v>0</v>
      </c>
      <c r="BJ390" s="3178">
        <f t="shared" si="285"/>
        <v>0</v>
      </c>
      <c r="BK390" s="3178">
        <f t="shared" si="286"/>
        <v>0</v>
      </c>
      <c r="BL390" s="3178">
        <f t="shared" si="287"/>
        <v>0</v>
      </c>
      <c r="BM390" s="3178">
        <f t="shared" si="288"/>
        <v>0</v>
      </c>
      <c r="BN390" s="3178">
        <f t="shared" si="289"/>
        <v>0</v>
      </c>
      <c r="BO390" s="3178">
        <f t="shared" si="290"/>
        <v>0</v>
      </c>
      <c r="BP390" s="3178">
        <f t="shared" si="291"/>
        <v>0</v>
      </c>
      <c r="BQ390" s="3178">
        <f t="shared" si="292"/>
        <v>0</v>
      </c>
      <c r="BR390" s="3178">
        <f t="shared" si="293"/>
        <v>0</v>
      </c>
      <c r="BS390" s="3178">
        <f t="shared" si="294"/>
        <v>0</v>
      </c>
      <c r="BT390" s="3188">
        <f t="shared" si="295"/>
        <v>0</v>
      </c>
    </row>
    <row r="391" spans="1:72" ht="15.6">
      <c r="A391" s="3176"/>
      <c r="B391" s="1292"/>
      <c r="C391" s="1293"/>
      <c r="D391" s="3189"/>
      <c r="E391" s="3178">
        <f t="shared" si="267"/>
        <v>0</v>
      </c>
      <c r="F391" s="3179"/>
      <c r="G391" s="3180">
        <f t="shared" si="268"/>
        <v>0</v>
      </c>
      <c r="H391" s="3181">
        <f t="shared" si="269"/>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70"/>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71"/>
        <v>0</v>
      </c>
      <c r="AW391" s="3186">
        <f t="shared" si="272"/>
        <v>0</v>
      </c>
      <c r="AX391" s="3186">
        <f t="shared" si="273"/>
        <v>0</v>
      </c>
      <c r="AY391" s="3187">
        <f t="shared" si="274"/>
        <v>0</v>
      </c>
      <c r="AZ391" s="3178">
        <f t="shared" si="275"/>
        <v>0</v>
      </c>
      <c r="BA391" s="3178">
        <f t="shared" si="276"/>
        <v>0</v>
      </c>
      <c r="BB391" s="3178">
        <f t="shared" si="277"/>
        <v>0</v>
      </c>
      <c r="BC391" s="3178">
        <f t="shared" si="278"/>
        <v>0</v>
      </c>
      <c r="BD391" s="3178">
        <f t="shared" si="279"/>
        <v>0</v>
      </c>
      <c r="BE391" s="3178">
        <f t="shared" si="280"/>
        <v>0</v>
      </c>
      <c r="BF391" s="3178">
        <f t="shared" si="281"/>
        <v>0</v>
      </c>
      <c r="BG391" s="3178">
        <f t="shared" si="282"/>
        <v>0</v>
      </c>
      <c r="BH391" s="3178">
        <f t="shared" si="283"/>
        <v>0</v>
      </c>
      <c r="BI391" s="3178">
        <f t="shared" si="284"/>
        <v>0</v>
      </c>
      <c r="BJ391" s="3178">
        <f t="shared" si="285"/>
        <v>0</v>
      </c>
      <c r="BK391" s="3178">
        <f t="shared" si="286"/>
        <v>0</v>
      </c>
      <c r="BL391" s="3178">
        <f t="shared" si="287"/>
        <v>0</v>
      </c>
      <c r="BM391" s="3178">
        <f t="shared" si="288"/>
        <v>0</v>
      </c>
      <c r="BN391" s="3178">
        <f t="shared" si="289"/>
        <v>0</v>
      </c>
      <c r="BO391" s="3178">
        <f t="shared" si="290"/>
        <v>0</v>
      </c>
      <c r="BP391" s="3178">
        <f t="shared" si="291"/>
        <v>0</v>
      </c>
      <c r="BQ391" s="3178">
        <f t="shared" si="292"/>
        <v>0</v>
      </c>
      <c r="BR391" s="3178">
        <f t="shared" si="293"/>
        <v>0</v>
      </c>
      <c r="BS391" s="3178">
        <f t="shared" si="294"/>
        <v>0</v>
      </c>
      <c r="BT391" s="3188">
        <f t="shared" si="295"/>
        <v>0</v>
      </c>
    </row>
    <row r="392" spans="1:72" ht="15.6">
      <c r="A392" s="3176"/>
      <c r="B392" s="1292"/>
      <c r="C392" s="1293"/>
      <c r="D392" s="3189"/>
      <c r="E392" s="3178">
        <f t="shared" si="267"/>
        <v>0</v>
      </c>
      <c r="F392" s="3179"/>
      <c r="G392" s="3180">
        <f t="shared" si="268"/>
        <v>0</v>
      </c>
      <c r="H392" s="3181">
        <f t="shared" si="269"/>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70"/>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71"/>
        <v>0</v>
      </c>
      <c r="AW392" s="3186">
        <f t="shared" si="272"/>
        <v>0</v>
      </c>
      <c r="AX392" s="3186">
        <f t="shared" si="273"/>
        <v>0</v>
      </c>
      <c r="AY392" s="3187">
        <f t="shared" si="274"/>
        <v>0</v>
      </c>
      <c r="AZ392" s="3178">
        <f t="shared" si="275"/>
        <v>0</v>
      </c>
      <c r="BA392" s="3178">
        <f t="shared" si="276"/>
        <v>0</v>
      </c>
      <c r="BB392" s="3178">
        <f t="shared" si="277"/>
        <v>0</v>
      </c>
      <c r="BC392" s="3178">
        <f t="shared" si="278"/>
        <v>0</v>
      </c>
      <c r="BD392" s="3178">
        <f t="shared" si="279"/>
        <v>0</v>
      </c>
      <c r="BE392" s="3178">
        <f t="shared" si="280"/>
        <v>0</v>
      </c>
      <c r="BF392" s="3178">
        <f t="shared" si="281"/>
        <v>0</v>
      </c>
      <c r="BG392" s="3178">
        <f t="shared" si="282"/>
        <v>0</v>
      </c>
      <c r="BH392" s="3178">
        <f t="shared" si="283"/>
        <v>0</v>
      </c>
      <c r="BI392" s="3178">
        <f t="shared" si="284"/>
        <v>0</v>
      </c>
      <c r="BJ392" s="3178">
        <f t="shared" si="285"/>
        <v>0</v>
      </c>
      <c r="BK392" s="3178">
        <f t="shared" si="286"/>
        <v>0</v>
      </c>
      <c r="BL392" s="3178">
        <f t="shared" si="287"/>
        <v>0</v>
      </c>
      <c r="BM392" s="3178">
        <f t="shared" si="288"/>
        <v>0</v>
      </c>
      <c r="BN392" s="3178">
        <f t="shared" si="289"/>
        <v>0</v>
      </c>
      <c r="BO392" s="3178">
        <f t="shared" si="290"/>
        <v>0</v>
      </c>
      <c r="BP392" s="3178">
        <f t="shared" si="291"/>
        <v>0</v>
      </c>
      <c r="BQ392" s="3178">
        <f t="shared" si="292"/>
        <v>0</v>
      </c>
      <c r="BR392" s="3178">
        <f t="shared" si="293"/>
        <v>0</v>
      </c>
      <c r="BS392" s="3178">
        <f t="shared" si="294"/>
        <v>0</v>
      </c>
      <c r="BT392" s="3188">
        <f t="shared" si="295"/>
        <v>0</v>
      </c>
    </row>
    <row r="393" spans="1:72" ht="15.6">
      <c r="A393" s="3176"/>
      <c r="B393" s="1292"/>
      <c r="C393" s="1293"/>
      <c r="D393" s="3189"/>
      <c r="E393" s="3178">
        <f t="shared" si="267"/>
        <v>0</v>
      </c>
      <c r="F393" s="3179"/>
      <c r="G393" s="3180">
        <f t="shared" si="268"/>
        <v>0</v>
      </c>
      <c r="H393" s="3181">
        <f t="shared" si="269"/>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70"/>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71"/>
        <v>0</v>
      </c>
      <c r="AW393" s="3186">
        <f t="shared" si="272"/>
        <v>0</v>
      </c>
      <c r="AX393" s="3186">
        <f t="shared" si="273"/>
        <v>0</v>
      </c>
      <c r="AY393" s="3187">
        <f t="shared" si="274"/>
        <v>0</v>
      </c>
      <c r="AZ393" s="3178">
        <f t="shared" si="275"/>
        <v>0</v>
      </c>
      <c r="BA393" s="3178">
        <f t="shared" si="276"/>
        <v>0</v>
      </c>
      <c r="BB393" s="3178">
        <f t="shared" si="277"/>
        <v>0</v>
      </c>
      <c r="BC393" s="3178">
        <f t="shared" si="278"/>
        <v>0</v>
      </c>
      <c r="BD393" s="3178">
        <f t="shared" si="279"/>
        <v>0</v>
      </c>
      <c r="BE393" s="3178">
        <f t="shared" si="280"/>
        <v>0</v>
      </c>
      <c r="BF393" s="3178">
        <f t="shared" si="281"/>
        <v>0</v>
      </c>
      <c r="BG393" s="3178">
        <f t="shared" si="282"/>
        <v>0</v>
      </c>
      <c r="BH393" s="3178">
        <f t="shared" si="283"/>
        <v>0</v>
      </c>
      <c r="BI393" s="3178">
        <f t="shared" si="284"/>
        <v>0</v>
      </c>
      <c r="BJ393" s="3178">
        <f t="shared" si="285"/>
        <v>0</v>
      </c>
      <c r="BK393" s="3178">
        <f t="shared" si="286"/>
        <v>0</v>
      </c>
      <c r="BL393" s="3178">
        <f t="shared" si="287"/>
        <v>0</v>
      </c>
      <c r="BM393" s="3178">
        <f t="shared" si="288"/>
        <v>0</v>
      </c>
      <c r="BN393" s="3178">
        <f t="shared" si="289"/>
        <v>0</v>
      </c>
      <c r="BO393" s="3178">
        <f t="shared" si="290"/>
        <v>0</v>
      </c>
      <c r="BP393" s="3178">
        <f t="shared" si="291"/>
        <v>0</v>
      </c>
      <c r="BQ393" s="3178">
        <f t="shared" si="292"/>
        <v>0</v>
      </c>
      <c r="BR393" s="3178">
        <f t="shared" si="293"/>
        <v>0</v>
      </c>
      <c r="BS393" s="3178">
        <f t="shared" si="294"/>
        <v>0</v>
      </c>
      <c r="BT393" s="3188">
        <f t="shared" si="295"/>
        <v>0</v>
      </c>
    </row>
    <row r="394" spans="1:72" ht="15.6">
      <c r="A394" s="3176"/>
      <c r="B394" s="1292"/>
      <c r="C394" s="1293"/>
      <c r="D394" s="3189"/>
      <c r="E394" s="3178">
        <f t="shared" si="267"/>
        <v>0</v>
      </c>
      <c r="F394" s="3179"/>
      <c r="G394" s="3180">
        <f t="shared" si="268"/>
        <v>0</v>
      </c>
      <c r="H394" s="3181">
        <f t="shared" si="269"/>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70"/>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71"/>
        <v>0</v>
      </c>
      <c r="AW394" s="3186">
        <f t="shared" si="272"/>
        <v>0</v>
      </c>
      <c r="AX394" s="3186">
        <f t="shared" si="273"/>
        <v>0</v>
      </c>
      <c r="AY394" s="3187">
        <f t="shared" si="274"/>
        <v>0</v>
      </c>
      <c r="AZ394" s="3178">
        <f t="shared" si="275"/>
        <v>0</v>
      </c>
      <c r="BA394" s="3178">
        <f t="shared" si="276"/>
        <v>0</v>
      </c>
      <c r="BB394" s="3178">
        <f t="shared" si="277"/>
        <v>0</v>
      </c>
      <c r="BC394" s="3178">
        <f t="shared" si="278"/>
        <v>0</v>
      </c>
      <c r="BD394" s="3178">
        <f t="shared" si="279"/>
        <v>0</v>
      </c>
      <c r="BE394" s="3178">
        <f t="shared" si="280"/>
        <v>0</v>
      </c>
      <c r="BF394" s="3178">
        <f t="shared" si="281"/>
        <v>0</v>
      </c>
      <c r="BG394" s="3178">
        <f t="shared" si="282"/>
        <v>0</v>
      </c>
      <c r="BH394" s="3178">
        <f t="shared" si="283"/>
        <v>0</v>
      </c>
      <c r="BI394" s="3178">
        <f t="shared" si="284"/>
        <v>0</v>
      </c>
      <c r="BJ394" s="3178">
        <f t="shared" si="285"/>
        <v>0</v>
      </c>
      <c r="BK394" s="3178">
        <f t="shared" si="286"/>
        <v>0</v>
      </c>
      <c r="BL394" s="3178">
        <f t="shared" si="287"/>
        <v>0</v>
      </c>
      <c r="BM394" s="3178">
        <f t="shared" si="288"/>
        <v>0</v>
      </c>
      <c r="BN394" s="3178">
        <f t="shared" si="289"/>
        <v>0</v>
      </c>
      <c r="BO394" s="3178">
        <f t="shared" si="290"/>
        <v>0</v>
      </c>
      <c r="BP394" s="3178">
        <f t="shared" si="291"/>
        <v>0</v>
      </c>
      <c r="BQ394" s="3178">
        <f t="shared" si="292"/>
        <v>0</v>
      </c>
      <c r="BR394" s="3178">
        <f t="shared" si="293"/>
        <v>0</v>
      </c>
      <c r="BS394" s="3178">
        <f t="shared" si="294"/>
        <v>0</v>
      </c>
      <c r="BT394" s="3188">
        <f t="shared" si="295"/>
        <v>0</v>
      </c>
    </row>
    <row r="395" spans="1:72" ht="15.6">
      <c r="A395" s="3176"/>
      <c r="B395" s="1292"/>
      <c r="C395" s="1293"/>
      <c r="D395" s="3189"/>
      <c r="E395" s="3178">
        <f t="shared" si="267"/>
        <v>0</v>
      </c>
      <c r="F395" s="3179"/>
      <c r="G395" s="3180">
        <f t="shared" si="268"/>
        <v>0</v>
      </c>
      <c r="H395" s="3181">
        <f t="shared" si="269"/>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70"/>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71"/>
        <v>0</v>
      </c>
      <c r="AW395" s="3186">
        <f t="shared" si="272"/>
        <v>0</v>
      </c>
      <c r="AX395" s="3186">
        <f t="shared" si="273"/>
        <v>0</v>
      </c>
      <c r="AY395" s="3187">
        <f t="shared" si="274"/>
        <v>0</v>
      </c>
      <c r="AZ395" s="3178">
        <f t="shared" si="275"/>
        <v>0</v>
      </c>
      <c r="BA395" s="3178">
        <f t="shared" si="276"/>
        <v>0</v>
      </c>
      <c r="BB395" s="3178">
        <f t="shared" si="277"/>
        <v>0</v>
      </c>
      <c r="BC395" s="3178">
        <f t="shared" si="278"/>
        <v>0</v>
      </c>
      <c r="BD395" s="3178">
        <f t="shared" si="279"/>
        <v>0</v>
      </c>
      <c r="BE395" s="3178">
        <f t="shared" si="280"/>
        <v>0</v>
      </c>
      <c r="BF395" s="3178">
        <f t="shared" si="281"/>
        <v>0</v>
      </c>
      <c r="BG395" s="3178">
        <f t="shared" si="282"/>
        <v>0</v>
      </c>
      <c r="BH395" s="3178">
        <f t="shared" si="283"/>
        <v>0</v>
      </c>
      <c r="BI395" s="3178">
        <f t="shared" si="284"/>
        <v>0</v>
      </c>
      <c r="BJ395" s="3178">
        <f t="shared" si="285"/>
        <v>0</v>
      </c>
      <c r="BK395" s="3178">
        <f t="shared" si="286"/>
        <v>0</v>
      </c>
      <c r="BL395" s="3178">
        <f t="shared" si="287"/>
        <v>0</v>
      </c>
      <c r="BM395" s="3178">
        <f t="shared" si="288"/>
        <v>0</v>
      </c>
      <c r="BN395" s="3178">
        <f t="shared" si="289"/>
        <v>0</v>
      </c>
      <c r="BO395" s="3178">
        <f t="shared" si="290"/>
        <v>0</v>
      </c>
      <c r="BP395" s="3178">
        <f t="shared" si="291"/>
        <v>0</v>
      </c>
      <c r="BQ395" s="3178">
        <f t="shared" si="292"/>
        <v>0</v>
      </c>
      <c r="BR395" s="3178">
        <f t="shared" si="293"/>
        <v>0</v>
      </c>
      <c r="BS395" s="3178">
        <f t="shared" si="294"/>
        <v>0</v>
      </c>
      <c r="BT395" s="3188">
        <f t="shared" si="295"/>
        <v>0</v>
      </c>
    </row>
    <row r="396" spans="1:72" ht="15.6">
      <c r="A396" s="3176"/>
      <c r="B396" s="1292"/>
      <c r="C396" s="1293"/>
      <c r="D396" s="3189"/>
      <c r="E396" s="3178">
        <f t="shared" si="267"/>
        <v>0</v>
      </c>
      <c r="F396" s="3179"/>
      <c r="G396" s="3180">
        <f t="shared" si="268"/>
        <v>0</v>
      </c>
      <c r="H396" s="3181">
        <f t="shared" si="269"/>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70"/>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71"/>
        <v>0</v>
      </c>
      <c r="AW396" s="3186">
        <f t="shared" si="272"/>
        <v>0</v>
      </c>
      <c r="AX396" s="3186">
        <f t="shared" si="273"/>
        <v>0</v>
      </c>
      <c r="AY396" s="3187">
        <f t="shared" si="274"/>
        <v>0</v>
      </c>
      <c r="AZ396" s="3178">
        <f t="shared" si="275"/>
        <v>0</v>
      </c>
      <c r="BA396" s="3178">
        <f t="shared" si="276"/>
        <v>0</v>
      </c>
      <c r="BB396" s="3178">
        <f t="shared" si="277"/>
        <v>0</v>
      </c>
      <c r="BC396" s="3178">
        <f t="shared" si="278"/>
        <v>0</v>
      </c>
      <c r="BD396" s="3178">
        <f t="shared" si="279"/>
        <v>0</v>
      </c>
      <c r="BE396" s="3178">
        <f t="shared" si="280"/>
        <v>0</v>
      </c>
      <c r="BF396" s="3178">
        <f t="shared" si="281"/>
        <v>0</v>
      </c>
      <c r="BG396" s="3178">
        <f t="shared" si="282"/>
        <v>0</v>
      </c>
      <c r="BH396" s="3178">
        <f t="shared" si="283"/>
        <v>0</v>
      </c>
      <c r="BI396" s="3178">
        <f t="shared" si="284"/>
        <v>0</v>
      </c>
      <c r="BJ396" s="3178">
        <f t="shared" si="285"/>
        <v>0</v>
      </c>
      <c r="BK396" s="3178">
        <f t="shared" si="286"/>
        <v>0</v>
      </c>
      <c r="BL396" s="3178">
        <f t="shared" si="287"/>
        <v>0</v>
      </c>
      <c r="BM396" s="3178">
        <f t="shared" si="288"/>
        <v>0</v>
      </c>
      <c r="BN396" s="3178">
        <f t="shared" si="289"/>
        <v>0</v>
      </c>
      <c r="BO396" s="3178">
        <f t="shared" si="290"/>
        <v>0</v>
      </c>
      <c r="BP396" s="3178">
        <f t="shared" si="291"/>
        <v>0</v>
      </c>
      <c r="BQ396" s="3178">
        <f t="shared" si="292"/>
        <v>0</v>
      </c>
      <c r="BR396" s="3178">
        <f t="shared" si="293"/>
        <v>0</v>
      </c>
      <c r="BS396" s="3178">
        <f t="shared" si="294"/>
        <v>0</v>
      </c>
      <c r="BT396" s="3188">
        <f t="shared" si="295"/>
        <v>0</v>
      </c>
    </row>
    <row r="397" spans="1:72" ht="15.6">
      <c r="A397" s="3176"/>
      <c r="B397" s="1294"/>
      <c r="C397" s="1295"/>
      <c r="D397" s="3189"/>
      <c r="E397" s="3178">
        <f t="shared" si="267"/>
        <v>0</v>
      </c>
      <c r="F397" s="3179"/>
      <c r="G397" s="3180">
        <f t="shared" si="268"/>
        <v>0</v>
      </c>
      <c r="H397" s="3181">
        <f t="shared" si="269"/>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70"/>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71"/>
        <v>0</v>
      </c>
      <c r="AW397" s="3186">
        <f t="shared" si="272"/>
        <v>0</v>
      </c>
      <c r="AX397" s="3186">
        <f t="shared" si="273"/>
        <v>0</v>
      </c>
      <c r="AY397" s="3187">
        <f t="shared" si="274"/>
        <v>0</v>
      </c>
      <c r="AZ397" s="3178">
        <f t="shared" si="275"/>
        <v>0</v>
      </c>
      <c r="BA397" s="3178">
        <f t="shared" si="276"/>
        <v>0</v>
      </c>
      <c r="BB397" s="3178">
        <f t="shared" si="277"/>
        <v>0</v>
      </c>
      <c r="BC397" s="3178">
        <f t="shared" si="278"/>
        <v>0</v>
      </c>
      <c r="BD397" s="3178">
        <f t="shared" si="279"/>
        <v>0</v>
      </c>
      <c r="BE397" s="3178">
        <f t="shared" si="280"/>
        <v>0</v>
      </c>
      <c r="BF397" s="3178">
        <f t="shared" si="281"/>
        <v>0</v>
      </c>
      <c r="BG397" s="3178">
        <f t="shared" si="282"/>
        <v>0</v>
      </c>
      <c r="BH397" s="3178">
        <f t="shared" si="283"/>
        <v>0</v>
      </c>
      <c r="BI397" s="3178">
        <f t="shared" si="284"/>
        <v>0</v>
      </c>
      <c r="BJ397" s="3178">
        <f t="shared" si="285"/>
        <v>0</v>
      </c>
      <c r="BK397" s="3178">
        <f t="shared" si="286"/>
        <v>0</v>
      </c>
      <c r="BL397" s="3178">
        <f t="shared" si="287"/>
        <v>0</v>
      </c>
      <c r="BM397" s="3178">
        <f t="shared" si="288"/>
        <v>0</v>
      </c>
      <c r="BN397" s="3178">
        <f t="shared" si="289"/>
        <v>0</v>
      </c>
      <c r="BO397" s="3178">
        <f t="shared" si="290"/>
        <v>0</v>
      </c>
      <c r="BP397" s="3178">
        <f t="shared" si="291"/>
        <v>0</v>
      </c>
      <c r="BQ397" s="3178">
        <f t="shared" si="292"/>
        <v>0</v>
      </c>
      <c r="BR397" s="3178">
        <f t="shared" si="293"/>
        <v>0</v>
      </c>
      <c r="BS397" s="3178">
        <f t="shared" si="294"/>
        <v>0</v>
      </c>
      <c r="BT397" s="3188">
        <f t="shared" si="295"/>
        <v>0</v>
      </c>
    </row>
    <row r="398" spans="1:72" ht="15.6">
      <c r="A398" s="3176"/>
      <c r="B398" s="1292"/>
      <c r="C398" s="1293"/>
      <c r="D398" s="3189"/>
      <c r="E398" s="3178">
        <f t="shared" si="267"/>
        <v>0</v>
      </c>
      <c r="F398" s="3179"/>
      <c r="G398" s="3180">
        <f t="shared" si="268"/>
        <v>0</v>
      </c>
      <c r="H398" s="3181">
        <f t="shared" si="269"/>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70"/>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71"/>
        <v>0</v>
      </c>
      <c r="AW398" s="3186">
        <f t="shared" si="272"/>
        <v>0</v>
      </c>
      <c r="AX398" s="3186">
        <f t="shared" si="273"/>
        <v>0</v>
      </c>
      <c r="AY398" s="3187">
        <f t="shared" si="274"/>
        <v>0</v>
      </c>
      <c r="AZ398" s="3178">
        <f t="shared" si="275"/>
        <v>0</v>
      </c>
      <c r="BA398" s="3178">
        <f t="shared" si="276"/>
        <v>0</v>
      </c>
      <c r="BB398" s="3178">
        <f t="shared" si="277"/>
        <v>0</v>
      </c>
      <c r="BC398" s="3178">
        <f t="shared" si="278"/>
        <v>0</v>
      </c>
      <c r="BD398" s="3178">
        <f t="shared" si="279"/>
        <v>0</v>
      </c>
      <c r="BE398" s="3178">
        <f t="shared" si="280"/>
        <v>0</v>
      </c>
      <c r="BF398" s="3178">
        <f t="shared" si="281"/>
        <v>0</v>
      </c>
      <c r="BG398" s="3178">
        <f t="shared" si="282"/>
        <v>0</v>
      </c>
      <c r="BH398" s="3178">
        <f t="shared" si="283"/>
        <v>0</v>
      </c>
      <c r="BI398" s="3178">
        <f t="shared" si="284"/>
        <v>0</v>
      </c>
      <c r="BJ398" s="3178">
        <f t="shared" si="285"/>
        <v>0</v>
      </c>
      <c r="BK398" s="3178">
        <f t="shared" si="286"/>
        <v>0</v>
      </c>
      <c r="BL398" s="3178">
        <f t="shared" si="287"/>
        <v>0</v>
      </c>
      <c r="BM398" s="3178">
        <f t="shared" si="288"/>
        <v>0</v>
      </c>
      <c r="BN398" s="3178">
        <f t="shared" si="289"/>
        <v>0</v>
      </c>
      <c r="BO398" s="3178">
        <f t="shared" si="290"/>
        <v>0</v>
      </c>
      <c r="BP398" s="3178">
        <f t="shared" si="291"/>
        <v>0</v>
      </c>
      <c r="BQ398" s="3178">
        <f t="shared" si="292"/>
        <v>0</v>
      </c>
      <c r="BR398" s="3178">
        <f t="shared" si="293"/>
        <v>0</v>
      </c>
      <c r="BS398" s="3178">
        <f t="shared" si="294"/>
        <v>0</v>
      </c>
      <c r="BT398" s="3188">
        <f t="shared" si="295"/>
        <v>0</v>
      </c>
    </row>
    <row r="399" spans="1:72" ht="15.6">
      <c r="A399" s="3176"/>
      <c r="B399" s="1292"/>
      <c r="C399" s="1293"/>
      <c r="D399" s="3189"/>
      <c r="E399" s="3178">
        <f t="shared" si="267"/>
        <v>0</v>
      </c>
      <c r="F399" s="3179"/>
      <c r="G399" s="3180">
        <f t="shared" si="268"/>
        <v>0</v>
      </c>
      <c r="H399" s="3181">
        <f t="shared" si="269"/>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70"/>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71"/>
        <v>0</v>
      </c>
      <c r="AW399" s="3186">
        <f t="shared" si="272"/>
        <v>0</v>
      </c>
      <c r="AX399" s="3186">
        <f t="shared" si="273"/>
        <v>0</v>
      </c>
      <c r="AY399" s="3187">
        <f t="shared" si="274"/>
        <v>0</v>
      </c>
      <c r="AZ399" s="3178">
        <f t="shared" si="275"/>
        <v>0</v>
      </c>
      <c r="BA399" s="3178">
        <f t="shared" si="276"/>
        <v>0</v>
      </c>
      <c r="BB399" s="3178">
        <f t="shared" si="277"/>
        <v>0</v>
      </c>
      <c r="BC399" s="3178">
        <f t="shared" si="278"/>
        <v>0</v>
      </c>
      <c r="BD399" s="3178">
        <f t="shared" si="279"/>
        <v>0</v>
      </c>
      <c r="BE399" s="3178">
        <f t="shared" si="280"/>
        <v>0</v>
      </c>
      <c r="BF399" s="3178">
        <f t="shared" si="281"/>
        <v>0</v>
      </c>
      <c r="BG399" s="3178">
        <f t="shared" si="282"/>
        <v>0</v>
      </c>
      <c r="BH399" s="3178">
        <f t="shared" si="283"/>
        <v>0</v>
      </c>
      <c r="BI399" s="3178">
        <f t="shared" si="284"/>
        <v>0</v>
      </c>
      <c r="BJ399" s="3178">
        <f t="shared" si="285"/>
        <v>0</v>
      </c>
      <c r="BK399" s="3178">
        <f t="shared" si="286"/>
        <v>0</v>
      </c>
      <c r="BL399" s="3178">
        <f t="shared" si="287"/>
        <v>0</v>
      </c>
      <c r="BM399" s="3178">
        <f t="shared" si="288"/>
        <v>0</v>
      </c>
      <c r="BN399" s="3178">
        <f t="shared" si="289"/>
        <v>0</v>
      </c>
      <c r="BO399" s="3178">
        <f t="shared" si="290"/>
        <v>0</v>
      </c>
      <c r="BP399" s="3178">
        <f t="shared" si="291"/>
        <v>0</v>
      </c>
      <c r="BQ399" s="3178">
        <f t="shared" si="292"/>
        <v>0</v>
      </c>
      <c r="BR399" s="3178">
        <f t="shared" si="293"/>
        <v>0</v>
      </c>
      <c r="BS399" s="3178">
        <f t="shared" si="294"/>
        <v>0</v>
      </c>
      <c r="BT399" s="3188">
        <f t="shared" si="295"/>
        <v>0</v>
      </c>
    </row>
    <row r="400" spans="1:72" ht="15.6">
      <c r="A400" s="3176"/>
      <c r="B400" s="1292"/>
      <c r="C400" s="1293"/>
      <c r="D400" s="3189"/>
      <c r="E400" s="3178">
        <f t="shared" si="267"/>
        <v>0</v>
      </c>
      <c r="F400" s="3179"/>
      <c r="G400" s="3180">
        <f t="shared" si="268"/>
        <v>0</v>
      </c>
      <c r="H400" s="3181">
        <f t="shared" si="269"/>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70"/>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71"/>
        <v>0</v>
      </c>
      <c r="AW400" s="3186">
        <f t="shared" si="272"/>
        <v>0</v>
      </c>
      <c r="AX400" s="3186">
        <f t="shared" si="273"/>
        <v>0</v>
      </c>
      <c r="AY400" s="3187">
        <f t="shared" si="274"/>
        <v>0</v>
      </c>
      <c r="AZ400" s="3178">
        <f t="shared" si="275"/>
        <v>0</v>
      </c>
      <c r="BA400" s="3178">
        <f t="shared" si="276"/>
        <v>0</v>
      </c>
      <c r="BB400" s="3178">
        <f t="shared" si="277"/>
        <v>0</v>
      </c>
      <c r="BC400" s="3178">
        <f t="shared" si="278"/>
        <v>0</v>
      </c>
      <c r="BD400" s="3178">
        <f t="shared" si="279"/>
        <v>0</v>
      </c>
      <c r="BE400" s="3178">
        <f t="shared" si="280"/>
        <v>0</v>
      </c>
      <c r="BF400" s="3178">
        <f t="shared" si="281"/>
        <v>0</v>
      </c>
      <c r="BG400" s="3178">
        <f t="shared" si="282"/>
        <v>0</v>
      </c>
      <c r="BH400" s="3178">
        <f t="shared" si="283"/>
        <v>0</v>
      </c>
      <c r="BI400" s="3178">
        <f t="shared" si="284"/>
        <v>0</v>
      </c>
      <c r="BJ400" s="3178">
        <f t="shared" si="285"/>
        <v>0</v>
      </c>
      <c r="BK400" s="3178">
        <f t="shared" si="286"/>
        <v>0</v>
      </c>
      <c r="BL400" s="3178">
        <f t="shared" si="287"/>
        <v>0</v>
      </c>
      <c r="BM400" s="3178">
        <f t="shared" si="288"/>
        <v>0</v>
      </c>
      <c r="BN400" s="3178">
        <f t="shared" si="289"/>
        <v>0</v>
      </c>
      <c r="BO400" s="3178">
        <f t="shared" si="290"/>
        <v>0</v>
      </c>
      <c r="BP400" s="3178">
        <f t="shared" si="291"/>
        <v>0</v>
      </c>
      <c r="BQ400" s="3178">
        <f t="shared" si="292"/>
        <v>0</v>
      </c>
      <c r="BR400" s="3178">
        <f t="shared" si="293"/>
        <v>0</v>
      </c>
      <c r="BS400" s="3178">
        <f t="shared" si="294"/>
        <v>0</v>
      </c>
      <c r="BT400" s="3188">
        <f t="shared" si="295"/>
        <v>0</v>
      </c>
    </row>
    <row r="401" spans="1:72" ht="15.6">
      <c r="A401" s="3176"/>
      <c r="B401" s="1292"/>
      <c r="C401" s="1293"/>
      <c r="D401" s="3189"/>
      <c r="E401" s="3178">
        <f t="shared" si="267"/>
        <v>0</v>
      </c>
      <c r="F401" s="3179"/>
      <c r="G401" s="3180">
        <f t="shared" si="268"/>
        <v>0</v>
      </c>
      <c r="H401" s="3181">
        <f t="shared" si="269"/>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70"/>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71"/>
        <v>0</v>
      </c>
      <c r="AW401" s="3186">
        <f t="shared" si="272"/>
        <v>0</v>
      </c>
      <c r="AX401" s="3186">
        <f t="shared" si="273"/>
        <v>0</v>
      </c>
      <c r="AY401" s="3187">
        <f t="shared" si="274"/>
        <v>0</v>
      </c>
      <c r="AZ401" s="3178">
        <f t="shared" si="275"/>
        <v>0</v>
      </c>
      <c r="BA401" s="3178">
        <f t="shared" si="276"/>
        <v>0</v>
      </c>
      <c r="BB401" s="3178">
        <f t="shared" si="277"/>
        <v>0</v>
      </c>
      <c r="BC401" s="3178">
        <f t="shared" si="278"/>
        <v>0</v>
      </c>
      <c r="BD401" s="3178">
        <f t="shared" si="279"/>
        <v>0</v>
      </c>
      <c r="BE401" s="3178">
        <f t="shared" si="280"/>
        <v>0</v>
      </c>
      <c r="BF401" s="3178">
        <f t="shared" si="281"/>
        <v>0</v>
      </c>
      <c r="BG401" s="3178">
        <f t="shared" si="282"/>
        <v>0</v>
      </c>
      <c r="BH401" s="3178">
        <f t="shared" si="283"/>
        <v>0</v>
      </c>
      <c r="BI401" s="3178">
        <f t="shared" si="284"/>
        <v>0</v>
      </c>
      <c r="BJ401" s="3178">
        <f t="shared" si="285"/>
        <v>0</v>
      </c>
      <c r="BK401" s="3178">
        <f t="shared" si="286"/>
        <v>0</v>
      </c>
      <c r="BL401" s="3178">
        <f t="shared" si="287"/>
        <v>0</v>
      </c>
      <c r="BM401" s="3178">
        <f t="shared" si="288"/>
        <v>0</v>
      </c>
      <c r="BN401" s="3178">
        <f t="shared" si="289"/>
        <v>0</v>
      </c>
      <c r="BO401" s="3178">
        <f t="shared" si="290"/>
        <v>0</v>
      </c>
      <c r="BP401" s="3178">
        <f t="shared" si="291"/>
        <v>0</v>
      </c>
      <c r="BQ401" s="3178">
        <f t="shared" si="292"/>
        <v>0</v>
      </c>
      <c r="BR401" s="3178">
        <f t="shared" si="293"/>
        <v>0</v>
      </c>
      <c r="BS401" s="3178">
        <f t="shared" si="294"/>
        <v>0</v>
      </c>
      <c r="BT401" s="3188">
        <f t="shared" si="295"/>
        <v>0</v>
      </c>
    </row>
    <row r="402" spans="1:72" ht="15.6">
      <c r="A402" s="3176"/>
      <c r="B402" s="1292"/>
      <c r="C402" s="1293"/>
      <c r="D402" s="3189"/>
      <c r="E402" s="3178">
        <f t="shared" si="267"/>
        <v>0</v>
      </c>
      <c r="F402" s="3179"/>
      <c r="G402" s="3180">
        <f t="shared" si="268"/>
        <v>0</v>
      </c>
      <c r="H402" s="3181">
        <f t="shared" si="269"/>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70"/>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71"/>
        <v>0</v>
      </c>
      <c r="AW402" s="3186">
        <f t="shared" si="272"/>
        <v>0</v>
      </c>
      <c r="AX402" s="3186">
        <f t="shared" si="273"/>
        <v>0</v>
      </c>
      <c r="AY402" s="3187">
        <f t="shared" si="274"/>
        <v>0</v>
      </c>
      <c r="AZ402" s="3178">
        <f t="shared" si="275"/>
        <v>0</v>
      </c>
      <c r="BA402" s="3178">
        <f t="shared" si="276"/>
        <v>0</v>
      </c>
      <c r="BB402" s="3178">
        <f t="shared" si="277"/>
        <v>0</v>
      </c>
      <c r="BC402" s="3178">
        <f t="shared" si="278"/>
        <v>0</v>
      </c>
      <c r="BD402" s="3178">
        <f t="shared" si="279"/>
        <v>0</v>
      </c>
      <c r="BE402" s="3178">
        <f t="shared" si="280"/>
        <v>0</v>
      </c>
      <c r="BF402" s="3178">
        <f t="shared" si="281"/>
        <v>0</v>
      </c>
      <c r="BG402" s="3178">
        <f t="shared" si="282"/>
        <v>0</v>
      </c>
      <c r="BH402" s="3178">
        <f t="shared" si="283"/>
        <v>0</v>
      </c>
      <c r="BI402" s="3178">
        <f t="shared" si="284"/>
        <v>0</v>
      </c>
      <c r="BJ402" s="3178">
        <f t="shared" si="285"/>
        <v>0</v>
      </c>
      <c r="BK402" s="3178">
        <f t="shared" si="286"/>
        <v>0</v>
      </c>
      <c r="BL402" s="3178">
        <f t="shared" si="287"/>
        <v>0</v>
      </c>
      <c r="BM402" s="3178">
        <f t="shared" si="288"/>
        <v>0</v>
      </c>
      <c r="BN402" s="3178">
        <f t="shared" si="289"/>
        <v>0</v>
      </c>
      <c r="BO402" s="3178">
        <f t="shared" si="290"/>
        <v>0</v>
      </c>
      <c r="BP402" s="3178">
        <f t="shared" si="291"/>
        <v>0</v>
      </c>
      <c r="BQ402" s="3178">
        <f t="shared" si="292"/>
        <v>0</v>
      </c>
      <c r="BR402" s="3178">
        <f t="shared" si="293"/>
        <v>0</v>
      </c>
      <c r="BS402" s="3178">
        <f t="shared" si="294"/>
        <v>0</v>
      </c>
      <c r="BT402" s="3188">
        <f t="shared" si="295"/>
        <v>0</v>
      </c>
    </row>
    <row r="403" spans="1:72" ht="15.6">
      <c r="A403" s="3176"/>
      <c r="B403" s="1292"/>
      <c r="C403" s="1293"/>
      <c r="D403" s="3189"/>
      <c r="E403" s="3178">
        <f t="shared" si="267"/>
        <v>0</v>
      </c>
      <c r="F403" s="3179"/>
      <c r="G403" s="3180">
        <f t="shared" si="268"/>
        <v>0</v>
      </c>
      <c r="H403" s="3181">
        <f t="shared" si="269"/>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70"/>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71"/>
        <v>0</v>
      </c>
      <c r="AW403" s="3186">
        <f t="shared" si="272"/>
        <v>0</v>
      </c>
      <c r="AX403" s="3186">
        <f t="shared" si="273"/>
        <v>0</v>
      </c>
      <c r="AY403" s="3187">
        <f t="shared" si="274"/>
        <v>0</v>
      </c>
      <c r="AZ403" s="3178">
        <f t="shared" si="275"/>
        <v>0</v>
      </c>
      <c r="BA403" s="3178">
        <f t="shared" si="276"/>
        <v>0</v>
      </c>
      <c r="BB403" s="3178">
        <f t="shared" si="277"/>
        <v>0</v>
      </c>
      <c r="BC403" s="3178">
        <f t="shared" si="278"/>
        <v>0</v>
      </c>
      <c r="BD403" s="3178">
        <f t="shared" si="279"/>
        <v>0</v>
      </c>
      <c r="BE403" s="3178">
        <f t="shared" si="280"/>
        <v>0</v>
      </c>
      <c r="BF403" s="3178">
        <f t="shared" si="281"/>
        <v>0</v>
      </c>
      <c r="BG403" s="3178">
        <f t="shared" si="282"/>
        <v>0</v>
      </c>
      <c r="BH403" s="3178">
        <f t="shared" si="283"/>
        <v>0</v>
      </c>
      <c r="BI403" s="3178">
        <f t="shared" si="284"/>
        <v>0</v>
      </c>
      <c r="BJ403" s="3178">
        <f t="shared" si="285"/>
        <v>0</v>
      </c>
      <c r="BK403" s="3178">
        <f t="shared" si="286"/>
        <v>0</v>
      </c>
      <c r="BL403" s="3178">
        <f t="shared" si="287"/>
        <v>0</v>
      </c>
      <c r="BM403" s="3178">
        <f t="shared" si="288"/>
        <v>0</v>
      </c>
      <c r="BN403" s="3178">
        <f t="shared" si="289"/>
        <v>0</v>
      </c>
      <c r="BO403" s="3178">
        <f t="shared" si="290"/>
        <v>0</v>
      </c>
      <c r="BP403" s="3178">
        <f t="shared" si="291"/>
        <v>0</v>
      </c>
      <c r="BQ403" s="3178">
        <f t="shared" si="292"/>
        <v>0</v>
      </c>
      <c r="BR403" s="3178">
        <f t="shared" si="293"/>
        <v>0</v>
      </c>
      <c r="BS403" s="3178">
        <f t="shared" si="294"/>
        <v>0</v>
      </c>
      <c r="BT403" s="3188">
        <f t="shared" si="295"/>
        <v>0</v>
      </c>
    </row>
    <row r="404" spans="1:72" ht="15.6">
      <c r="A404" s="3176"/>
      <c r="B404" s="1292"/>
      <c r="C404" s="1293"/>
      <c r="D404" s="3189"/>
      <c r="E404" s="3178">
        <f t="shared" si="267"/>
        <v>0</v>
      </c>
      <c r="F404" s="3179"/>
      <c r="G404" s="3180">
        <f t="shared" si="268"/>
        <v>0</v>
      </c>
      <c r="H404" s="3181">
        <f t="shared" si="269"/>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70"/>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71"/>
        <v>0</v>
      </c>
      <c r="AW404" s="3186">
        <f t="shared" si="272"/>
        <v>0</v>
      </c>
      <c r="AX404" s="3186">
        <f t="shared" si="273"/>
        <v>0</v>
      </c>
      <c r="AY404" s="3187">
        <f t="shared" si="274"/>
        <v>0</v>
      </c>
      <c r="AZ404" s="3178">
        <f t="shared" si="275"/>
        <v>0</v>
      </c>
      <c r="BA404" s="3178">
        <f t="shared" si="276"/>
        <v>0</v>
      </c>
      <c r="BB404" s="3178">
        <f t="shared" si="277"/>
        <v>0</v>
      </c>
      <c r="BC404" s="3178">
        <f t="shared" si="278"/>
        <v>0</v>
      </c>
      <c r="BD404" s="3178">
        <f t="shared" si="279"/>
        <v>0</v>
      </c>
      <c r="BE404" s="3178">
        <f t="shared" si="280"/>
        <v>0</v>
      </c>
      <c r="BF404" s="3178">
        <f t="shared" si="281"/>
        <v>0</v>
      </c>
      <c r="BG404" s="3178">
        <f t="shared" si="282"/>
        <v>0</v>
      </c>
      <c r="BH404" s="3178">
        <f t="shared" si="283"/>
        <v>0</v>
      </c>
      <c r="BI404" s="3178">
        <f t="shared" si="284"/>
        <v>0</v>
      </c>
      <c r="BJ404" s="3178">
        <f t="shared" si="285"/>
        <v>0</v>
      </c>
      <c r="BK404" s="3178">
        <f t="shared" si="286"/>
        <v>0</v>
      </c>
      <c r="BL404" s="3178">
        <f t="shared" si="287"/>
        <v>0</v>
      </c>
      <c r="BM404" s="3178">
        <f t="shared" si="288"/>
        <v>0</v>
      </c>
      <c r="BN404" s="3178">
        <f t="shared" si="289"/>
        <v>0</v>
      </c>
      <c r="BO404" s="3178">
        <f t="shared" si="290"/>
        <v>0</v>
      </c>
      <c r="BP404" s="3178">
        <f t="shared" si="291"/>
        <v>0</v>
      </c>
      <c r="BQ404" s="3178">
        <f t="shared" si="292"/>
        <v>0</v>
      </c>
      <c r="BR404" s="3178">
        <f t="shared" si="293"/>
        <v>0</v>
      </c>
      <c r="BS404" s="3178">
        <f t="shared" si="294"/>
        <v>0</v>
      </c>
      <c r="BT404" s="3188">
        <f t="shared" si="295"/>
        <v>0</v>
      </c>
    </row>
    <row r="405" spans="1:72" ht="15.6">
      <c r="A405" s="3176"/>
      <c r="B405" s="1292"/>
      <c r="C405" s="1293"/>
      <c r="D405" s="3189"/>
      <c r="E405" s="3178">
        <f t="shared" si="267"/>
        <v>0</v>
      </c>
      <c r="F405" s="3179"/>
      <c r="G405" s="3180">
        <f t="shared" si="268"/>
        <v>0</v>
      </c>
      <c r="H405" s="3181">
        <f t="shared" si="269"/>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70"/>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71"/>
        <v>0</v>
      </c>
      <c r="AW405" s="3186">
        <f t="shared" si="272"/>
        <v>0</v>
      </c>
      <c r="AX405" s="3186">
        <f t="shared" si="273"/>
        <v>0</v>
      </c>
      <c r="AY405" s="3187">
        <f t="shared" si="274"/>
        <v>0</v>
      </c>
      <c r="AZ405" s="3178">
        <f t="shared" si="275"/>
        <v>0</v>
      </c>
      <c r="BA405" s="3178">
        <f t="shared" si="276"/>
        <v>0</v>
      </c>
      <c r="BB405" s="3178">
        <f t="shared" si="277"/>
        <v>0</v>
      </c>
      <c r="BC405" s="3178">
        <f t="shared" si="278"/>
        <v>0</v>
      </c>
      <c r="BD405" s="3178">
        <f t="shared" si="279"/>
        <v>0</v>
      </c>
      <c r="BE405" s="3178">
        <f t="shared" si="280"/>
        <v>0</v>
      </c>
      <c r="BF405" s="3178">
        <f t="shared" si="281"/>
        <v>0</v>
      </c>
      <c r="BG405" s="3178">
        <f t="shared" si="282"/>
        <v>0</v>
      </c>
      <c r="BH405" s="3178">
        <f t="shared" si="283"/>
        <v>0</v>
      </c>
      <c r="BI405" s="3178">
        <f t="shared" si="284"/>
        <v>0</v>
      </c>
      <c r="BJ405" s="3178">
        <f t="shared" si="285"/>
        <v>0</v>
      </c>
      <c r="BK405" s="3178">
        <f t="shared" si="286"/>
        <v>0</v>
      </c>
      <c r="BL405" s="3178">
        <f t="shared" si="287"/>
        <v>0</v>
      </c>
      <c r="BM405" s="3178">
        <f t="shared" si="288"/>
        <v>0</v>
      </c>
      <c r="BN405" s="3178">
        <f t="shared" si="289"/>
        <v>0</v>
      </c>
      <c r="BO405" s="3178">
        <f t="shared" si="290"/>
        <v>0</v>
      </c>
      <c r="BP405" s="3178">
        <f t="shared" si="291"/>
        <v>0</v>
      </c>
      <c r="BQ405" s="3178">
        <f t="shared" si="292"/>
        <v>0</v>
      </c>
      <c r="BR405" s="3178">
        <f t="shared" si="293"/>
        <v>0</v>
      </c>
      <c r="BS405" s="3178">
        <f t="shared" si="294"/>
        <v>0</v>
      </c>
      <c r="BT405" s="3188">
        <f t="shared" si="295"/>
        <v>0</v>
      </c>
    </row>
    <row r="406" spans="1:72" ht="15.6">
      <c r="A406" s="3176"/>
      <c r="B406" s="1292"/>
      <c r="C406" s="1293"/>
      <c r="D406" s="3189"/>
      <c r="E406" s="3178">
        <f t="shared" si="267"/>
        <v>0</v>
      </c>
      <c r="F406" s="3179"/>
      <c r="G406" s="3180">
        <f t="shared" si="268"/>
        <v>0</v>
      </c>
      <c r="H406" s="3181">
        <f t="shared" si="269"/>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70"/>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71"/>
        <v>0</v>
      </c>
      <c r="AW406" s="3186">
        <f t="shared" si="272"/>
        <v>0</v>
      </c>
      <c r="AX406" s="3186">
        <f t="shared" si="273"/>
        <v>0</v>
      </c>
      <c r="AY406" s="3187">
        <f t="shared" si="274"/>
        <v>0</v>
      </c>
      <c r="AZ406" s="3178">
        <f t="shared" si="275"/>
        <v>0</v>
      </c>
      <c r="BA406" s="3178">
        <f t="shared" si="276"/>
        <v>0</v>
      </c>
      <c r="BB406" s="3178">
        <f t="shared" si="277"/>
        <v>0</v>
      </c>
      <c r="BC406" s="3178">
        <f t="shared" si="278"/>
        <v>0</v>
      </c>
      <c r="BD406" s="3178">
        <f t="shared" si="279"/>
        <v>0</v>
      </c>
      <c r="BE406" s="3178">
        <f t="shared" si="280"/>
        <v>0</v>
      </c>
      <c r="BF406" s="3178">
        <f t="shared" si="281"/>
        <v>0</v>
      </c>
      <c r="BG406" s="3178">
        <f t="shared" si="282"/>
        <v>0</v>
      </c>
      <c r="BH406" s="3178">
        <f t="shared" si="283"/>
        <v>0</v>
      </c>
      <c r="BI406" s="3178">
        <f t="shared" si="284"/>
        <v>0</v>
      </c>
      <c r="BJ406" s="3178">
        <f t="shared" si="285"/>
        <v>0</v>
      </c>
      <c r="BK406" s="3178">
        <f t="shared" si="286"/>
        <v>0</v>
      </c>
      <c r="BL406" s="3178">
        <f t="shared" si="287"/>
        <v>0</v>
      </c>
      <c r="BM406" s="3178">
        <f t="shared" si="288"/>
        <v>0</v>
      </c>
      <c r="BN406" s="3178">
        <f t="shared" si="289"/>
        <v>0</v>
      </c>
      <c r="BO406" s="3178">
        <f t="shared" si="290"/>
        <v>0</v>
      </c>
      <c r="BP406" s="3178">
        <f t="shared" si="291"/>
        <v>0</v>
      </c>
      <c r="BQ406" s="3178">
        <f t="shared" si="292"/>
        <v>0</v>
      </c>
      <c r="BR406" s="3178">
        <f t="shared" si="293"/>
        <v>0</v>
      </c>
      <c r="BS406" s="3178">
        <f t="shared" si="294"/>
        <v>0</v>
      </c>
      <c r="BT406" s="3188">
        <f t="shared" si="295"/>
        <v>0</v>
      </c>
    </row>
    <row r="407" spans="1:72" ht="15.6">
      <c r="A407" s="3176"/>
      <c r="B407" s="1292"/>
      <c r="C407" s="1293"/>
      <c r="D407" s="3189"/>
      <c r="E407" s="3178">
        <f t="shared" si="267"/>
        <v>0</v>
      </c>
      <c r="F407" s="3179"/>
      <c r="G407" s="3180">
        <f t="shared" si="268"/>
        <v>0</v>
      </c>
      <c r="H407" s="3181">
        <f t="shared" si="269"/>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70"/>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71"/>
        <v>0</v>
      </c>
      <c r="AW407" s="3186">
        <f t="shared" si="272"/>
        <v>0</v>
      </c>
      <c r="AX407" s="3186">
        <f t="shared" si="273"/>
        <v>0</v>
      </c>
      <c r="AY407" s="3187">
        <f t="shared" si="274"/>
        <v>0</v>
      </c>
      <c r="AZ407" s="3178">
        <f t="shared" si="275"/>
        <v>0</v>
      </c>
      <c r="BA407" s="3178">
        <f t="shared" si="276"/>
        <v>0</v>
      </c>
      <c r="BB407" s="3178">
        <f t="shared" si="277"/>
        <v>0</v>
      </c>
      <c r="BC407" s="3178">
        <f t="shared" si="278"/>
        <v>0</v>
      </c>
      <c r="BD407" s="3178">
        <f t="shared" si="279"/>
        <v>0</v>
      </c>
      <c r="BE407" s="3178">
        <f t="shared" si="280"/>
        <v>0</v>
      </c>
      <c r="BF407" s="3178">
        <f t="shared" si="281"/>
        <v>0</v>
      </c>
      <c r="BG407" s="3178">
        <f t="shared" si="282"/>
        <v>0</v>
      </c>
      <c r="BH407" s="3178">
        <f t="shared" si="283"/>
        <v>0</v>
      </c>
      <c r="BI407" s="3178">
        <f t="shared" si="284"/>
        <v>0</v>
      </c>
      <c r="BJ407" s="3178">
        <f t="shared" si="285"/>
        <v>0</v>
      </c>
      <c r="BK407" s="3178">
        <f t="shared" si="286"/>
        <v>0</v>
      </c>
      <c r="BL407" s="3178">
        <f t="shared" si="287"/>
        <v>0</v>
      </c>
      <c r="BM407" s="3178">
        <f t="shared" si="288"/>
        <v>0</v>
      </c>
      <c r="BN407" s="3178">
        <f t="shared" si="289"/>
        <v>0</v>
      </c>
      <c r="BO407" s="3178">
        <f t="shared" si="290"/>
        <v>0</v>
      </c>
      <c r="BP407" s="3178">
        <f t="shared" si="291"/>
        <v>0</v>
      </c>
      <c r="BQ407" s="3178">
        <f t="shared" si="292"/>
        <v>0</v>
      </c>
      <c r="BR407" s="3178">
        <f t="shared" si="293"/>
        <v>0</v>
      </c>
      <c r="BS407" s="3178">
        <f t="shared" si="294"/>
        <v>0</v>
      </c>
      <c r="BT407" s="3188">
        <f t="shared" si="295"/>
        <v>0</v>
      </c>
    </row>
    <row r="408" spans="1:72" ht="15.6">
      <c r="A408" s="3176"/>
      <c r="B408" s="1292"/>
      <c r="C408" s="1293"/>
      <c r="D408" s="3189"/>
      <c r="E408" s="3178">
        <f t="shared" si="267"/>
        <v>0</v>
      </c>
      <c r="F408" s="3179"/>
      <c r="G408" s="3180">
        <f t="shared" si="268"/>
        <v>0</v>
      </c>
      <c r="H408" s="3181">
        <f t="shared" si="269"/>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70"/>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71"/>
        <v>0</v>
      </c>
      <c r="AW408" s="3186">
        <f t="shared" si="272"/>
        <v>0</v>
      </c>
      <c r="AX408" s="3186">
        <f t="shared" si="273"/>
        <v>0</v>
      </c>
      <c r="AY408" s="3187">
        <f t="shared" si="274"/>
        <v>0</v>
      </c>
      <c r="AZ408" s="3178">
        <f t="shared" si="275"/>
        <v>0</v>
      </c>
      <c r="BA408" s="3178">
        <f t="shared" si="276"/>
        <v>0</v>
      </c>
      <c r="BB408" s="3178">
        <f t="shared" si="277"/>
        <v>0</v>
      </c>
      <c r="BC408" s="3178">
        <f t="shared" si="278"/>
        <v>0</v>
      </c>
      <c r="BD408" s="3178">
        <f t="shared" si="279"/>
        <v>0</v>
      </c>
      <c r="BE408" s="3178">
        <f t="shared" si="280"/>
        <v>0</v>
      </c>
      <c r="BF408" s="3178">
        <f t="shared" si="281"/>
        <v>0</v>
      </c>
      <c r="BG408" s="3178">
        <f t="shared" si="282"/>
        <v>0</v>
      </c>
      <c r="BH408" s="3178">
        <f t="shared" si="283"/>
        <v>0</v>
      </c>
      <c r="BI408" s="3178">
        <f t="shared" si="284"/>
        <v>0</v>
      </c>
      <c r="BJ408" s="3178">
        <f t="shared" si="285"/>
        <v>0</v>
      </c>
      <c r="BK408" s="3178">
        <f t="shared" si="286"/>
        <v>0</v>
      </c>
      <c r="BL408" s="3178">
        <f t="shared" si="287"/>
        <v>0</v>
      </c>
      <c r="BM408" s="3178">
        <f t="shared" si="288"/>
        <v>0</v>
      </c>
      <c r="BN408" s="3178">
        <f t="shared" si="289"/>
        <v>0</v>
      </c>
      <c r="BO408" s="3178">
        <f t="shared" si="290"/>
        <v>0</v>
      </c>
      <c r="BP408" s="3178">
        <f t="shared" si="291"/>
        <v>0</v>
      </c>
      <c r="BQ408" s="3178">
        <f t="shared" si="292"/>
        <v>0</v>
      </c>
      <c r="BR408" s="3178">
        <f t="shared" si="293"/>
        <v>0</v>
      </c>
      <c r="BS408" s="3178">
        <f t="shared" si="294"/>
        <v>0</v>
      </c>
      <c r="BT408" s="3188">
        <f t="shared" si="295"/>
        <v>0</v>
      </c>
    </row>
    <row r="409" spans="1:72" ht="15.6">
      <c r="A409" s="3176"/>
      <c r="B409" s="1292"/>
      <c r="C409" s="1293"/>
      <c r="D409" s="3189"/>
      <c r="E409" s="3178">
        <f t="shared" si="267"/>
        <v>0</v>
      </c>
      <c r="F409" s="3179"/>
      <c r="G409" s="3180">
        <f t="shared" si="268"/>
        <v>0</v>
      </c>
      <c r="H409" s="3181">
        <f t="shared" si="269"/>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70"/>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71"/>
        <v>0</v>
      </c>
      <c r="AW409" s="3186">
        <f t="shared" si="272"/>
        <v>0</v>
      </c>
      <c r="AX409" s="3186">
        <f t="shared" si="273"/>
        <v>0</v>
      </c>
      <c r="AY409" s="3187">
        <f t="shared" si="274"/>
        <v>0</v>
      </c>
      <c r="AZ409" s="3178">
        <f t="shared" si="275"/>
        <v>0</v>
      </c>
      <c r="BA409" s="3178">
        <f t="shared" si="276"/>
        <v>0</v>
      </c>
      <c r="BB409" s="3178">
        <f t="shared" si="277"/>
        <v>0</v>
      </c>
      <c r="BC409" s="3178">
        <f t="shared" si="278"/>
        <v>0</v>
      </c>
      <c r="BD409" s="3178">
        <f t="shared" si="279"/>
        <v>0</v>
      </c>
      <c r="BE409" s="3178">
        <f t="shared" si="280"/>
        <v>0</v>
      </c>
      <c r="BF409" s="3178">
        <f t="shared" si="281"/>
        <v>0</v>
      </c>
      <c r="BG409" s="3178">
        <f t="shared" si="282"/>
        <v>0</v>
      </c>
      <c r="BH409" s="3178">
        <f t="shared" si="283"/>
        <v>0</v>
      </c>
      <c r="BI409" s="3178">
        <f t="shared" si="284"/>
        <v>0</v>
      </c>
      <c r="BJ409" s="3178">
        <f t="shared" si="285"/>
        <v>0</v>
      </c>
      <c r="BK409" s="3178">
        <f t="shared" si="286"/>
        <v>0</v>
      </c>
      <c r="BL409" s="3178">
        <f t="shared" si="287"/>
        <v>0</v>
      </c>
      <c r="BM409" s="3178">
        <f t="shared" si="288"/>
        <v>0</v>
      </c>
      <c r="BN409" s="3178">
        <f t="shared" si="289"/>
        <v>0</v>
      </c>
      <c r="BO409" s="3178">
        <f t="shared" si="290"/>
        <v>0</v>
      </c>
      <c r="BP409" s="3178">
        <f t="shared" si="291"/>
        <v>0</v>
      </c>
      <c r="BQ409" s="3178">
        <f t="shared" si="292"/>
        <v>0</v>
      </c>
      <c r="BR409" s="3178">
        <f t="shared" si="293"/>
        <v>0</v>
      </c>
      <c r="BS409" s="3178">
        <f t="shared" si="294"/>
        <v>0</v>
      </c>
      <c r="BT409" s="3188">
        <f t="shared" si="295"/>
        <v>0</v>
      </c>
    </row>
    <row r="410" spans="1:72" ht="15.6">
      <c r="A410" s="3176"/>
      <c r="B410" s="1292"/>
      <c r="C410" s="1293"/>
      <c r="D410" s="3189"/>
      <c r="E410" s="3178">
        <f t="shared" si="267"/>
        <v>0</v>
      </c>
      <c r="F410" s="3179"/>
      <c r="G410" s="3180">
        <f t="shared" si="268"/>
        <v>0</v>
      </c>
      <c r="H410" s="3181">
        <f t="shared" si="269"/>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70"/>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71"/>
        <v>0</v>
      </c>
      <c r="AW410" s="3186">
        <f t="shared" si="272"/>
        <v>0</v>
      </c>
      <c r="AX410" s="3186">
        <f t="shared" si="273"/>
        <v>0</v>
      </c>
      <c r="AY410" s="3187">
        <f t="shared" si="274"/>
        <v>0</v>
      </c>
      <c r="AZ410" s="3178">
        <f t="shared" si="275"/>
        <v>0</v>
      </c>
      <c r="BA410" s="3178">
        <f t="shared" si="276"/>
        <v>0</v>
      </c>
      <c r="BB410" s="3178">
        <f t="shared" si="277"/>
        <v>0</v>
      </c>
      <c r="BC410" s="3178">
        <f t="shared" si="278"/>
        <v>0</v>
      </c>
      <c r="BD410" s="3178">
        <f t="shared" si="279"/>
        <v>0</v>
      </c>
      <c r="BE410" s="3178">
        <f t="shared" si="280"/>
        <v>0</v>
      </c>
      <c r="BF410" s="3178">
        <f t="shared" si="281"/>
        <v>0</v>
      </c>
      <c r="BG410" s="3178">
        <f t="shared" si="282"/>
        <v>0</v>
      </c>
      <c r="BH410" s="3178">
        <f t="shared" si="283"/>
        <v>0</v>
      </c>
      <c r="BI410" s="3178">
        <f t="shared" si="284"/>
        <v>0</v>
      </c>
      <c r="BJ410" s="3178">
        <f t="shared" si="285"/>
        <v>0</v>
      </c>
      <c r="BK410" s="3178">
        <f t="shared" si="286"/>
        <v>0</v>
      </c>
      <c r="BL410" s="3178">
        <f t="shared" si="287"/>
        <v>0</v>
      </c>
      <c r="BM410" s="3178">
        <f t="shared" si="288"/>
        <v>0</v>
      </c>
      <c r="BN410" s="3178">
        <f t="shared" si="289"/>
        <v>0</v>
      </c>
      <c r="BO410" s="3178">
        <f t="shared" si="290"/>
        <v>0</v>
      </c>
      <c r="BP410" s="3178">
        <f t="shared" si="291"/>
        <v>0</v>
      </c>
      <c r="BQ410" s="3178">
        <f t="shared" si="292"/>
        <v>0</v>
      </c>
      <c r="BR410" s="3178">
        <f t="shared" si="293"/>
        <v>0</v>
      </c>
      <c r="BS410" s="3178">
        <f t="shared" si="294"/>
        <v>0</v>
      </c>
      <c r="BT410" s="3188">
        <f t="shared" si="295"/>
        <v>0</v>
      </c>
    </row>
    <row r="411" spans="1:72" ht="15.6">
      <c r="A411" s="3176"/>
      <c r="B411" s="1292"/>
      <c r="C411" s="1293"/>
      <c r="D411" s="3189"/>
      <c r="E411" s="3178">
        <f t="shared" si="267"/>
        <v>0</v>
      </c>
      <c r="F411" s="3179"/>
      <c r="G411" s="3180">
        <f t="shared" si="268"/>
        <v>0</v>
      </c>
      <c r="H411" s="3181">
        <f t="shared" si="269"/>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70"/>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71"/>
        <v>0</v>
      </c>
      <c r="AW411" s="3186">
        <f t="shared" si="272"/>
        <v>0</v>
      </c>
      <c r="AX411" s="3186">
        <f t="shared" si="273"/>
        <v>0</v>
      </c>
      <c r="AY411" s="3187">
        <f t="shared" si="274"/>
        <v>0</v>
      </c>
      <c r="AZ411" s="3178">
        <f t="shared" si="275"/>
        <v>0</v>
      </c>
      <c r="BA411" s="3178">
        <f t="shared" si="276"/>
        <v>0</v>
      </c>
      <c r="BB411" s="3178">
        <f t="shared" si="277"/>
        <v>0</v>
      </c>
      <c r="BC411" s="3178">
        <f t="shared" si="278"/>
        <v>0</v>
      </c>
      <c r="BD411" s="3178">
        <f t="shared" si="279"/>
        <v>0</v>
      </c>
      <c r="BE411" s="3178">
        <f t="shared" si="280"/>
        <v>0</v>
      </c>
      <c r="BF411" s="3178">
        <f t="shared" si="281"/>
        <v>0</v>
      </c>
      <c r="BG411" s="3178">
        <f t="shared" si="282"/>
        <v>0</v>
      </c>
      <c r="BH411" s="3178">
        <f t="shared" si="283"/>
        <v>0</v>
      </c>
      <c r="BI411" s="3178">
        <f t="shared" si="284"/>
        <v>0</v>
      </c>
      <c r="BJ411" s="3178">
        <f t="shared" si="285"/>
        <v>0</v>
      </c>
      <c r="BK411" s="3178">
        <f t="shared" si="286"/>
        <v>0</v>
      </c>
      <c r="BL411" s="3178">
        <f t="shared" si="287"/>
        <v>0</v>
      </c>
      <c r="BM411" s="3178">
        <f t="shared" si="288"/>
        <v>0</v>
      </c>
      <c r="BN411" s="3178">
        <f t="shared" si="289"/>
        <v>0</v>
      </c>
      <c r="BO411" s="3178">
        <f t="shared" si="290"/>
        <v>0</v>
      </c>
      <c r="BP411" s="3178">
        <f t="shared" si="291"/>
        <v>0</v>
      </c>
      <c r="BQ411" s="3178">
        <f t="shared" si="292"/>
        <v>0</v>
      </c>
      <c r="BR411" s="3178">
        <f t="shared" si="293"/>
        <v>0</v>
      </c>
      <c r="BS411" s="3178">
        <f t="shared" si="294"/>
        <v>0</v>
      </c>
      <c r="BT411" s="3188">
        <f t="shared" si="295"/>
        <v>0</v>
      </c>
    </row>
    <row r="412" spans="1:72" ht="15.6">
      <c r="A412" s="3176"/>
      <c r="B412" s="1292"/>
      <c r="C412" s="1293"/>
      <c r="D412" s="3189"/>
      <c r="E412" s="3178">
        <f t="shared" si="267"/>
        <v>0</v>
      </c>
      <c r="F412" s="3179"/>
      <c r="G412" s="3180">
        <f t="shared" si="268"/>
        <v>0</v>
      </c>
      <c r="H412" s="3181">
        <f t="shared" si="269"/>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70"/>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71"/>
        <v>0</v>
      </c>
      <c r="AW412" s="3186">
        <f t="shared" si="272"/>
        <v>0</v>
      </c>
      <c r="AX412" s="3186">
        <f t="shared" si="273"/>
        <v>0</v>
      </c>
      <c r="AY412" s="3187">
        <f t="shared" si="274"/>
        <v>0</v>
      </c>
      <c r="AZ412" s="3178">
        <f t="shared" si="275"/>
        <v>0</v>
      </c>
      <c r="BA412" s="3178">
        <f t="shared" si="276"/>
        <v>0</v>
      </c>
      <c r="BB412" s="3178">
        <f t="shared" si="277"/>
        <v>0</v>
      </c>
      <c r="BC412" s="3178">
        <f t="shared" si="278"/>
        <v>0</v>
      </c>
      <c r="BD412" s="3178">
        <f t="shared" si="279"/>
        <v>0</v>
      </c>
      <c r="BE412" s="3178">
        <f t="shared" si="280"/>
        <v>0</v>
      </c>
      <c r="BF412" s="3178">
        <f t="shared" si="281"/>
        <v>0</v>
      </c>
      <c r="BG412" s="3178">
        <f t="shared" si="282"/>
        <v>0</v>
      </c>
      <c r="BH412" s="3178">
        <f t="shared" si="283"/>
        <v>0</v>
      </c>
      <c r="BI412" s="3178">
        <f t="shared" si="284"/>
        <v>0</v>
      </c>
      <c r="BJ412" s="3178">
        <f t="shared" si="285"/>
        <v>0</v>
      </c>
      <c r="BK412" s="3178">
        <f t="shared" si="286"/>
        <v>0</v>
      </c>
      <c r="BL412" s="3178">
        <f t="shared" si="287"/>
        <v>0</v>
      </c>
      <c r="BM412" s="3178">
        <f t="shared" si="288"/>
        <v>0</v>
      </c>
      <c r="BN412" s="3178">
        <f t="shared" si="289"/>
        <v>0</v>
      </c>
      <c r="BO412" s="3178">
        <f t="shared" si="290"/>
        <v>0</v>
      </c>
      <c r="BP412" s="3178">
        <f t="shared" si="291"/>
        <v>0</v>
      </c>
      <c r="BQ412" s="3178">
        <f t="shared" si="292"/>
        <v>0</v>
      </c>
      <c r="BR412" s="3178">
        <f t="shared" si="293"/>
        <v>0</v>
      </c>
      <c r="BS412" s="3178">
        <f t="shared" si="294"/>
        <v>0</v>
      </c>
      <c r="BT412" s="3188">
        <f t="shared" si="295"/>
        <v>0</v>
      </c>
    </row>
    <row r="413" spans="1:72" ht="15.6">
      <c r="A413" s="3176"/>
      <c r="B413" s="1292"/>
      <c r="C413" s="1293"/>
      <c r="D413" s="3189"/>
      <c r="E413" s="3178">
        <f t="shared" si="267"/>
        <v>0</v>
      </c>
      <c r="F413" s="3179"/>
      <c r="G413" s="3180">
        <f t="shared" si="268"/>
        <v>0</v>
      </c>
      <c r="H413" s="3181">
        <f t="shared" si="269"/>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70"/>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71"/>
        <v>0</v>
      </c>
      <c r="AW413" s="3186">
        <f t="shared" si="272"/>
        <v>0</v>
      </c>
      <c r="AX413" s="3186">
        <f t="shared" si="273"/>
        <v>0</v>
      </c>
      <c r="AY413" s="3187">
        <f t="shared" si="274"/>
        <v>0</v>
      </c>
      <c r="AZ413" s="3178">
        <f t="shared" si="275"/>
        <v>0</v>
      </c>
      <c r="BA413" s="3178">
        <f t="shared" si="276"/>
        <v>0</v>
      </c>
      <c r="BB413" s="3178">
        <f t="shared" si="277"/>
        <v>0</v>
      </c>
      <c r="BC413" s="3178">
        <f t="shared" si="278"/>
        <v>0</v>
      </c>
      <c r="BD413" s="3178">
        <f t="shared" si="279"/>
        <v>0</v>
      </c>
      <c r="BE413" s="3178">
        <f t="shared" si="280"/>
        <v>0</v>
      </c>
      <c r="BF413" s="3178">
        <f t="shared" si="281"/>
        <v>0</v>
      </c>
      <c r="BG413" s="3178">
        <f t="shared" si="282"/>
        <v>0</v>
      </c>
      <c r="BH413" s="3178">
        <f t="shared" si="283"/>
        <v>0</v>
      </c>
      <c r="BI413" s="3178">
        <f t="shared" si="284"/>
        <v>0</v>
      </c>
      <c r="BJ413" s="3178">
        <f t="shared" si="285"/>
        <v>0</v>
      </c>
      <c r="BK413" s="3178">
        <f t="shared" si="286"/>
        <v>0</v>
      </c>
      <c r="BL413" s="3178">
        <f t="shared" si="287"/>
        <v>0</v>
      </c>
      <c r="BM413" s="3178">
        <f t="shared" si="288"/>
        <v>0</v>
      </c>
      <c r="BN413" s="3178">
        <f t="shared" si="289"/>
        <v>0</v>
      </c>
      <c r="BO413" s="3178">
        <f t="shared" si="290"/>
        <v>0</v>
      </c>
      <c r="BP413" s="3178">
        <f t="shared" si="291"/>
        <v>0</v>
      </c>
      <c r="BQ413" s="3178">
        <f t="shared" si="292"/>
        <v>0</v>
      </c>
      <c r="BR413" s="3178">
        <f t="shared" si="293"/>
        <v>0</v>
      </c>
      <c r="BS413" s="3178">
        <f t="shared" si="294"/>
        <v>0</v>
      </c>
      <c r="BT413" s="3188">
        <f t="shared" si="295"/>
        <v>0</v>
      </c>
    </row>
    <row r="414" spans="1:72" ht="15.6">
      <c r="A414" s="3176"/>
      <c r="B414" s="1292"/>
      <c r="C414" s="1293"/>
      <c r="D414" s="3189"/>
      <c r="E414" s="3178">
        <f t="shared" si="267"/>
        <v>0</v>
      </c>
      <c r="F414" s="3179"/>
      <c r="G414" s="3180">
        <f t="shared" si="268"/>
        <v>0</v>
      </c>
      <c r="H414" s="3181">
        <f t="shared" si="269"/>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70"/>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71"/>
        <v>0</v>
      </c>
      <c r="AW414" s="3186">
        <f t="shared" si="272"/>
        <v>0</v>
      </c>
      <c r="AX414" s="3186">
        <f t="shared" si="273"/>
        <v>0</v>
      </c>
      <c r="AY414" s="3187">
        <f t="shared" si="274"/>
        <v>0</v>
      </c>
      <c r="AZ414" s="3178">
        <f t="shared" si="275"/>
        <v>0</v>
      </c>
      <c r="BA414" s="3178">
        <f t="shared" si="276"/>
        <v>0</v>
      </c>
      <c r="BB414" s="3178">
        <f t="shared" si="277"/>
        <v>0</v>
      </c>
      <c r="BC414" s="3178">
        <f t="shared" si="278"/>
        <v>0</v>
      </c>
      <c r="BD414" s="3178">
        <f t="shared" si="279"/>
        <v>0</v>
      </c>
      <c r="BE414" s="3178">
        <f t="shared" si="280"/>
        <v>0</v>
      </c>
      <c r="BF414" s="3178">
        <f t="shared" si="281"/>
        <v>0</v>
      </c>
      <c r="BG414" s="3178">
        <f t="shared" si="282"/>
        <v>0</v>
      </c>
      <c r="BH414" s="3178">
        <f t="shared" si="283"/>
        <v>0</v>
      </c>
      <c r="BI414" s="3178">
        <f t="shared" si="284"/>
        <v>0</v>
      </c>
      <c r="BJ414" s="3178">
        <f t="shared" si="285"/>
        <v>0</v>
      </c>
      <c r="BK414" s="3178">
        <f t="shared" si="286"/>
        <v>0</v>
      </c>
      <c r="BL414" s="3178">
        <f t="shared" si="287"/>
        <v>0</v>
      </c>
      <c r="BM414" s="3178">
        <f t="shared" si="288"/>
        <v>0</v>
      </c>
      <c r="BN414" s="3178">
        <f t="shared" si="289"/>
        <v>0</v>
      </c>
      <c r="BO414" s="3178">
        <f t="shared" si="290"/>
        <v>0</v>
      </c>
      <c r="BP414" s="3178">
        <f t="shared" si="291"/>
        <v>0</v>
      </c>
      <c r="BQ414" s="3178">
        <f t="shared" si="292"/>
        <v>0</v>
      </c>
      <c r="BR414" s="3178">
        <f t="shared" si="293"/>
        <v>0</v>
      </c>
      <c r="BS414" s="3178">
        <f t="shared" si="294"/>
        <v>0</v>
      </c>
      <c r="BT414" s="3188">
        <f t="shared" si="295"/>
        <v>0</v>
      </c>
    </row>
    <row r="415" spans="1:72" ht="15.6">
      <c r="A415" s="3176"/>
      <c r="B415" s="1292"/>
      <c r="C415" s="1293"/>
      <c r="D415" s="3189"/>
      <c r="E415" s="3178">
        <f t="shared" si="267"/>
        <v>0</v>
      </c>
      <c r="F415" s="3179"/>
      <c r="G415" s="3180">
        <f t="shared" si="268"/>
        <v>0</v>
      </c>
      <c r="H415" s="3181">
        <f t="shared" si="269"/>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70"/>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71"/>
        <v>0</v>
      </c>
      <c r="AW415" s="3186">
        <f t="shared" si="272"/>
        <v>0</v>
      </c>
      <c r="AX415" s="3186">
        <f t="shared" si="273"/>
        <v>0</v>
      </c>
      <c r="AY415" s="3187">
        <f t="shared" si="274"/>
        <v>0</v>
      </c>
      <c r="AZ415" s="3178">
        <f t="shared" si="275"/>
        <v>0</v>
      </c>
      <c r="BA415" s="3178">
        <f t="shared" si="276"/>
        <v>0</v>
      </c>
      <c r="BB415" s="3178">
        <f t="shared" si="277"/>
        <v>0</v>
      </c>
      <c r="BC415" s="3178">
        <f t="shared" si="278"/>
        <v>0</v>
      </c>
      <c r="BD415" s="3178">
        <f t="shared" si="279"/>
        <v>0</v>
      </c>
      <c r="BE415" s="3178">
        <f t="shared" si="280"/>
        <v>0</v>
      </c>
      <c r="BF415" s="3178">
        <f t="shared" si="281"/>
        <v>0</v>
      </c>
      <c r="BG415" s="3178">
        <f t="shared" si="282"/>
        <v>0</v>
      </c>
      <c r="BH415" s="3178">
        <f t="shared" si="283"/>
        <v>0</v>
      </c>
      <c r="BI415" s="3178">
        <f t="shared" si="284"/>
        <v>0</v>
      </c>
      <c r="BJ415" s="3178">
        <f t="shared" si="285"/>
        <v>0</v>
      </c>
      <c r="BK415" s="3178">
        <f t="shared" si="286"/>
        <v>0</v>
      </c>
      <c r="BL415" s="3178">
        <f t="shared" si="287"/>
        <v>0</v>
      </c>
      <c r="BM415" s="3178">
        <f t="shared" si="288"/>
        <v>0</v>
      </c>
      <c r="BN415" s="3178">
        <f t="shared" si="289"/>
        <v>0</v>
      </c>
      <c r="BO415" s="3178">
        <f t="shared" si="290"/>
        <v>0</v>
      </c>
      <c r="BP415" s="3178">
        <f t="shared" si="291"/>
        <v>0</v>
      </c>
      <c r="BQ415" s="3178">
        <f t="shared" si="292"/>
        <v>0</v>
      </c>
      <c r="BR415" s="3178">
        <f t="shared" si="293"/>
        <v>0</v>
      </c>
      <c r="BS415" s="3178">
        <f t="shared" si="294"/>
        <v>0</v>
      </c>
      <c r="BT415" s="3188">
        <f t="shared" si="295"/>
        <v>0</v>
      </c>
    </row>
    <row r="416" spans="1:72" ht="15.6">
      <c r="A416" s="3176"/>
      <c r="B416" s="1292"/>
      <c r="C416" s="1293"/>
      <c r="D416" s="3189"/>
      <c r="E416" s="3178">
        <f t="shared" si="267"/>
        <v>0</v>
      </c>
      <c r="F416" s="3179"/>
      <c r="G416" s="3180">
        <f t="shared" si="268"/>
        <v>0</v>
      </c>
      <c r="H416" s="3181">
        <f t="shared" si="269"/>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70"/>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71"/>
        <v>0</v>
      </c>
      <c r="AW416" s="3186">
        <f t="shared" si="272"/>
        <v>0</v>
      </c>
      <c r="AX416" s="3186">
        <f t="shared" si="273"/>
        <v>0</v>
      </c>
      <c r="AY416" s="3187">
        <f t="shared" si="274"/>
        <v>0</v>
      </c>
      <c r="AZ416" s="3178">
        <f t="shared" si="275"/>
        <v>0</v>
      </c>
      <c r="BA416" s="3178">
        <f t="shared" si="276"/>
        <v>0</v>
      </c>
      <c r="BB416" s="3178">
        <f t="shared" si="277"/>
        <v>0</v>
      </c>
      <c r="BC416" s="3178">
        <f t="shared" si="278"/>
        <v>0</v>
      </c>
      <c r="BD416" s="3178">
        <f t="shared" si="279"/>
        <v>0</v>
      </c>
      <c r="BE416" s="3178">
        <f t="shared" si="280"/>
        <v>0</v>
      </c>
      <c r="BF416" s="3178">
        <f t="shared" si="281"/>
        <v>0</v>
      </c>
      <c r="BG416" s="3178">
        <f t="shared" si="282"/>
        <v>0</v>
      </c>
      <c r="BH416" s="3178">
        <f t="shared" si="283"/>
        <v>0</v>
      </c>
      <c r="BI416" s="3178">
        <f t="shared" si="284"/>
        <v>0</v>
      </c>
      <c r="BJ416" s="3178">
        <f t="shared" si="285"/>
        <v>0</v>
      </c>
      <c r="BK416" s="3178">
        <f t="shared" si="286"/>
        <v>0</v>
      </c>
      <c r="BL416" s="3178">
        <f t="shared" si="287"/>
        <v>0</v>
      </c>
      <c r="BM416" s="3178">
        <f t="shared" si="288"/>
        <v>0</v>
      </c>
      <c r="BN416" s="3178">
        <f t="shared" si="289"/>
        <v>0</v>
      </c>
      <c r="BO416" s="3178">
        <f t="shared" si="290"/>
        <v>0</v>
      </c>
      <c r="BP416" s="3178">
        <f t="shared" si="291"/>
        <v>0</v>
      </c>
      <c r="BQ416" s="3178">
        <f t="shared" si="292"/>
        <v>0</v>
      </c>
      <c r="BR416" s="3178">
        <f t="shared" si="293"/>
        <v>0</v>
      </c>
      <c r="BS416" s="3178">
        <f t="shared" si="294"/>
        <v>0</v>
      </c>
      <c r="BT416" s="3188">
        <f t="shared" si="295"/>
        <v>0</v>
      </c>
    </row>
    <row r="417" spans="1:72" ht="15.6">
      <c r="A417" s="3176"/>
      <c r="B417" s="1292"/>
      <c r="C417" s="1293"/>
      <c r="D417" s="3189"/>
      <c r="E417" s="3178">
        <f t="shared" si="267"/>
        <v>0</v>
      </c>
      <c r="F417" s="3179"/>
      <c r="G417" s="3180">
        <f t="shared" si="268"/>
        <v>0</v>
      </c>
      <c r="H417" s="3181">
        <f t="shared" si="269"/>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70"/>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71"/>
        <v>0</v>
      </c>
      <c r="AW417" s="3186">
        <f t="shared" si="272"/>
        <v>0</v>
      </c>
      <c r="AX417" s="3186">
        <f t="shared" si="273"/>
        <v>0</v>
      </c>
      <c r="AY417" s="3187">
        <f t="shared" si="274"/>
        <v>0</v>
      </c>
      <c r="AZ417" s="3178">
        <f t="shared" si="275"/>
        <v>0</v>
      </c>
      <c r="BA417" s="3178">
        <f t="shared" si="276"/>
        <v>0</v>
      </c>
      <c r="BB417" s="3178">
        <f t="shared" si="277"/>
        <v>0</v>
      </c>
      <c r="BC417" s="3178">
        <f t="shared" si="278"/>
        <v>0</v>
      </c>
      <c r="BD417" s="3178">
        <f t="shared" si="279"/>
        <v>0</v>
      </c>
      <c r="BE417" s="3178">
        <f t="shared" si="280"/>
        <v>0</v>
      </c>
      <c r="BF417" s="3178">
        <f t="shared" si="281"/>
        <v>0</v>
      </c>
      <c r="BG417" s="3178">
        <f t="shared" si="282"/>
        <v>0</v>
      </c>
      <c r="BH417" s="3178">
        <f t="shared" si="283"/>
        <v>0</v>
      </c>
      <c r="BI417" s="3178">
        <f t="shared" si="284"/>
        <v>0</v>
      </c>
      <c r="BJ417" s="3178">
        <f t="shared" si="285"/>
        <v>0</v>
      </c>
      <c r="BK417" s="3178">
        <f t="shared" si="286"/>
        <v>0</v>
      </c>
      <c r="BL417" s="3178">
        <f t="shared" si="287"/>
        <v>0</v>
      </c>
      <c r="BM417" s="3178">
        <f t="shared" si="288"/>
        <v>0</v>
      </c>
      <c r="BN417" s="3178">
        <f t="shared" si="289"/>
        <v>0</v>
      </c>
      <c r="BO417" s="3178">
        <f t="shared" si="290"/>
        <v>0</v>
      </c>
      <c r="BP417" s="3178">
        <f t="shared" si="291"/>
        <v>0</v>
      </c>
      <c r="BQ417" s="3178">
        <f t="shared" si="292"/>
        <v>0</v>
      </c>
      <c r="BR417" s="3178">
        <f t="shared" si="293"/>
        <v>0</v>
      </c>
      <c r="BS417" s="3178">
        <f t="shared" si="294"/>
        <v>0</v>
      </c>
      <c r="BT417" s="3188">
        <f t="shared" si="295"/>
        <v>0</v>
      </c>
    </row>
    <row r="418" spans="1:72" ht="15.6">
      <c r="A418" s="3176"/>
      <c r="B418" s="1292"/>
      <c r="C418" s="1293"/>
      <c r="D418" s="3189"/>
      <c r="E418" s="3178">
        <f t="shared" si="267"/>
        <v>0</v>
      </c>
      <c r="F418" s="3179"/>
      <c r="G418" s="3180">
        <f t="shared" si="268"/>
        <v>0</v>
      </c>
      <c r="H418" s="3181">
        <f t="shared" si="269"/>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70"/>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71"/>
        <v>0</v>
      </c>
      <c r="AW418" s="3186">
        <f t="shared" si="272"/>
        <v>0</v>
      </c>
      <c r="AX418" s="3186">
        <f t="shared" si="273"/>
        <v>0</v>
      </c>
      <c r="AY418" s="3187">
        <f t="shared" si="274"/>
        <v>0</v>
      </c>
      <c r="AZ418" s="3178">
        <f t="shared" si="275"/>
        <v>0</v>
      </c>
      <c r="BA418" s="3178">
        <f t="shared" si="276"/>
        <v>0</v>
      </c>
      <c r="BB418" s="3178">
        <f t="shared" si="277"/>
        <v>0</v>
      </c>
      <c r="BC418" s="3178">
        <f t="shared" si="278"/>
        <v>0</v>
      </c>
      <c r="BD418" s="3178">
        <f t="shared" si="279"/>
        <v>0</v>
      </c>
      <c r="BE418" s="3178">
        <f t="shared" si="280"/>
        <v>0</v>
      </c>
      <c r="BF418" s="3178">
        <f t="shared" si="281"/>
        <v>0</v>
      </c>
      <c r="BG418" s="3178">
        <f t="shared" si="282"/>
        <v>0</v>
      </c>
      <c r="BH418" s="3178">
        <f t="shared" si="283"/>
        <v>0</v>
      </c>
      <c r="BI418" s="3178">
        <f t="shared" si="284"/>
        <v>0</v>
      </c>
      <c r="BJ418" s="3178">
        <f t="shared" si="285"/>
        <v>0</v>
      </c>
      <c r="BK418" s="3178">
        <f t="shared" si="286"/>
        <v>0</v>
      </c>
      <c r="BL418" s="3178">
        <f t="shared" si="287"/>
        <v>0</v>
      </c>
      <c r="BM418" s="3178">
        <f t="shared" si="288"/>
        <v>0</v>
      </c>
      <c r="BN418" s="3178">
        <f t="shared" si="289"/>
        <v>0</v>
      </c>
      <c r="BO418" s="3178">
        <f t="shared" si="290"/>
        <v>0</v>
      </c>
      <c r="BP418" s="3178">
        <f t="shared" si="291"/>
        <v>0</v>
      </c>
      <c r="BQ418" s="3178">
        <f t="shared" si="292"/>
        <v>0</v>
      </c>
      <c r="BR418" s="3178">
        <f t="shared" si="293"/>
        <v>0</v>
      </c>
      <c r="BS418" s="3178">
        <f t="shared" si="294"/>
        <v>0</v>
      </c>
      <c r="BT418" s="3188">
        <f t="shared" si="295"/>
        <v>0</v>
      </c>
    </row>
    <row r="419" spans="1:72" ht="15.6">
      <c r="A419" s="3176"/>
      <c r="B419" s="1292"/>
      <c r="C419" s="1293"/>
      <c r="D419" s="3189"/>
      <c r="E419" s="3178">
        <f t="shared" si="267"/>
        <v>0</v>
      </c>
      <c r="F419" s="3179"/>
      <c r="G419" s="3180">
        <f t="shared" si="268"/>
        <v>0</v>
      </c>
      <c r="H419" s="3181">
        <f t="shared" si="269"/>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70"/>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71"/>
        <v>0</v>
      </c>
      <c r="AW419" s="3186">
        <f t="shared" si="272"/>
        <v>0</v>
      </c>
      <c r="AX419" s="3186">
        <f t="shared" si="273"/>
        <v>0</v>
      </c>
      <c r="AY419" s="3187">
        <f t="shared" si="274"/>
        <v>0</v>
      </c>
      <c r="AZ419" s="3178">
        <f t="shared" si="275"/>
        <v>0</v>
      </c>
      <c r="BA419" s="3178">
        <f t="shared" si="276"/>
        <v>0</v>
      </c>
      <c r="BB419" s="3178">
        <f t="shared" si="277"/>
        <v>0</v>
      </c>
      <c r="BC419" s="3178">
        <f t="shared" si="278"/>
        <v>0</v>
      </c>
      <c r="BD419" s="3178">
        <f t="shared" si="279"/>
        <v>0</v>
      </c>
      <c r="BE419" s="3178">
        <f t="shared" si="280"/>
        <v>0</v>
      </c>
      <c r="BF419" s="3178">
        <f t="shared" si="281"/>
        <v>0</v>
      </c>
      <c r="BG419" s="3178">
        <f t="shared" si="282"/>
        <v>0</v>
      </c>
      <c r="BH419" s="3178">
        <f t="shared" si="283"/>
        <v>0</v>
      </c>
      <c r="BI419" s="3178">
        <f t="shared" si="284"/>
        <v>0</v>
      </c>
      <c r="BJ419" s="3178">
        <f t="shared" si="285"/>
        <v>0</v>
      </c>
      <c r="BK419" s="3178">
        <f t="shared" si="286"/>
        <v>0</v>
      </c>
      <c r="BL419" s="3178">
        <f t="shared" si="287"/>
        <v>0</v>
      </c>
      <c r="BM419" s="3178">
        <f t="shared" si="288"/>
        <v>0</v>
      </c>
      <c r="BN419" s="3178">
        <f t="shared" si="289"/>
        <v>0</v>
      </c>
      <c r="BO419" s="3178">
        <f t="shared" si="290"/>
        <v>0</v>
      </c>
      <c r="BP419" s="3178">
        <f t="shared" si="291"/>
        <v>0</v>
      </c>
      <c r="BQ419" s="3178">
        <f t="shared" si="292"/>
        <v>0</v>
      </c>
      <c r="BR419" s="3178">
        <f t="shared" si="293"/>
        <v>0</v>
      </c>
      <c r="BS419" s="3178">
        <f t="shared" si="294"/>
        <v>0</v>
      </c>
      <c r="BT419" s="3188">
        <f t="shared" si="295"/>
        <v>0</v>
      </c>
    </row>
    <row r="420" spans="1:72" ht="15.6">
      <c r="A420" s="3176"/>
      <c r="B420" s="1292"/>
      <c r="C420" s="1293"/>
      <c r="D420" s="3189"/>
      <c r="E420" s="3178">
        <f t="shared" si="267"/>
        <v>0</v>
      </c>
      <c r="F420" s="3179"/>
      <c r="G420" s="3180">
        <f t="shared" si="268"/>
        <v>0</v>
      </c>
      <c r="H420" s="3181">
        <f t="shared" si="269"/>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70"/>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71"/>
        <v>0</v>
      </c>
      <c r="AW420" s="3186">
        <f t="shared" si="272"/>
        <v>0</v>
      </c>
      <c r="AX420" s="3186">
        <f t="shared" si="273"/>
        <v>0</v>
      </c>
      <c r="AY420" s="3187">
        <f t="shared" si="274"/>
        <v>0</v>
      </c>
      <c r="AZ420" s="3178">
        <f t="shared" si="275"/>
        <v>0</v>
      </c>
      <c r="BA420" s="3178">
        <f t="shared" si="276"/>
        <v>0</v>
      </c>
      <c r="BB420" s="3178">
        <f t="shared" si="277"/>
        <v>0</v>
      </c>
      <c r="BC420" s="3178">
        <f t="shared" si="278"/>
        <v>0</v>
      </c>
      <c r="BD420" s="3178">
        <f t="shared" si="279"/>
        <v>0</v>
      </c>
      <c r="BE420" s="3178">
        <f t="shared" si="280"/>
        <v>0</v>
      </c>
      <c r="BF420" s="3178">
        <f t="shared" si="281"/>
        <v>0</v>
      </c>
      <c r="BG420" s="3178">
        <f t="shared" si="282"/>
        <v>0</v>
      </c>
      <c r="BH420" s="3178">
        <f t="shared" si="283"/>
        <v>0</v>
      </c>
      <c r="BI420" s="3178">
        <f t="shared" si="284"/>
        <v>0</v>
      </c>
      <c r="BJ420" s="3178">
        <f t="shared" si="285"/>
        <v>0</v>
      </c>
      <c r="BK420" s="3178">
        <f t="shared" si="286"/>
        <v>0</v>
      </c>
      <c r="BL420" s="3178">
        <f t="shared" si="287"/>
        <v>0</v>
      </c>
      <c r="BM420" s="3178">
        <f t="shared" si="288"/>
        <v>0</v>
      </c>
      <c r="BN420" s="3178">
        <f t="shared" si="289"/>
        <v>0</v>
      </c>
      <c r="BO420" s="3178">
        <f t="shared" si="290"/>
        <v>0</v>
      </c>
      <c r="BP420" s="3178">
        <f t="shared" si="291"/>
        <v>0</v>
      </c>
      <c r="BQ420" s="3178">
        <f t="shared" si="292"/>
        <v>0</v>
      </c>
      <c r="BR420" s="3178">
        <f t="shared" si="293"/>
        <v>0</v>
      </c>
      <c r="BS420" s="3178">
        <f t="shared" si="294"/>
        <v>0</v>
      </c>
      <c r="BT420" s="3188">
        <f t="shared" si="295"/>
        <v>0</v>
      </c>
    </row>
    <row r="421" spans="1:72" ht="15.6">
      <c r="A421" s="3176"/>
      <c r="B421" s="1292"/>
      <c r="C421" s="1293"/>
      <c r="D421" s="3189"/>
      <c r="E421" s="3178">
        <f t="shared" si="267"/>
        <v>0</v>
      </c>
      <c r="F421" s="3179"/>
      <c r="G421" s="3180">
        <f t="shared" si="268"/>
        <v>0</v>
      </c>
      <c r="H421" s="3181">
        <f t="shared" si="269"/>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70"/>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71"/>
        <v>0</v>
      </c>
      <c r="AW421" s="3186">
        <f t="shared" si="272"/>
        <v>0</v>
      </c>
      <c r="AX421" s="3186">
        <f t="shared" si="273"/>
        <v>0</v>
      </c>
      <c r="AY421" s="3187">
        <f t="shared" si="274"/>
        <v>0</v>
      </c>
      <c r="AZ421" s="3178">
        <f t="shared" si="275"/>
        <v>0</v>
      </c>
      <c r="BA421" s="3178">
        <f t="shared" si="276"/>
        <v>0</v>
      </c>
      <c r="BB421" s="3178">
        <f t="shared" si="277"/>
        <v>0</v>
      </c>
      <c r="BC421" s="3178">
        <f t="shared" si="278"/>
        <v>0</v>
      </c>
      <c r="BD421" s="3178">
        <f t="shared" si="279"/>
        <v>0</v>
      </c>
      <c r="BE421" s="3178">
        <f t="shared" si="280"/>
        <v>0</v>
      </c>
      <c r="BF421" s="3178">
        <f t="shared" si="281"/>
        <v>0</v>
      </c>
      <c r="BG421" s="3178">
        <f t="shared" si="282"/>
        <v>0</v>
      </c>
      <c r="BH421" s="3178">
        <f t="shared" si="283"/>
        <v>0</v>
      </c>
      <c r="BI421" s="3178">
        <f t="shared" si="284"/>
        <v>0</v>
      </c>
      <c r="BJ421" s="3178">
        <f t="shared" si="285"/>
        <v>0</v>
      </c>
      <c r="BK421" s="3178">
        <f t="shared" si="286"/>
        <v>0</v>
      </c>
      <c r="BL421" s="3178">
        <f t="shared" si="287"/>
        <v>0</v>
      </c>
      <c r="BM421" s="3178">
        <f t="shared" si="288"/>
        <v>0</v>
      </c>
      <c r="BN421" s="3178">
        <f t="shared" si="289"/>
        <v>0</v>
      </c>
      <c r="BO421" s="3178">
        <f t="shared" si="290"/>
        <v>0</v>
      </c>
      <c r="BP421" s="3178">
        <f t="shared" si="291"/>
        <v>0</v>
      </c>
      <c r="BQ421" s="3178">
        <f t="shared" si="292"/>
        <v>0</v>
      </c>
      <c r="BR421" s="3178">
        <f t="shared" si="293"/>
        <v>0</v>
      </c>
      <c r="BS421" s="3178">
        <f t="shared" si="294"/>
        <v>0</v>
      </c>
      <c r="BT421" s="3188">
        <f t="shared" si="295"/>
        <v>0</v>
      </c>
    </row>
    <row r="422" spans="1:72" ht="15.6">
      <c r="A422" s="3176"/>
      <c r="B422" s="1292"/>
      <c r="C422" s="1293"/>
      <c r="D422" s="3189"/>
      <c r="E422" s="3178">
        <f t="shared" si="267"/>
        <v>0</v>
      </c>
      <c r="F422" s="3179"/>
      <c r="G422" s="3180">
        <f t="shared" si="268"/>
        <v>0</v>
      </c>
      <c r="H422" s="3181">
        <f t="shared" si="269"/>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70"/>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71"/>
        <v>0</v>
      </c>
      <c r="AW422" s="3186">
        <f t="shared" si="272"/>
        <v>0</v>
      </c>
      <c r="AX422" s="3186">
        <f t="shared" si="273"/>
        <v>0</v>
      </c>
      <c r="AY422" s="3187">
        <f t="shared" si="274"/>
        <v>0</v>
      </c>
      <c r="AZ422" s="3178">
        <f t="shared" si="275"/>
        <v>0</v>
      </c>
      <c r="BA422" s="3178">
        <f t="shared" si="276"/>
        <v>0</v>
      </c>
      <c r="BB422" s="3178">
        <f t="shared" si="277"/>
        <v>0</v>
      </c>
      <c r="BC422" s="3178">
        <f t="shared" si="278"/>
        <v>0</v>
      </c>
      <c r="BD422" s="3178">
        <f t="shared" si="279"/>
        <v>0</v>
      </c>
      <c r="BE422" s="3178">
        <f t="shared" si="280"/>
        <v>0</v>
      </c>
      <c r="BF422" s="3178">
        <f t="shared" si="281"/>
        <v>0</v>
      </c>
      <c r="BG422" s="3178">
        <f t="shared" si="282"/>
        <v>0</v>
      </c>
      <c r="BH422" s="3178">
        <f t="shared" si="283"/>
        <v>0</v>
      </c>
      <c r="BI422" s="3178">
        <f t="shared" si="284"/>
        <v>0</v>
      </c>
      <c r="BJ422" s="3178">
        <f t="shared" si="285"/>
        <v>0</v>
      </c>
      <c r="BK422" s="3178">
        <f t="shared" si="286"/>
        <v>0</v>
      </c>
      <c r="BL422" s="3178">
        <f t="shared" si="287"/>
        <v>0</v>
      </c>
      <c r="BM422" s="3178">
        <f t="shared" si="288"/>
        <v>0</v>
      </c>
      <c r="BN422" s="3178">
        <f t="shared" si="289"/>
        <v>0</v>
      </c>
      <c r="BO422" s="3178">
        <f t="shared" si="290"/>
        <v>0</v>
      </c>
      <c r="BP422" s="3178">
        <f t="shared" si="291"/>
        <v>0</v>
      </c>
      <c r="BQ422" s="3178">
        <f t="shared" si="292"/>
        <v>0</v>
      </c>
      <c r="BR422" s="3178">
        <f t="shared" si="293"/>
        <v>0</v>
      </c>
      <c r="BS422" s="3178">
        <f t="shared" si="294"/>
        <v>0</v>
      </c>
      <c r="BT422" s="3188">
        <f t="shared" si="295"/>
        <v>0</v>
      </c>
    </row>
    <row r="423" spans="1:72" ht="15.6">
      <c r="A423" s="3176"/>
      <c r="B423" s="1294"/>
      <c r="C423" s="1295"/>
      <c r="D423" s="3189"/>
      <c r="E423" s="3178">
        <f t="shared" si="267"/>
        <v>0</v>
      </c>
      <c r="F423" s="3179"/>
      <c r="G423" s="3180">
        <f t="shared" si="268"/>
        <v>0</v>
      </c>
      <c r="H423" s="3181">
        <f t="shared" si="269"/>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70"/>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71"/>
        <v>0</v>
      </c>
      <c r="AW423" s="3186">
        <f t="shared" si="272"/>
        <v>0</v>
      </c>
      <c r="AX423" s="3186">
        <f t="shared" si="273"/>
        <v>0</v>
      </c>
      <c r="AY423" s="3187">
        <f t="shared" si="274"/>
        <v>0</v>
      </c>
      <c r="AZ423" s="3178">
        <f t="shared" si="275"/>
        <v>0</v>
      </c>
      <c r="BA423" s="3178">
        <f t="shared" si="276"/>
        <v>0</v>
      </c>
      <c r="BB423" s="3178">
        <f t="shared" si="277"/>
        <v>0</v>
      </c>
      <c r="BC423" s="3178">
        <f t="shared" si="278"/>
        <v>0</v>
      </c>
      <c r="BD423" s="3178">
        <f t="shared" si="279"/>
        <v>0</v>
      </c>
      <c r="BE423" s="3178">
        <f t="shared" si="280"/>
        <v>0</v>
      </c>
      <c r="BF423" s="3178">
        <f t="shared" si="281"/>
        <v>0</v>
      </c>
      <c r="BG423" s="3178">
        <f t="shared" si="282"/>
        <v>0</v>
      </c>
      <c r="BH423" s="3178">
        <f t="shared" si="283"/>
        <v>0</v>
      </c>
      <c r="BI423" s="3178">
        <f t="shared" si="284"/>
        <v>0</v>
      </c>
      <c r="BJ423" s="3178">
        <f t="shared" si="285"/>
        <v>0</v>
      </c>
      <c r="BK423" s="3178">
        <f t="shared" si="286"/>
        <v>0</v>
      </c>
      <c r="BL423" s="3178">
        <f t="shared" si="287"/>
        <v>0</v>
      </c>
      <c r="BM423" s="3178">
        <f t="shared" si="288"/>
        <v>0</v>
      </c>
      <c r="BN423" s="3178">
        <f t="shared" si="289"/>
        <v>0</v>
      </c>
      <c r="BO423" s="3178">
        <f t="shared" si="290"/>
        <v>0</v>
      </c>
      <c r="BP423" s="3178">
        <f t="shared" si="291"/>
        <v>0</v>
      </c>
      <c r="BQ423" s="3178">
        <f t="shared" si="292"/>
        <v>0</v>
      </c>
      <c r="BR423" s="3178">
        <f t="shared" si="293"/>
        <v>0</v>
      </c>
      <c r="BS423" s="3178">
        <f t="shared" si="294"/>
        <v>0</v>
      </c>
      <c r="BT423" s="3188">
        <f t="shared" si="295"/>
        <v>0</v>
      </c>
    </row>
    <row r="424" spans="1:72">
      <c r="A424" s="3176"/>
      <c r="B424" s="3177"/>
      <c r="C424" s="3177"/>
      <c r="D424" s="3190"/>
      <c r="E424" s="3178">
        <f t="shared" si="267"/>
        <v>0</v>
      </c>
      <c r="F424" s="3179"/>
      <c r="G424" s="3180">
        <f t="shared" si="268"/>
        <v>0</v>
      </c>
      <c r="H424" s="3181">
        <f t="shared" si="269"/>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70"/>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71"/>
        <v>0</v>
      </c>
      <c r="AW424" s="3186">
        <f t="shared" si="272"/>
        <v>0</v>
      </c>
      <c r="AX424" s="3186">
        <f t="shared" si="273"/>
        <v>0</v>
      </c>
      <c r="AY424" s="3187">
        <f t="shared" si="274"/>
        <v>0</v>
      </c>
      <c r="AZ424" s="3178">
        <f t="shared" si="275"/>
        <v>0</v>
      </c>
      <c r="BA424" s="3178">
        <f t="shared" si="276"/>
        <v>0</v>
      </c>
      <c r="BB424" s="3178">
        <f t="shared" si="277"/>
        <v>0</v>
      </c>
      <c r="BC424" s="3178">
        <f t="shared" si="278"/>
        <v>0</v>
      </c>
      <c r="BD424" s="3178">
        <f t="shared" si="279"/>
        <v>0</v>
      </c>
      <c r="BE424" s="3178">
        <f t="shared" si="280"/>
        <v>0</v>
      </c>
      <c r="BF424" s="3178">
        <f t="shared" si="281"/>
        <v>0</v>
      </c>
      <c r="BG424" s="3178">
        <f t="shared" si="282"/>
        <v>0</v>
      </c>
      <c r="BH424" s="3178">
        <f t="shared" si="283"/>
        <v>0</v>
      </c>
      <c r="BI424" s="3178">
        <f t="shared" si="284"/>
        <v>0</v>
      </c>
      <c r="BJ424" s="3178">
        <f t="shared" si="285"/>
        <v>0</v>
      </c>
      <c r="BK424" s="3178">
        <f t="shared" si="286"/>
        <v>0</v>
      </c>
      <c r="BL424" s="3178">
        <f t="shared" si="287"/>
        <v>0</v>
      </c>
      <c r="BM424" s="3178">
        <f t="shared" si="288"/>
        <v>0</v>
      </c>
      <c r="BN424" s="3178">
        <f t="shared" si="289"/>
        <v>0</v>
      </c>
      <c r="BO424" s="3178">
        <f t="shared" si="290"/>
        <v>0</v>
      </c>
      <c r="BP424" s="3178">
        <f t="shared" si="291"/>
        <v>0</v>
      </c>
      <c r="BQ424" s="3178">
        <f t="shared" si="292"/>
        <v>0</v>
      </c>
      <c r="BR424" s="3178">
        <f t="shared" si="293"/>
        <v>0</v>
      </c>
      <c r="BS424" s="3178">
        <f t="shared" si="294"/>
        <v>0</v>
      </c>
      <c r="BT424" s="3188">
        <f t="shared" si="295"/>
        <v>0</v>
      </c>
    </row>
    <row r="425" spans="1:72">
      <c r="A425" s="3176"/>
      <c r="B425" s="3177"/>
      <c r="C425" s="3177"/>
      <c r="D425" s="3190"/>
      <c r="E425" s="3178">
        <f t="shared" si="267"/>
        <v>0</v>
      </c>
      <c r="F425" s="3179"/>
      <c r="G425" s="3180">
        <f t="shared" si="268"/>
        <v>0</v>
      </c>
      <c r="H425" s="3181">
        <f t="shared" si="269"/>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70"/>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71"/>
        <v>0</v>
      </c>
      <c r="AW425" s="3186">
        <f t="shared" si="272"/>
        <v>0</v>
      </c>
      <c r="AX425" s="3186">
        <f t="shared" si="273"/>
        <v>0</v>
      </c>
      <c r="AY425" s="3187">
        <f t="shared" si="274"/>
        <v>0</v>
      </c>
      <c r="AZ425" s="3178">
        <f t="shared" si="275"/>
        <v>0</v>
      </c>
      <c r="BA425" s="3178">
        <f t="shared" si="276"/>
        <v>0</v>
      </c>
      <c r="BB425" s="3178">
        <f t="shared" si="277"/>
        <v>0</v>
      </c>
      <c r="BC425" s="3178">
        <f t="shared" si="278"/>
        <v>0</v>
      </c>
      <c r="BD425" s="3178">
        <f t="shared" si="279"/>
        <v>0</v>
      </c>
      <c r="BE425" s="3178">
        <f t="shared" si="280"/>
        <v>0</v>
      </c>
      <c r="BF425" s="3178">
        <f t="shared" si="281"/>
        <v>0</v>
      </c>
      <c r="BG425" s="3178">
        <f t="shared" si="282"/>
        <v>0</v>
      </c>
      <c r="BH425" s="3178">
        <f t="shared" si="283"/>
        <v>0</v>
      </c>
      <c r="BI425" s="3178">
        <f t="shared" si="284"/>
        <v>0</v>
      </c>
      <c r="BJ425" s="3178">
        <f t="shared" si="285"/>
        <v>0</v>
      </c>
      <c r="BK425" s="3178">
        <f t="shared" si="286"/>
        <v>0</v>
      </c>
      <c r="BL425" s="3178">
        <f t="shared" si="287"/>
        <v>0</v>
      </c>
      <c r="BM425" s="3178">
        <f t="shared" si="288"/>
        <v>0</v>
      </c>
      <c r="BN425" s="3178">
        <f t="shared" si="289"/>
        <v>0</v>
      </c>
      <c r="BO425" s="3178">
        <f t="shared" si="290"/>
        <v>0</v>
      </c>
      <c r="BP425" s="3178">
        <f t="shared" si="291"/>
        <v>0</v>
      </c>
      <c r="BQ425" s="3178">
        <f t="shared" si="292"/>
        <v>0</v>
      </c>
      <c r="BR425" s="3178">
        <f t="shared" si="293"/>
        <v>0</v>
      </c>
      <c r="BS425" s="3178">
        <f t="shared" si="294"/>
        <v>0</v>
      </c>
      <c r="BT425" s="3188">
        <f t="shared" si="295"/>
        <v>0</v>
      </c>
    </row>
    <row r="426" spans="1:72">
      <c r="A426" s="3176"/>
      <c r="B426" s="3177"/>
      <c r="C426" s="3177"/>
      <c r="D426" s="3190"/>
      <c r="E426" s="3178">
        <f t="shared" si="267"/>
        <v>0</v>
      </c>
      <c r="F426" s="3179"/>
      <c r="G426" s="3180">
        <f t="shared" si="268"/>
        <v>0</v>
      </c>
      <c r="H426" s="3181">
        <f t="shared" si="269"/>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70"/>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71"/>
        <v>0</v>
      </c>
      <c r="AW426" s="3186">
        <f t="shared" si="272"/>
        <v>0</v>
      </c>
      <c r="AX426" s="3186">
        <f t="shared" si="273"/>
        <v>0</v>
      </c>
      <c r="AY426" s="3187">
        <f t="shared" si="274"/>
        <v>0</v>
      </c>
      <c r="AZ426" s="3178">
        <f t="shared" si="275"/>
        <v>0</v>
      </c>
      <c r="BA426" s="3178">
        <f t="shared" si="276"/>
        <v>0</v>
      </c>
      <c r="BB426" s="3178">
        <f t="shared" si="277"/>
        <v>0</v>
      </c>
      <c r="BC426" s="3178">
        <f t="shared" si="278"/>
        <v>0</v>
      </c>
      <c r="BD426" s="3178">
        <f t="shared" si="279"/>
        <v>0</v>
      </c>
      <c r="BE426" s="3178">
        <f t="shared" si="280"/>
        <v>0</v>
      </c>
      <c r="BF426" s="3178">
        <f t="shared" si="281"/>
        <v>0</v>
      </c>
      <c r="BG426" s="3178">
        <f t="shared" si="282"/>
        <v>0</v>
      </c>
      <c r="BH426" s="3178">
        <f t="shared" si="283"/>
        <v>0</v>
      </c>
      <c r="BI426" s="3178">
        <f t="shared" si="284"/>
        <v>0</v>
      </c>
      <c r="BJ426" s="3178">
        <f t="shared" si="285"/>
        <v>0</v>
      </c>
      <c r="BK426" s="3178">
        <f t="shared" si="286"/>
        <v>0</v>
      </c>
      <c r="BL426" s="3178">
        <f t="shared" si="287"/>
        <v>0</v>
      </c>
      <c r="BM426" s="3178">
        <f t="shared" si="288"/>
        <v>0</v>
      </c>
      <c r="BN426" s="3178">
        <f t="shared" si="289"/>
        <v>0</v>
      </c>
      <c r="BO426" s="3178">
        <f t="shared" si="290"/>
        <v>0</v>
      </c>
      <c r="BP426" s="3178">
        <f t="shared" si="291"/>
        <v>0</v>
      </c>
      <c r="BQ426" s="3178">
        <f t="shared" si="292"/>
        <v>0</v>
      </c>
      <c r="BR426" s="3178">
        <f t="shared" si="293"/>
        <v>0</v>
      </c>
      <c r="BS426" s="3178">
        <f t="shared" si="294"/>
        <v>0</v>
      </c>
      <c r="BT426" s="3188">
        <f t="shared" si="295"/>
        <v>0</v>
      </c>
    </row>
    <row r="427" spans="1:72">
      <c r="A427" s="3176"/>
      <c r="B427" s="3177"/>
      <c r="C427" s="3177"/>
      <c r="D427" s="3190"/>
      <c r="E427" s="3178">
        <f t="shared" si="267"/>
        <v>0</v>
      </c>
      <c r="F427" s="3179"/>
      <c r="G427" s="3180">
        <f t="shared" si="268"/>
        <v>0</v>
      </c>
      <c r="H427" s="3181">
        <f t="shared" si="269"/>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70"/>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71"/>
        <v>0</v>
      </c>
      <c r="AW427" s="3186">
        <f t="shared" si="272"/>
        <v>0</v>
      </c>
      <c r="AX427" s="3186">
        <f t="shared" si="273"/>
        <v>0</v>
      </c>
      <c r="AY427" s="3187">
        <f t="shared" si="274"/>
        <v>0</v>
      </c>
      <c r="AZ427" s="3178">
        <f t="shared" si="275"/>
        <v>0</v>
      </c>
      <c r="BA427" s="3178">
        <f t="shared" si="276"/>
        <v>0</v>
      </c>
      <c r="BB427" s="3178">
        <f t="shared" si="277"/>
        <v>0</v>
      </c>
      <c r="BC427" s="3178">
        <f t="shared" si="278"/>
        <v>0</v>
      </c>
      <c r="BD427" s="3178">
        <f t="shared" si="279"/>
        <v>0</v>
      </c>
      <c r="BE427" s="3178">
        <f t="shared" si="280"/>
        <v>0</v>
      </c>
      <c r="BF427" s="3178">
        <f t="shared" si="281"/>
        <v>0</v>
      </c>
      <c r="BG427" s="3178">
        <f t="shared" si="282"/>
        <v>0</v>
      </c>
      <c r="BH427" s="3178">
        <f t="shared" si="283"/>
        <v>0</v>
      </c>
      <c r="BI427" s="3178">
        <f t="shared" si="284"/>
        <v>0</v>
      </c>
      <c r="BJ427" s="3178">
        <f t="shared" si="285"/>
        <v>0</v>
      </c>
      <c r="BK427" s="3178">
        <f t="shared" si="286"/>
        <v>0</v>
      </c>
      <c r="BL427" s="3178">
        <f t="shared" si="287"/>
        <v>0</v>
      </c>
      <c r="BM427" s="3178">
        <f t="shared" si="288"/>
        <v>0</v>
      </c>
      <c r="BN427" s="3178">
        <f t="shared" si="289"/>
        <v>0</v>
      </c>
      <c r="BO427" s="3178">
        <f t="shared" si="290"/>
        <v>0</v>
      </c>
      <c r="BP427" s="3178">
        <f t="shared" si="291"/>
        <v>0</v>
      </c>
      <c r="BQ427" s="3178">
        <f t="shared" si="292"/>
        <v>0</v>
      </c>
      <c r="BR427" s="3178">
        <f t="shared" si="293"/>
        <v>0</v>
      </c>
      <c r="BS427" s="3178">
        <f t="shared" si="294"/>
        <v>0</v>
      </c>
      <c r="BT427" s="3188">
        <f t="shared" si="295"/>
        <v>0</v>
      </c>
    </row>
    <row r="428" spans="1:72">
      <c r="A428" s="3176"/>
      <c r="B428" s="3177"/>
      <c r="C428" s="3177"/>
      <c r="D428" s="3190"/>
      <c r="E428" s="3178">
        <f t="shared" si="267"/>
        <v>0</v>
      </c>
      <c r="F428" s="3179"/>
      <c r="G428" s="3180">
        <f t="shared" si="268"/>
        <v>0</v>
      </c>
      <c r="H428" s="3181">
        <f t="shared" si="269"/>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70"/>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71"/>
        <v>0</v>
      </c>
      <c r="AW428" s="3186">
        <f t="shared" si="272"/>
        <v>0</v>
      </c>
      <c r="AX428" s="3186">
        <f t="shared" si="273"/>
        <v>0</v>
      </c>
      <c r="AY428" s="3187">
        <f t="shared" si="274"/>
        <v>0</v>
      </c>
      <c r="AZ428" s="3178">
        <f t="shared" si="275"/>
        <v>0</v>
      </c>
      <c r="BA428" s="3178">
        <f t="shared" si="276"/>
        <v>0</v>
      </c>
      <c r="BB428" s="3178">
        <f t="shared" si="277"/>
        <v>0</v>
      </c>
      <c r="BC428" s="3178">
        <f t="shared" si="278"/>
        <v>0</v>
      </c>
      <c r="BD428" s="3178">
        <f t="shared" si="279"/>
        <v>0</v>
      </c>
      <c r="BE428" s="3178">
        <f t="shared" si="280"/>
        <v>0</v>
      </c>
      <c r="BF428" s="3178">
        <f t="shared" si="281"/>
        <v>0</v>
      </c>
      <c r="BG428" s="3178">
        <f t="shared" si="282"/>
        <v>0</v>
      </c>
      <c r="BH428" s="3178">
        <f t="shared" si="283"/>
        <v>0</v>
      </c>
      <c r="BI428" s="3178">
        <f t="shared" si="284"/>
        <v>0</v>
      </c>
      <c r="BJ428" s="3178">
        <f t="shared" si="285"/>
        <v>0</v>
      </c>
      <c r="BK428" s="3178">
        <f t="shared" si="286"/>
        <v>0</v>
      </c>
      <c r="BL428" s="3178">
        <f t="shared" si="287"/>
        <v>0</v>
      </c>
      <c r="BM428" s="3178">
        <f t="shared" si="288"/>
        <v>0</v>
      </c>
      <c r="BN428" s="3178">
        <f t="shared" si="289"/>
        <v>0</v>
      </c>
      <c r="BO428" s="3178">
        <f t="shared" si="290"/>
        <v>0</v>
      </c>
      <c r="BP428" s="3178">
        <f t="shared" si="291"/>
        <v>0</v>
      </c>
      <c r="BQ428" s="3178">
        <f t="shared" si="292"/>
        <v>0</v>
      </c>
      <c r="BR428" s="3178">
        <f t="shared" si="293"/>
        <v>0</v>
      </c>
      <c r="BS428" s="3178">
        <f t="shared" si="294"/>
        <v>0</v>
      </c>
      <c r="BT428" s="3188">
        <f t="shared" si="295"/>
        <v>0</v>
      </c>
    </row>
    <row r="429" spans="1:72">
      <c r="A429" s="3176"/>
      <c r="B429" s="3177"/>
      <c r="C429" s="3177"/>
      <c r="D429" s="3190"/>
      <c r="E429" s="3178">
        <f t="shared" si="267"/>
        <v>0</v>
      </c>
      <c r="F429" s="3179"/>
      <c r="G429" s="3180">
        <f t="shared" si="268"/>
        <v>0</v>
      </c>
      <c r="H429" s="3181">
        <f t="shared" si="269"/>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70"/>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71"/>
        <v>0</v>
      </c>
      <c r="AW429" s="3186">
        <f t="shared" si="272"/>
        <v>0</v>
      </c>
      <c r="AX429" s="3186">
        <f t="shared" si="273"/>
        <v>0</v>
      </c>
      <c r="AY429" s="3187">
        <f t="shared" si="274"/>
        <v>0</v>
      </c>
      <c r="AZ429" s="3178">
        <f t="shared" si="275"/>
        <v>0</v>
      </c>
      <c r="BA429" s="3178">
        <f t="shared" si="276"/>
        <v>0</v>
      </c>
      <c r="BB429" s="3178">
        <f t="shared" si="277"/>
        <v>0</v>
      </c>
      <c r="BC429" s="3178">
        <f t="shared" si="278"/>
        <v>0</v>
      </c>
      <c r="BD429" s="3178">
        <f t="shared" si="279"/>
        <v>0</v>
      </c>
      <c r="BE429" s="3178">
        <f t="shared" si="280"/>
        <v>0</v>
      </c>
      <c r="BF429" s="3178">
        <f t="shared" si="281"/>
        <v>0</v>
      </c>
      <c r="BG429" s="3178">
        <f t="shared" si="282"/>
        <v>0</v>
      </c>
      <c r="BH429" s="3178">
        <f t="shared" si="283"/>
        <v>0</v>
      </c>
      <c r="BI429" s="3178">
        <f t="shared" si="284"/>
        <v>0</v>
      </c>
      <c r="BJ429" s="3178">
        <f t="shared" si="285"/>
        <v>0</v>
      </c>
      <c r="BK429" s="3178">
        <f t="shared" si="286"/>
        <v>0</v>
      </c>
      <c r="BL429" s="3178">
        <f t="shared" si="287"/>
        <v>0</v>
      </c>
      <c r="BM429" s="3178">
        <f t="shared" si="288"/>
        <v>0</v>
      </c>
      <c r="BN429" s="3178">
        <f t="shared" si="289"/>
        <v>0</v>
      </c>
      <c r="BO429" s="3178">
        <f t="shared" si="290"/>
        <v>0</v>
      </c>
      <c r="BP429" s="3178">
        <f t="shared" si="291"/>
        <v>0</v>
      </c>
      <c r="BQ429" s="3178">
        <f t="shared" si="292"/>
        <v>0</v>
      </c>
      <c r="BR429" s="3178">
        <f t="shared" si="293"/>
        <v>0</v>
      </c>
      <c r="BS429" s="3178">
        <f t="shared" si="294"/>
        <v>0</v>
      </c>
      <c r="BT429" s="3188">
        <f t="shared" si="295"/>
        <v>0</v>
      </c>
    </row>
    <row r="430" spans="1:72">
      <c r="A430" s="3176"/>
      <c r="B430" s="3177"/>
      <c r="C430" s="3177"/>
      <c r="D430" s="3190"/>
      <c r="E430" s="3178">
        <f t="shared" si="267"/>
        <v>0</v>
      </c>
      <c r="F430" s="3179"/>
      <c r="G430" s="3180">
        <f t="shared" si="268"/>
        <v>0</v>
      </c>
      <c r="H430" s="3181">
        <f t="shared" si="269"/>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70"/>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71"/>
        <v>0</v>
      </c>
      <c r="AW430" s="3186">
        <f t="shared" si="272"/>
        <v>0</v>
      </c>
      <c r="AX430" s="3186">
        <f t="shared" si="273"/>
        <v>0</v>
      </c>
      <c r="AY430" s="3187">
        <f t="shared" si="274"/>
        <v>0</v>
      </c>
      <c r="AZ430" s="3178">
        <f t="shared" si="275"/>
        <v>0</v>
      </c>
      <c r="BA430" s="3178">
        <f t="shared" si="276"/>
        <v>0</v>
      </c>
      <c r="BB430" s="3178">
        <f t="shared" si="277"/>
        <v>0</v>
      </c>
      <c r="BC430" s="3178">
        <f t="shared" si="278"/>
        <v>0</v>
      </c>
      <c r="BD430" s="3178">
        <f t="shared" si="279"/>
        <v>0</v>
      </c>
      <c r="BE430" s="3178">
        <f t="shared" si="280"/>
        <v>0</v>
      </c>
      <c r="BF430" s="3178">
        <f t="shared" si="281"/>
        <v>0</v>
      </c>
      <c r="BG430" s="3178">
        <f t="shared" si="282"/>
        <v>0</v>
      </c>
      <c r="BH430" s="3178">
        <f t="shared" si="283"/>
        <v>0</v>
      </c>
      <c r="BI430" s="3178">
        <f t="shared" si="284"/>
        <v>0</v>
      </c>
      <c r="BJ430" s="3178">
        <f t="shared" si="285"/>
        <v>0</v>
      </c>
      <c r="BK430" s="3178">
        <f t="shared" si="286"/>
        <v>0</v>
      </c>
      <c r="BL430" s="3178">
        <f t="shared" si="287"/>
        <v>0</v>
      </c>
      <c r="BM430" s="3178">
        <f t="shared" si="288"/>
        <v>0</v>
      </c>
      <c r="BN430" s="3178">
        <f t="shared" si="289"/>
        <v>0</v>
      </c>
      <c r="BO430" s="3178">
        <f t="shared" si="290"/>
        <v>0</v>
      </c>
      <c r="BP430" s="3178">
        <f t="shared" si="291"/>
        <v>0</v>
      </c>
      <c r="BQ430" s="3178">
        <f t="shared" si="292"/>
        <v>0</v>
      </c>
      <c r="BR430" s="3178">
        <f t="shared" si="293"/>
        <v>0</v>
      </c>
      <c r="BS430" s="3178">
        <f t="shared" si="294"/>
        <v>0</v>
      </c>
      <c r="BT430" s="3188">
        <f t="shared" si="295"/>
        <v>0</v>
      </c>
    </row>
    <row r="431" spans="1:72">
      <c r="A431" s="3176"/>
      <c r="B431" s="3177"/>
      <c r="C431" s="3177"/>
      <c r="D431" s="3190"/>
      <c r="E431" s="3178">
        <f t="shared" si="267"/>
        <v>0</v>
      </c>
      <c r="F431" s="3179"/>
      <c r="G431" s="3180">
        <f t="shared" si="268"/>
        <v>0</v>
      </c>
      <c r="H431" s="3181">
        <f t="shared" si="269"/>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70"/>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71"/>
        <v>0</v>
      </c>
      <c r="AW431" s="3186">
        <f t="shared" si="272"/>
        <v>0</v>
      </c>
      <c r="AX431" s="3186">
        <f t="shared" si="273"/>
        <v>0</v>
      </c>
      <c r="AY431" s="3187">
        <f t="shared" si="274"/>
        <v>0</v>
      </c>
      <c r="AZ431" s="3178">
        <f t="shared" si="275"/>
        <v>0</v>
      </c>
      <c r="BA431" s="3178">
        <f t="shared" si="276"/>
        <v>0</v>
      </c>
      <c r="BB431" s="3178">
        <f t="shared" si="277"/>
        <v>0</v>
      </c>
      <c r="BC431" s="3178">
        <f t="shared" si="278"/>
        <v>0</v>
      </c>
      <c r="BD431" s="3178">
        <f t="shared" si="279"/>
        <v>0</v>
      </c>
      <c r="BE431" s="3178">
        <f t="shared" si="280"/>
        <v>0</v>
      </c>
      <c r="BF431" s="3178">
        <f t="shared" si="281"/>
        <v>0</v>
      </c>
      <c r="BG431" s="3178">
        <f t="shared" si="282"/>
        <v>0</v>
      </c>
      <c r="BH431" s="3178">
        <f t="shared" si="283"/>
        <v>0</v>
      </c>
      <c r="BI431" s="3178">
        <f t="shared" si="284"/>
        <v>0</v>
      </c>
      <c r="BJ431" s="3178">
        <f t="shared" si="285"/>
        <v>0</v>
      </c>
      <c r="BK431" s="3178">
        <f t="shared" si="286"/>
        <v>0</v>
      </c>
      <c r="BL431" s="3178">
        <f t="shared" si="287"/>
        <v>0</v>
      </c>
      <c r="BM431" s="3178">
        <f t="shared" si="288"/>
        <v>0</v>
      </c>
      <c r="BN431" s="3178">
        <f t="shared" si="289"/>
        <v>0</v>
      </c>
      <c r="BO431" s="3178">
        <f t="shared" si="290"/>
        <v>0</v>
      </c>
      <c r="BP431" s="3178">
        <f t="shared" si="291"/>
        <v>0</v>
      </c>
      <c r="BQ431" s="3178">
        <f t="shared" si="292"/>
        <v>0</v>
      </c>
      <c r="BR431" s="3178">
        <f t="shared" si="293"/>
        <v>0</v>
      </c>
      <c r="BS431" s="3178">
        <f t="shared" si="294"/>
        <v>0</v>
      </c>
      <c r="BT431" s="3188">
        <f t="shared" si="295"/>
        <v>0</v>
      </c>
    </row>
    <row r="432" spans="1:72">
      <c r="A432" s="3176"/>
      <c r="B432" s="3177"/>
      <c r="C432" s="3177"/>
      <c r="D432" s="3190"/>
      <c r="E432" s="3178">
        <f t="shared" si="267"/>
        <v>0</v>
      </c>
      <c r="F432" s="3179"/>
      <c r="G432" s="3180">
        <f t="shared" si="268"/>
        <v>0</v>
      </c>
      <c r="H432" s="3181">
        <f t="shared" si="269"/>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70"/>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71"/>
        <v>0</v>
      </c>
      <c r="AW432" s="3186">
        <f t="shared" si="272"/>
        <v>0</v>
      </c>
      <c r="AX432" s="3186">
        <f t="shared" si="273"/>
        <v>0</v>
      </c>
      <c r="AY432" s="3187">
        <f t="shared" si="274"/>
        <v>0</v>
      </c>
      <c r="AZ432" s="3178">
        <f t="shared" si="275"/>
        <v>0</v>
      </c>
      <c r="BA432" s="3178">
        <f t="shared" si="276"/>
        <v>0</v>
      </c>
      <c r="BB432" s="3178">
        <f t="shared" si="277"/>
        <v>0</v>
      </c>
      <c r="BC432" s="3178">
        <f t="shared" si="278"/>
        <v>0</v>
      </c>
      <c r="BD432" s="3178">
        <f t="shared" si="279"/>
        <v>0</v>
      </c>
      <c r="BE432" s="3178">
        <f t="shared" si="280"/>
        <v>0</v>
      </c>
      <c r="BF432" s="3178">
        <f t="shared" si="281"/>
        <v>0</v>
      </c>
      <c r="BG432" s="3178">
        <f t="shared" si="282"/>
        <v>0</v>
      </c>
      <c r="BH432" s="3178">
        <f t="shared" si="283"/>
        <v>0</v>
      </c>
      <c r="BI432" s="3178">
        <f t="shared" si="284"/>
        <v>0</v>
      </c>
      <c r="BJ432" s="3178">
        <f t="shared" si="285"/>
        <v>0</v>
      </c>
      <c r="BK432" s="3178">
        <f t="shared" si="286"/>
        <v>0</v>
      </c>
      <c r="BL432" s="3178">
        <f t="shared" si="287"/>
        <v>0</v>
      </c>
      <c r="BM432" s="3178">
        <f t="shared" si="288"/>
        <v>0</v>
      </c>
      <c r="BN432" s="3178">
        <f t="shared" si="289"/>
        <v>0</v>
      </c>
      <c r="BO432" s="3178">
        <f t="shared" si="290"/>
        <v>0</v>
      </c>
      <c r="BP432" s="3178">
        <f t="shared" si="291"/>
        <v>0</v>
      </c>
      <c r="BQ432" s="3178">
        <f t="shared" si="292"/>
        <v>0</v>
      </c>
      <c r="BR432" s="3178">
        <f t="shared" si="293"/>
        <v>0</v>
      </c>
      <c r="BS432" s="3178">
        <f t="shared" si="294"/>
        <v>0</v>
      </c>
      <c r="BT432" s="3188">
        <f t="shared" si="295"/>
        <v>0</v>
      </c>
    </row>
    <row r="433" spans="1:72">
      <c r="A433" s="3176"/>
      <c r="B433" s="3177"/>
      <c r="C433" s="3177"/>
      <c r="D433" s="3190"/>
      <c r="E433" s="3178">
        <f t="shared" si="267"/>
        <v>0</v>
      </c>
      <c r="F433" s="3179"/>
      <c r="G433" s="3180">
        <f t="shared" si="268"/>
        <v>0</v>
      </c>
      <c r="H433" s="3181">
        <f t="shared" si="269"/>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70"/>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71"/>
        <v>0</v>
      </c>
      <c r="AW433" s="3186">
        <f t="shared" si="272"/>
        <v>0</v>
      </c>
      <c r="AX433" s="3186">
        <f t="shared" si="273"/>
        <v>0</v>
      </c>
      <c r="AY433" s="3187">
        <f t="shared" si="274"/>
        <v>0</v>
      </c>
      <c r="AZ433" s="3178">
        <f t="shared" si="275"/>
        <v>0</v>
      </c>
      <c r="BA433" s="3178">
        <f t="shared" si="276"/>
        <v>0</v>
      </c>
      <c r="BB433" s="3178">
        <f t="shared" si="277"/>
        <v>0</v>
      </c>
      <c r="BC433" s="3178">
        <f t="shared" si="278"/>
        <v>0</v>
      </c>
      <c r="BD433" s="3178">
        <f t="shared" si="279"/>
        <v>0</v>
      </c>
      <c r="BE433" s="3178">
        <f t="shared" si="280"/>
        <v>0</v>
      </c>
      <c r="BF433" s="3178">
        <f t="shared" si="281"/>
        <v>0</v>
      </c>
      <c r="BG433" s="3178">
        <f t="shared" si="282"/>
        <v>0</v>
      </c>
      <c r="BH433" s="3178">
        <f t="shared" si="283"/>
        <v>0</v>
      </c>
      <c r="BI433" s="3178">
        <f t="shared" si="284"/>
        <v>0</v>
      </c>
      <c r="BJ433" s="3178">
        <f t="shared" si="285"/>
        <v>0</v>
      </c>
      <c r="BK433" s="3178">
        <f t="shared" si="286"/>
        <v>0</v>
      </c>
      <c r="BL433" s="3178">
        <f t="shared" si="287"/>
        <v>0</v>
      </c>
      <c r="BM433" s="3178">
        <f t="shared" si="288"/>
        <v>0</v>
      </c>
      <c r="BN433" s="3178">
        <f t="shared" si="289"/>
        <v>0</v>
      </c>
      <c r="BO433" s="3178">
        <f t="shared" si="290"/>
        <v>0</v>
      </c>
      <c r="BP433" s="3178">
        <f t="shared" si="291"/>
        <v>0</v>
      </c>
      <c r="BQ433" s="3178">
        <f t="shared" si="292"/>
        <v>0</v>
      </c>
      <c r="BR433" s="3178">
        <f t="shared" si="293"/>
        <v>0</v>
      </c>
      <c r="BS433" s="3178">
        <f t="shared" si="294"/>
        <v>0</v>
      </c>
      <c r="BT433" s="3188">
        <f t="shared" si="295"/>
        <v>0</v>
      </c>
    </row>
    <row r="434" spans="1:72">
      <c r="A434" s="3176"/>
      <c r="B434" s="3177"/>
      <c r="C434" s="3177"/>
      <c r="D434" s="3190"/>
      <c r="E434" s="3178">
        <f t="shared" si="267"/>
        <v>0</v>
      </c>
      <c r="F434" s="3179"/>
      <c r="G434" s="3180">
        <f t="shared" si="268"/>
        <v>0</v>
      </c>
      <c r="H434" s="3181">
        <f t="shared" si="269"/>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70"/>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71"/>
        <v>0</v>
      </c>
      <c r="AW434" s="3186">
        <f t="shared" si="272"/>
        <v>0</v>
      </c>
      <c r="AX434" s="3186">
        <f t="shared" si="273"/>
        <v>0</v>
      </c>
      <c r="AY434" s="3187">
        <f t="shared" si="274"/>
        <v>0</v>
      </c>
      <c r="AZ434" s="3178">
        <f t="shared" si="275"/>
        <v>0</v>
      </c>
      <c r="BA434" s="3178">
        <f t="shared" si="276"/>
        <v>0</v>
      </c>
      <c r="BB434" s="3178">
        <f t="shared" si="277"/>
        <v>0</v>
      </c>
      <c r="BC434" s="3178">
        <f t="shared" si="278"/>
        <v>0</v>
      </c>
      <c r="BD434" s="3178">
        <f t="shared" si="279"/>
        <v>0</v>
      </c>
      <c r="BE434" s="3178">
        <f t="shared" si="280"/>
        <v>0</v>
      </c>
      <c r="BF434" s="3178">
        <f t="shared" si="281"/>
        <v>0</v>
      </c>
      <c r="BG434" s="3178">
        <f t="shared" si="282"/>
        <v>0</v>
      </c>
      <c r="BH434" s="3178">
        <f t="shared" si="283"/>
        <v>0</v>
      </c>
      <c r="BI434" s="3178">
        <f t="shared" si="284"/>
        <v>0</v>
      </c>
      <c r="BJ434" s="3178">
        <f t="shared" si="285"/>
        <v>0</v>
      </c>
      <c r="BK434" s="3178">
        <f t="shared" si="286"/>
        <v>0</v>
      </c>
      <c r="BL434" s="3178">
        <f t="shared" si="287"/>
        <v>0</v>
      </c>
      <c r="BM434" s="3178">
        <f t="shared" si="288"/>
        <v>0</v>
      </c>
      <c r="BN434" s="3178">
        <f t="shared" si="289"/>
        <v>0</v>
      </c>
      <c r="BO434" s="3178">
        <f t="shared" si="290"/>
        <v>0</v>
      </c>
      <c r="BP434" s="3178">
        <f t="shared" si="291"/>
        <v>0</v>
      </c>
      <c r="BQ434" s="3178">
        <f t="shared" si="292"/>
        <v>0</v>
      </c>
      <c r="BR434" s="3178">
        <f t="shared" si="293"/>
        <v>0</v>
      </c>
      <c r="BS434" s="3178">
        <f t="shared" si="294"/>
        <v>0</v>
      </c>
      <c r="BT434" s="3188">
        <f t="shared" si="295"/>
        <v>0</v>
      </c>
    </row>
    <row r="435" spans="1:72">
      <c r="A435" s="3176"/>
      <c r="B435" s="3177"/>
      <c r="C435" s="3177"/>
      <c r="D435" s="3190"/>
      <c r="E435" s="3178">
        <f t="shared" si="267"/>
        <v>0</v>
      </c>
      <c r="F435" s="3179"/>
      <c r="G435" s="3180">
        <f t="shared" si="268"/>
        <v>0</v>
      </c>
      <c r="H435" s="3181">
        <f t="shared" si="269"/>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70"/>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71"/>
        <v>0</v>
      </c>
      <c r="AW435" s="3186">
        <f t="shared" si="272"/>
        <v>0</v>
      </c>
      <c r="AX435" s="3186">
        <f t="shared" si="273"/>
        <v>0</v>
      </c>
      <c r="AY435" s="3187">
        <f t="shared" si="274"/>
        <v>0</v>
      </c>
      <c r="AZ435" s="3178">
        <f t="shared" si="275"/>
        <v>0</v>
      </c>
      <c r="BA435" s="3178">
        <f t="shared" si="276"/>
        <v>0</v>
      </c>
      <c r="BB435" s="3178">
        <f t="shared" si="277"/>
        <v>0</v>
      </c>
      <c r="BC435" s="3178">
        <f t="shared" si="278"/>
        <v>0</v>
      </c>
      <c r="BD435" s="3178">
        <f t="shared" si="279"/>
        <v>0</v>
      </c>
      <c r="BE435" s="3178">
        <f t="shared" si="280"/>
        <v>0</v>
      </c>
      <c r="BF435" s="3178">
        <f t="shared" si="281"/>
        <v>0</v>
      </c>
      <c r="BG435" s="3178">
        <f t="shared" si="282"/>
        <v>0</v>
      </c>
      <c r="BH435" s="3178">
        <f t="shared" si="283"/>
        <v>0</v>
      </c>
      <c r="BI435" s="3178">
        <f t="shared" si="284"/>
        <v>0</v>
      </c>
      <c r="BJ435" s="3178">
        <f t="shared" si="285"/>
        <v>0</v>
      </c>
      <c r="BK435" s="3178">
        <f t="shared" si="286"/>
        <v>0</v>
      </c>
      <c r="BL435" s="3178">
        <f t="shared" si="287"/>
        <v>0</v>
      </c>
      <c r="BM435" s="3178">
        <f t="shared" si="288"/>
        <v>0</v>
      </c>
      <c r="BN435" s="3178">
        <f t="shared" si="289"/>
        <v>0</v>
      </c>
      <c r="BO435" s="3178">
        <f t="shared" si="290"/>
        <v>0</v>
      </c>
      <c r="BP435" s="3178">
        <f t="shared" si="291"/>
        <v>0</v>
      </c>
      <c r="BQ435" s="3178">
        <f t="shared" si="292"/>
        <v>0</v>
      </c>
      <c r="BR435" s="3178">
        <f t="shared" si="293"/>
        <v>0</v>
      </c>
      <c r="BS435" s="3178">
        <f t="shared" si="294"/>
        <v>0</v>
      </c>
      <c r="BT435" s="3188">
        <f t="shared" si="295"/>
        <v>0</v>
      </c>
    </row>
    <row r="436" spans="1:72">
      <c r="A436" s="3176"/>
      <c r="B436" s="3177"/>
      <c r="C436" s="3177"/>
      <c r="D436" s="3190"/>
      <c r="E436" s="3178">
        <f t="shared" si="267"/>
        <v>0</v>
      </c>
      <c r="F436" s="3179"/>
      <c r="G436" s="3180">
        <f t="shared" si="268"/>
        <v>0</v>
      </c>
      <c r="H436" s="3181">
        <f t="shared" si="269"/>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70"/>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71"/>
        <v>0</v>
      </c>
      <c r="AW436" s="3186">
        <f t="shared" si="272"/>
        <v>0</v>
      </c>
      <c r="AX436" s="3186">
        <f t="shared" si="273"/>
        <v>0</v>
      </c>
      <c r="AY436" s="3187">
        <f t="shared" si="274"/>
        <v>0</v>
      </c>
      <c r="AZ436" s="3178">
        <f t="shared" si="275"/>
        <v>0</v>
      </c>
      <c r="BA436" s="3178">
        <f t="shared" si="276"/>
        <v>0</v>
      </c>
      <c r="BB436" s="3178">
        <f t="shared" si="277"/>
        <v>0</v>
      </c>
      <c r="BC436" s="3178">
        <f t="shared" si="278"/>
        <v>0</v>
      </c>
      <c r="BD436" s="3178">
        <f t="shared" si="279"/>
        <v>0</v>
      </c>
      <c r="BE436" s="3178">
        <f t="shared" si="280"/>
        <v>0</v>
      </c>
      <c r="BF436" s="3178">
        <f t="shared" si="281"/>
        <v>0</v>
      </c>
      <c r="BG436" s="3178">
        <f t="shared" si="282"/>
        <v>0</v>
      </c>
      <c r="BH436" s="3178">
        <f t="shared" si="283"/>
        <v>0</v>
      </c>
      <c r="BI436" s="3178">
        <f t="shared" si="284"/>
        <v>0</v>
      </c>
      <c r="BJ436" s="3178">
        <f t="shared" si="285"/>
        <v>0</v>
      </c>
      <c r="BK436" s="3178">
        <f t="shared" si="286"/>
        <v>0</v>
      </c>
      <c r="BL436" s="3178">
        <f t="shared" si="287"/>
        <v>0</v>
      </c>
      <c r="BM436" s="3178">
        <f t="shared" si="288"/>
        <v>0</v>
      </c>
      <c r="BN436" s="3178">
        <f t="shared" si="289"/>
        <v>0</v>
      </c>
      <c r="BO436" s="3178">
        <f t="shared" si="290"/>
        <v>0</v>
      </c>
      <c r="BP436" s="3178">
        <f t="shared" si="291"/>
        <v>0</v>
      </c>
      <c r="BQ436" s="3178">
        <f t="shared" si="292"/>
        <v>0</v>
      </c>
      <c r="BR436" s="3178">
        <f t="shared" si="293"/>
        <v>0</v>
      </c>
      <c r="BS436" s="3178">
        <f t="shared" si="294"/>
        <v>0</v>
      </c>
      <c r="BT436" s="3188">
        <f t="shared" si="295"/>
        <v>0</v>
      </c>
    </row>
    <row r="437" spans="1:72">
      <c r="A437" s="3176"/>
      <c r="B437" s="3177"/>
      <c r="C437" s="3177"/>
      <c r="D437" s="3190"/>
      <c r="E437" s="3178">
        <f t="shared" si="267"/>
        <v>0</v>
      </c>
      <c r="F437" s="3179"/>
      <c r="G437" s="3180">
        <f t="shared" si="268"/>
        <v>0</v>
      </c>
      <c r="H437" s="3181">
        <f t="shared" si="269"/>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70"/>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71"/>
        <v>0</v>
      </c>
      <c r="AW437" s="3186">
        <f t="shared" si="272"/>
        <v>0</v>
      </c>
      <c r="AX437" s="3186">
        <f t="shared" si="273"/>
        <v>0</v>
      </c>
      <c r="AY437" s="3187">
        <f t="shared" si="274"/>
        <v>0</v>
      </c>
      <c r="AZ437" s="3178">
        <f t="shared" si="275"/>
        <v>0</v>
      </c>
      <c r="BA437" s="3178">
        <f t="shared" si="276"/>
        <v>0</v>
      </c>
      <c r="BB437" s="3178">
        <f t="shared" si="277"/>
        <v>0</v>
      </c>
      <c r="BC437" s="3178">
        <f t="shared" si="278"/>
        <v>0</v>
      </c>
      <c r="BD437" s="3178">
        <f t="shared" si="279"/>
        <v>0</v>
      </c>
      <c r="BE437" s="3178">
        <f t="shared" si="280"/>
        <v>0</v>
      </c>
      <c r="BF437" s="3178">
        <f t="shared" si="281"/>
        <v>0</v>
      </c>
      <c r="BG437" s="3178">
        <f t="shared" si="282"/>
        <v>0</v>
      </c>
      <c r="BH437" s="3178">
        <f t="shared" si="283"/>
        <v>0</v>
      </c>
      <c r="BI437" s="3178">
        <f t="shared" si="284"/>
        <v>0</v>
      </c>
      <c r="BJ437" s="3178">
        <f t="shared" si="285"/>
        <v>0</v>
      </c>
      <c r="BK437" s="3178">
        <f t="shared" si="286"/>
        <v>0</v>
      </c>
      <c r="BL437" s="3178">
        <f t="shared" si="287"/>
        <v>0</v>
      </c>
      <c r="BM437" s="3178">
        <f t="shared" si="288"/>
        <v>0</v>
      </c>
      <c r="BN437" s="3178">
        <f t="shared" si="289"/>
        <v>0</v>
      </c>
      <c r="BO437" s="3178">
        <f t="shared" si="290"/>
        <v>0</v>
      </c>
      <c r="BP437" s="3178">
        <f t="shared" si="291"/>
        <v>0</v>
      </c>
      <c r="BQ437" s="3178">
        <f t="shared" si="292"/>
        <v>0</v>
      </c>
      <c r="BR437" s="3178">
        <f t="shared" si="293"/>
        <v>0</v>
      </c>
      <c r="BS437" s="3178">
        <f t="shared" si="294"/>
        <v>0</v>
      </c>
      <c r="BT437" s="3188">
        <f t="shared" si="295"/>
        <v>0</v>
      </c>
    </row>
    <row r="438" spans="1:72">
      <c r="A438" s="3176"/>
      <c r="B438" s="3177"/>
      <c r="C438" s="3177"/>
      <c r="D438" s="3190"/>
      <c r="E438" s="3178">
        <f t="shared" si="267"/>
        <v>0</v>
      </c>
      <c r="F438" s="3179"/>
      <c r="G438" s="3180">
        <f t="shared" si="268"/>
        <v>0</v>
      </c>
      <c r="H438" s="3181">
        <f t="shared" si="269"/>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70"/>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71"/>
        <v>0</v>
      </c>
      <c r="AW438" s="3186">
        <f t="shared" si="272"/>
        <v>0</v>
      </c>
      <c r="AX438" s="3186">
        <f t="shared" si="273"/>
        <v>0</v>
      </c>
      <c r="AY438" s="3187">
        <f t="shared" si="274"/>
        <v>0</v>
      </c>
      <c r="AZ438" s="3178">
        <f t="shared" si="275"/>
        <v>0</v>
      </c>
      <c r="BA438" s="3178">
        <f t="shared" si="276"/>
        <v>0</v>
      </c>
      <c r="BB438" s="3178">
        <f t="shared" si="277"/>
        <v>0</v>
      </c>
      <c r="BC438" s="3178">
        <f t="shared" si="278"/>
        <v>0</v>
      </c>
      <c r="BD438" s="3178">
        <f t="shared" si="279"/>
        <v>0</v>
      </c>
      <c r="BE438" s="3178">
        <f t="shared" si="280"/>
        <v>0</v>
      </c>
      <c r="BF438" s="3178">
        <f t="shared" si="281"/>
        <v>0</v>
      </c>
      <c r="BG438" s="3178">
        <f t="shared" si="282"/>
        <v>0</v>
      </c>
      <c r="BH438" s="3178">
        <f t="shared" si="283"/>
        <v>0</v>
      </c>
      <c r="BI438" s="3178">
        <f t="shared" si="284"/>
        <v>0</v>
      </c>
      <c r="BJ438" s="3178">
        <f t="shared" si="285"/>
        <v>0</v>
      </c>
      <c r="BK438" s="3178">
        <f t="shared" si="286"/>
        <v>0</v>
      </c>
      <c r="BL438" s="3178">
        <f t="shared" si="287"/>
        <v>0</v>
      </c>
      <c r="BM438" s="3178">
        <f t="shared" si="288"/>
        <v>0</v>
      </c>
      <c r="BN438" s="3178">
        <f t="shared" si="289"/>
        <v>0</v>
      </c>
      <c r="BO438" s="3178">
        <f t="shared" si="290"/>
        <v>0</v>
      </c>
      <c r="BP438" s="3178">
        <f t="shared" si="291"/>
        <v>0</v>
      </c>
      <c r="BQ438" s="3178">
        <f t="shared" si="292"/>
        <v>0</v>
      </c>
      <c r="BR438" s="3178">
        <f t="shared" si="293"/>
        <v>0</v>
      </c>
      <c r="BS438" s="3178">
        <f t="shared" si="294"/>
        <v>0</v>
      </c>
      <c r="BT438" s="3188">
        <f t="shared" si="295"/>
        <v>0</v>
      </c>
    </row>
    <row r="439" spans="1:72">
      <c r="A439" s="3176"/>
      <c r="B439" s="3177"/>
      <c r="C439" s="3177"/>
      <c r="D439" s="3190"/>
      <c r="E439" s="3178">
        <f t="shared" si="267"/>
        <v>0</v>
      </c>
      <c r="F439" s="3179"/>
      <c r="G439" s="3180">
        <f t="shared" si="268"/>
        <v>0</v>
      </c>
      <c r="H439" s="3181">
        <f t="shared" si="269"/>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70"/>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71"/>
        <v>0</v>
      </c>
      <c r="AW439" s="3186">
        <f t="shared" si="272"/>
        <v>0</v>
      </c>
      <c r="AX439" s="3186">
        <f t="shared" si="273"/>
        <v>0</v>
      </c>
      <c r="AY439" s="3187">
        <f t="shared" si="274"/>
        <v>0</v>
      </c>
      <c r="AZ439" s="3178">
        <f t="shared" si="275"/>
        <v>0</v>
      </c>
      <c r="BA439" s="3178">
        <f t="shared" si="276"/>
        <v>0</v>
      </c>
      <c r="BB439" s="3178">
        <f t="shared" si="277"/>
        <v>0</v>
      </c>
      <c r="BC439" s="3178">
        <f t="shared" si="278"/>
        <v>0</v>
      </c>
      <c r="BD439" s="3178">
        <f t="shared" si="279"/>
        <v>0</v>
      </c>
      <c r="BE439" s="3178">
        <f t="shared" si="280"/>
        <v>0</v>
      </c>
      <c r="BF439" s="3178">
        <f t="shared" si="281"/>
        <v>0</v>
      </c>
      <c r="BG439" s="3178">
        <f t="shared" si="282"/>
        <v>0</v>
      </c>
      <c r="BH439" s="3178">
        <f t="shared" si="283"/>
        <v>0</v>
      </c>
      <c r="BI439" s="3178">
        <f t="shared" si="284"/>
        <v>0</v>
      </c>
      <c r="BJ439" s="3178">
        <f t="shared" si="285"/>
        <v>0</v>
      </c>
      <c r="BK439" s="3178">
        <f t="shared" si="286"/>
        <v>0</v>
      </c>
      <c r="BL439" s="3178">
        <f t="shared" si="287"/>
        <v>0</v>
      </c>
      <c r="BM439" s="3178">
        <f t="shared" si="288"/>
        <v>0</v>
      </c>
      <c r="BN439" s="3178">
        <f t="shared" si="289"/>
        <v>0</v>
      </c>
      <c r="BO439" s="3178">
        <f t="shared" si="290"/>
        <v>0</v>
      </c>
      <c r="BP439" s="3178">
        <f t="shared" si="291"/>
        <v>0</v>
      </c>
      <c r="BQ439" s="3178">
        <f t="shared" si="292"/>
        <v>0</v>
      </c>
      <c r="BR439" s="3178">
        <f t="shared" si="293"/>
        <v>0</v>
      </c>
      <c r="BS439" s="3178">
        <f t="shared" si="294"/>
        <v>0</v>
      </c>
      <c r="BT439" s="3188">
        <f t="shared" si="295"/>
        <v>0</v>
      </c>
    </row>
    <row r="440" spans="1:72">
      <c r="A440" s="3176"/>
      <c r="B440" s="3177"/>
      <c r="C440" s="3177"/>
      <c r="D440" s="3190"/>
      <c r="E440" s="3178">
        <f t="shared" si="267"/>
        <v>0</v>
      </c>
      <c r="F440" s="3179"/>
      <c r="G440" s="3180">
        <f t="shared" si="268"/>
        <v>0</v>
      </c>
      <c r="H440" s="3181">
        <f t="shared" si="269"/>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70"/>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71"/>
        <v>0</v>
      </c>
      <c r="AW440" s="3186">
        <f t="shared" si="272"/>
        <v>0</v>
      </c>
      <c r="AX440" s="3186">
        <f t="shared" si="273"/>
        <v>0</v>
      </c>
      <c r="AY440" s="3187">
        <f t="shared" si="274"/>
        <v>0</v>
      </c>
      <c r="AZ440" s="3178">
        <f t="shared" si="275"/>
        <v>0</v>
      </c>
      <c r="BA440" s="3178">
        <f t="shared" si="276"/>
        <v>0</v>
      </c>
      <c r="BB440" s="3178">
        <f t="shared" si="277"/>
        <v>0</v>
      </c>
      <c r="BC440" s="3178">
        <f t="shared" si="278"/>
        <v>0</v>
      </c>
      <c r="BD440" s="3178">
        <f t="shared" si="279"/>
        <v>0</v>
      </c>
      <c r="BE440" s="3178">
        <f t="shared" si="280"/>
        <v>0</v>
      </c>
      <c r="BF440" s="3178">
        <f t="shared" si="281"/>
        <v>0</v>
      </c>
      <c r="BG440" s="3178">
        <f t="shared" si="282"/>
        <v>0</v>
      </c>
      <c r="BH440" s="3178">
        <f t="shared" si="283"/>
        <v>0</v>
      </c>
      <c r="BI440" s="3178">
        <f t="shared" si="284"/>
        <v>0</v>
      </c>
      <c r="BJ440" s="3178">
        <f t="shared" si="285"/>
        <v>0</v>
      </c>
      <c r="BK440" s="3178">
        <f t="shared" si="286"/>
        <v>0</v>
      </c>
      <c r="BL440" s="3178">
        <f t="shared" si="287"/>
        <v>0</v>
      </c>
      <c r="BM440" s="3178">
        <f t="shared" si="288"/>
        <v>0</v>
      </c>
      <c r="BN440" s="3178">
        <f t="shared" si="289"/>
        <v>0</v>
      </c>
      <c r="BO440" s="3178">
        <f t="shared" si="290"/>
        <v>0</v>
      </c>
      <c r="BP440" s="3178">
        <f t="shared" si="291"/>
        <v>0</v>
      </c>
      <c r="BQ440" s="3178">
        <f t="shared" si="292"/>
        <v>0</v>
      </c>
      <c r="BR440" s="3178">
        <f t="shared" si="293"/>
        <v>0</v>
      </c>
      <c r="BS440" s="3178">
        <f t="shared" si="294"/>
        <v>0</v>
      </c>
      <c r="BT440" s="3188">
        <f t="shared" si="295"/>
        <v>0</v>
      </c>
    </row>
    <row r="441" spans="1:72">
      <c r="A441" s="3176"/>
      <c r="B441" s="3177"/>
      <c r="C441" s="3177"/>
      <c r="D441" s="3190"/>
      <c r="E441" s="3178">
        <f t="shared" si="267"/>
        <v>0</v>
      </c>
      <c r="F441" s="3179"/>
      <c r="G441" s="3180">
        <f t="shared" si="268"/>
        <v>0</v>
      </c>
      <c r="H441" s="3181">
        <f t="shared" si="269"/>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70"/>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71"/>
        <v>0</v>
      </c>
      <c r="AW441" s="3186">
        <f t="shared" si="272"/>
        <v>0</v>
      </c>
      <c r="AX441" s="3186">
        <f t="shared" si="273"/>
        <v>0</v>
      </c>
      <c r="AY441" s="3187">
        <f t="shared" si="274"/>
        <v>0</v>
      </c>
      <c r="AZ441" s="3178">
        <f t="shared" si="275"/>
        <v>0</v>
      </c>
      <c r="BA441" s="3178">
        <f t="shared" si="276"/>
        <v>0</v>
      </c>
      <c r="BB441" s="3178">
        <f t="shared" si="277"/>
        <v>0</v>
      </c>
      <c r="BC441" s="3178">
        <f t="shared" si="278"/>
        <v>0</v>
      </c>
      <c r="BD441" s="3178">
        <f t="shared" si="279"/>
        <v>0</v>
      </c>
      <c r="BE441" s="3178">
        <f t="shared" si="280"/>
        <v>0</v>
      </c>
      <c r="BF441" s="3178">
        <f t="shared" si="281"/>
        <v>0</v>
      </c>
      <c r="BG441" s="3178">
        <f t="shared" si="282"/>
        <v>0</v>
      </c>
      <c r="BH441" s="3178">
        <f t="shared" si="283"/>
        <v>0</v>
      </c>
      <c r="BI441" s="3178">
        <f t="shared" si="284"/>
        <v>0</v>
      </c>
      <c r="BJ441" s="3178">
        <f t="shared" si="285"/>
        <v>0</v>
      </c>
      <c r="BK441" s="3178">
        <f t="shared" si="286"/>
        <v>0</v>
      </c>
      <c r="BL441" s="3178">
        <f t="shared" si="287"/>
        <v>0</v>
      </c>
      <c r="BM441" s="3178">
        <f t="shared" si="288"/>
        <v>0</v>
      </c>
      <c r="BN441" s="3178">
        <f t="shared" si="289"/>
        <v>0</v>
      </c>
      <c r="BO441" s="3178">
        <f t="shared" si="290"/>
        <v>0</v>
      </c>
      <c r="BP441" s="3178">
        <f t="shared" si="291"/>
        <v>0</v>
      </c>
      <c r="BQ441" s="3178">
        <f t="shared" si="292"/>
        <v>0</v>
      </c>
      <c r="BR441" s="3178">
        <f t="shared" si="293"/>
        <v>0</v>
      </c>
      <c r="BS441" s="3178">
        <f t="shared" si="294"/>
        <v>0</v>
      </c>
      <c r="BT441" s="3188">
        <f t="shared" si="295"/>
        <v>0</v>
      </c>
    </row>
    <row r="442" spans="1:72">
      <c r="A442" s="3176"/>
      <c r="B442" s="3177"/>
      <c r="C442" s="3177"/>
      <c r="D442" s="3190"/>
      <c r="E442" s="3178">
        <f t="shared" si="267"/>
        <v>0</v>
      </c>
      <c r="F442" s="3179"/>
      <c r="G442" s="3180">
        <f t="shared" si="268"/>
        <v>0</v>
      </c>
      <c r="H442" s="3181">
        <f t="shared" si="269"/>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70"/>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71"/>
        <v>0</v>
      </c>
      <c r="AW442" s="3186">
        <f t="shared" si="272"/>
        <v>0</v>
      </c>
      <c r="AX442" s="3186">
        <f t="shared" si="273"/>
        <v>0</v>
      </c>
      <c r="AY442" s="3187">
        <f t="shared" si="274"/>
        <v>0</v>
      </c>
      <c r="AZ442" s="3178">
        <f t="shared" si="275"/>
        <v>0</v>
      </c>
      <c r="BA442" s="3178">
        <f t="shared" si="276"/>
        <v>0</v>
      </c>
      <c r="BB442" s="3178">
        <f t="shared" si="277"/>
        <v>0</v>
      </c>
      <c r="BC442" s="3178">
        <f t="shared" si="278"/>
        <v>0</v>
      </c>
      <c r="BD442" s="3178">
        <f t="shared" si="279"/>
        <v>0</v>
      </c>
      <c r="BE442" s="3178">
        <f t="shared" si="280"/>
        <v>0</v>
      </c>
      <c r="BF442" s="3178">
        <f t="shared" si="281"/>
        <v>0</v>
      </c>
      <c r="BG442" s="3178">
        <f t="shared" si="282"/>
        <v>0</v>
      </c>
      <c r="BH442" s="3178">
        <f t="shared" si="283"/>
        <v>0</v>
      </c>
      <c r="BI442" s="3178">
        <f t="shared" si="284"/>
        <v>0</v>
      </c>
      <c r="BJ442" s="3178">
        <f t="shared" si="285"/>
        <v>0</v>
      </c>
      <c r="BK442" s="3178">
        <f t="shared" si="286"/>
        <v>0</v>
      </c>
      <c r="BL442" s="3178">
        <f t="shared" si="287"/>
        <v>0</v>
      </c>
      <c r="BM442" s="3178">
        <f t="shared" si="288"/>
        <v>0</v>
      </c>
      <c r="BN442" s="3178">
        <f t="shared" si="289"/>
        <v>0</v>
      </c>
      <c r="BO442" s="3178">
        <f t="shared" si="290"/>
        <v>0</v>
      </c>
      <c r="BP442" s="3178">
        <f t="shared" si="291"/>
        <v>0</v>
      </c>
      <c r="BQ442" s="3178">
        <f t="shared" si="292"/>
        <v>0</v>
      </c>
      <c r="BR442" s="3178">
        <f t="shared" si="293"/>
        <v>0</v>
      </c>
      <c r="BS442" s="3178">
        <f t="shared" si="294"/>
        <v>0</v>
      </c>
      <c r="BT442" s="3188">
        <f t="shared" si="295"/>
        <v>0</v>
      </c>
    </row>
    <row r="443" spans="1:72">
      <c r="A443" s="3176"/>
      <c r="B443" s="3177"/>
      <c r="C443" s="3177"/>
      <c r="D443" s="3190"/>
      <c r="E443" s="3178">
        <f t="shared" si="267"/>
        <v>0</v>
      </c>
      <c r="F443" s="3179"/>
      <c r="G443" s="3180">
        <f t="shared" si="268"/>
        <v>0</v>
      </c>
      <c r="H443" s="3181">
        <f t="shared" si="269"/>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70"/>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71"/>
        <v>0</v>
      </c>
      <c r="AW443" s="3186">
        <f t="shared" si="272"/>
        <v>0</v>
      </c>
      <c r="AX443" s="3186">
        <f t="shared" si="273"/>
        <v>0</v>
      </c>
      <c r="AY443" s="3187">
        <f t="shared" si="274"/>
        <v>0</v>
      </c>
      <c r="AZ443" s="3178">
        <f t="shared" si="275"/>
        <v>0</v>
      </c>
      <c r="BA443" s="3178">
        <f t="shared" si="276"/>
        <v>0</v>
      </c>
      <c r="BB443" s="3178">
        <f t="shared" si="277"/>
        <v>0</v>
      </c>
      <c r="BC443" s="3178">
        <f t="shared" si="278"/>
        <v>0</v>
      </c>
      <c r="BD443" s="3178">
        <f t="shared" si="279"/>
        <v>0</v>
      </c>
      <c r="BE443" s="3178">
        <f t="shared" si="280"/>
        <v>0</v>
      </c>
      <c r="BF443" s="3178">
        <f t="shared" si="281"/>
        <v>0</v>
      </c>
      <c r="BG443" s="3178">
        <f t="shared" si="282"/>
        <v>0</v>
      </c>
      <c r="BH443" s="3178">
        <f t="shared" si="283"/>
        <v>0</v>
      </c>
      <c r="BI443" s="3178">
        <f t="shared" si="284"/>
        <v>0</v>
      </c>
      <c r="BJ443" s="3178">
        <f t="shared" si="285"/>
        <v>0</v>
      </c>
      <c r="BK443" s="3178">
        <f t="shared" si="286"/>
        <v>0</v>
      </c>
      <c r="BL443" s="3178">
        <f t="shared" si="287"/>
        <v>0</v>
      </c>
      <c r="BM443" s="3178">
        <f t="shared" si="288"/>
        <v>0</v>
      </c>
      <c r="BN443" s="3178">
        <f t="shared" si="289"/>
        <v>0</v>
      </c>
      <c r="BO443" s="3178">
        <f t="shared" si="290"/>
        <v>0</v>
      </c>
      <c r="BP443" s="3178">
        <f t="shared" si="291"/>
        <v>0</v>
      </c>
      <c r="BQ443" s="3178">
        <f t="shared" si="292"/>
        <v>0</v>
      </c>
      <c r="BR443" s="3178">
        <f t="shared" si="293"/>
        <v>0</v>
      </c>
      <c r="BS443" s="3178">
        <f t="shared" si="294"/>
        <v>0</v>
      </c>
      <c r="BT443" s="3188">
        <f t="shared" si="295"/>
        <v>0</v>
      </c>
    </row>
    <row r="444" spans="1:72">
      <c r="A444" s="3176"/>
      <c r="B444" s="3177"/>
      <c r="C444" s="3177"/>
      <c r="D444" s="3190"/>
      <c r="E444" s="3178">
        <f t="shared" si="267"/>
        <v>0</v>
      </c>
      <c r="F444" s="3179"/>
      <c r="G444" s="3180">
        <f t="shared" si="268"/>
        <v>0</v>
      </c>
      <c r="H444" s="3181">
        <f t="shared" si="269"/>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70"/>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71"/>
        <v>0</v>
      </c>
      <c r="AW444" s="3186">
        <f t="shared" si="272"/>
        <v>0</v>
      </c>
      <c r="AX444" s="3186">
        <f t="shared" si="273"/>
        <v>0</v>
      </c>
      <c r="AY444" s="3187">
        <f t="shared" si="274"/>
        <v>0</v>
      </c>
      <c r="AZ444" s="3178">
        <f t="shared" si="275"/>
        <v>0</v>
      </c>
      <c r="BA444" s="3178">
        <f t="shared" si="276"/>
        <v>0</v>
      </c>
      <c r="BB444" s="3178">
        <f t="shared" si="277"/>
        <v>0</v>
      </c>
      <c r="BC444" s="3178">
        <f t="shared" si="278"/>
        <v>0</v>
      </c>
      <c r="BD444" s="3178">
        <f t="shared" si="279"/>
        <v>0</v>
      </c>
      <c r="BE444" s="3178">
        <f t="shared" si="280"/>
        <v>0</v>
      </c>
      <c r="BF444" s="3178">
        <f t="shared" si="281"/>
        <v>0</v>
      </c>
      <c r="BG444" s="3178">
        <f t="shared" si="282"/>
        <v>0</v>
      </c>
      <c r="BH444" s="3178">
        <f t="shared" si="283"/>
        <v>0</v>
      </c>
      <c r="BI444" s="3178">
        <f t="shared" si="284"/>
        <v>0</v>
      </c>
      <c r="BJ444" s="3178">
        <f t="shared" si="285"/>
        <v>0</v>
      </c>
      <c r="BK444" s="3178">
        <f t="shared" si="286"/>
        <v>0</v>
      </c>
      <c r="BL444" s="3178">
        <f t="shared" si="287"/>
        <v>0</v>
      </c>
      <c r="BM444" s="3178">
        <f t="shared" si="288"/>
        <v>0</v>
      </c>
      <c r="BN444" s="3178">
        <f t="shared" si="289"/>
        <v>0</v>
      </c>
      <c r="BO444" s="3178">
        <f t="shared" si="290"/>
        <v>0</v>
      </c>
      <c r="BP444" s="3178">
        <f t="shared" si="291"/>
        <v>0</v>
      </c>
      <c r="BQ444" s="3178">
        <f t="shared" si="292"/>
        <v>0</v>
      </c>
      <c r="BR444" s="3178">
        <f t="shared" si="293"/>
        <v>0</v>
      </c>
      <c r="BS444" s="3178">
        <f t="shared" si="294"/>
        <v>0</v>
      </c>
      <c r="BT444" s="3188">
        <f t="shared" si="295"/>
        <v>0</v>
      </c>
    </row>
    <row r="445" spans="1:72">
      <c r="A445" s="3176"/>
      <c r="B445" s="3177"/>
      <c r="C445" s="3177"/>
      <c r="D445" s="3190"/>
      <c r="E445" s="3178">
        <f t="shared" si="267"/>
        <v>0</v>
      </c>
      <c r="F445" s="3179"/>
      <c r="G445" s="3180">
        <f t="shared" si="268"/>
        <v>0</v>
      </c>
      <c r="H445" s="3181">
        <f t="shared" si="269"/>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70"/>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71"/>
        <v>0</v>
      </c>
      <c r="AW445" s="3186">
        <f t="shared" si="272"/>
        <v>0</v>
      </c>
      <c r="AX445" s="3186">
        <f t="shared" si="273"/>
        <v>0</v>
      </c>
      <c r="AY445" s="3187">
        <f t="shared" si="274"/>
        <v>0</v>
      </c>
      <c r="AZ445" s="3178">
        <f t="shared" si="275"/>
        <v>0</v>
      </c>
      <c r="BA445" s="3178">
        <f t="shared" si="276"/>
        <v>0</v>
      </c>
      <c r="BB445" s="3178">
        <f t="shared" si="277"/>
        <v>0</v>
      </c>
      <c r="BC445" s="3178">
        <f t="shared" si="278"/>
        <v>0</v>
      </c>
      <c r="BD445" s="3178">
        <f t="shared" si="279"/>
        <v>0</v>
      </c>
      <c r="BE445" s="3178">
        <f t="shared" si="280"/>
        <v>0</v>
      </c>
      <c r="BF445" s="3178">
        <f t="shared" si="281"/>
        <v>0</v>
      </c>
      <c r="BG445" s="3178">
        <f t="shared" si="282"/>
        <v>0</v>
      </c>
      <c r="BH445" s="3178">
        <f t="shared" si="283"/>
        <v>0</v>
      </c>
      <c r="BI445" s="3178">
        <f t="shared" si="284"/>
        <v>0</v>
      </c>
      <c r="BJ445" s="3178">
        <f t="shared" si="285"/>
        <v>0</v>
      </c>
      <c r="BK445" s="3178">
        <f t="shared" si="286"/>
        <v>0</v>
      </c>
      <c r="BL445" s="3178">
        <f t="shared" si="287"/>
        <v>0</v>
      </c>
      <c r="BM445" s="3178">
        <f t="shared" si="288"/>
        <v>0</v>
      </c>
      <c r="BN445" s="3178">
        <f t="shared" si="289"/>
        <v>0</v>
      </c>
      <c r="BO445" s="3178">
        <f t="shared" si="290"/>
        <v>0</v>
      </c>
      <c r="BP445" s="3178">
        <f t="shared" si="291"/>
        <v>0</v>
      </c>
      <c r="BQ445" s="3178">
        <f t="shared" si="292"/>
        <v>0</v>
      </c>
      <c r="BR445" s="3178">
        <f t="shared" si="293"/>
        <v>0</v>
      </c>
      <c r="BS445" s="3178">
        <f t="shared" si="294"/>
        <v>0</v>
      </c>
      <c r="BT445" s="3188">
        <f t="shared" si="295"/>
        <v>0</v>
      </c>
    </row>
    <row r="446" spans="1:72">
      <c r="A446" s="3176"/>
      <c r="B446" s="3177"/>
      <c r="C446" s="3177"/>
      <c r="D446" s="3190"/>
      <c r="E446" s="3178">
        <f t="shared" si="267"/>
        <v>0</v>
      </c>
      <c r="F446" s="3179"/>
      <c r="G446" s="3180">
        <f t="shared" si="268"/>
        <v>0</v>
      </c>
      <c r="H446" s="3181">
        <f t="shared" si="269"/>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70"/>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71"/>
        <v>0</v>
      </c>
      <c r="AW446" s="3186">
        <f t="shared" si="272"/>
        <v>0</v>
      </c>
      <c r="AX446" s="3186">
        <f t="shared" si="273"/>
        <v>0</v>
      </c>
      <c r="AY446" s="3187">
        <f t="shared" si="274"/>
        <v>0</v>
      </c>
      <c r="AZ446" s="3178">
        <f t="shared" si="275"/>
        <v>0</v>
      </c>
      <c r="BA446" s="3178">
        <f t="shared" si="276"/>
        <v>0</v>
      </c>
      <c r="BB446" s="3178">
        <f t="shared" si="277"/>
        <v>0</v>
      </c>
      <c r="BC446" s="3178">
        <f t="shared" si="278"/>
        <v>0</v>
      </c>
      <c r="BD446" s="3178">
        <f t="shared" si="279"/>
        <v>0</v>
      </c>
      <c r="BE446" s="3178">
        <f t="shared" si="280"/>
        <v>0</v>
      </c>
      <c r="BF446" s="3178">
        <f t="shared" si="281"/>
        <v>0</v>
      </c>
      <c r="BG446" s="3178">
        <f t="shared" si="282"/>
        <v>0</v>
      </c>
      <c r="BH446" s="3178">
        <f t="shared" si="283"/>
        <v>0</v>
      </c>
      <c r="BI446" s="3178">
        <f t="shared" si="284"/>
        <v>0</v>
      </c>
      <c r="BJ446" s="3178">
        <f t="shared" si="285"/>
        <v>0</v>
      </c>
      <c r="BK446" s="3178">
        <f t="shared" si="286"/>
        <v>0</v>
      </c>
      <c r="BL446" s="3178">
        <f t="shared" si="287"/>
        <v>0</v>
      </c>
      <c r="BM446" s="3178">
        <f t="shared" si="288"/>
        <v>0</v>
      </c>
      <c r="BN446" s="3178">
        <f t="shared" si="289"/>
        <v>0</v>
      </c>
      <c r="BO446" s="3178">
        <f t="shared" si="290"/>
        <v>0</v>
      </c>
      <c r="BP446" s="3178">
        <f t="shared" si="291"/>
        <v>0</v>
      </c>
      <c r="BQ446" s="3178">
        <f t="shared" si="292"/>
        <v>0</v>
      </c>
      <c r="BR446" s="3178">
        <f t="shared" si="293"/>
        <v>0</v>
      </c>
      <c r="BS446" s="3178">
        <f t="shared" si="294"/>
        <v>0</v>
      </c>
      <c r="BT446" s="3188">
        <f t="shared" si="295"/>
        <v>0</v>
      </c>
    </row>
    <row r="447" spans="1:72">
      <c r="A447" s="3176"/>
      <c r="B447" s="3177"/>
      <c r="C447" s="3177"/>
      <c r="D447" s="3190"/>
      <c r="E447" s="3178">
        <f t="shared" si="267"/>
        <v>0</v>
      </c>
      <c r="F447" s="3179"/>
      <c r="G447" s="3180">
        <f t="shared" si="268"/>
        <v>0</v>
      </c>
      <c r="H447" s="3181">
        <f t="shared" si="269"/>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70"/>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71"/>
        <v>0</v>
      </c>
      <c r="AW447" s="3186">
        <f t="shared" si="272"/>
        <v>0</v>
      </c>
      <c r="AX447" s="3186">
        <f t="shared" si="273"/>
        <v>0</v>
      </c>
      <c r="AY447" s="3187">
        <f t="shared" si="274"/>
        <v>0</v>
      </c>
      <c r="AZ447" s="3178">
        <f t="shared" si="275"/>
        <v>0</v>
      </c>
      <c r="BA447" s="3178">
        <f t="shared" si="276"/>
        <v>0</v>
      </c>
      <c r="BB447" s="3178">
        <f t="shared" si="277"/>
        <v>0</v>
      </c>
      <c r="BC447" s="3178">
        <f t="shared" si="278"/>
        <v>0</v>
      </c>
      <c r="BD447" s="3178">
        <f t="shared" si="279"/>
        <v>0</v>
      </c>
      <c r="BE447" s="3178">
        <f t="shared" si="280"/>
        <v>0</v>
      </c>
      <c r="BF447" s="3178">
        <f t="shared" si="281"/>
        <v>0</v>
      </c>
      <c r="BG447" s="3178">
        <f t="shared" si="282"/>
        <v>0</v>
      </c>
      <c r="BH447" s="3178">
        <f t="shared" si="283"/>
        <v>0</v>
      </c>
      <c r="BI447" s="3178">
        <f t="shared" si="284"/>
        <v>0</v>
      </c>
      <c r="BJ447" s="3178">
        <f t="shared" si="285"/>
        <v>0</v>
      </c>
      <c r="BK447" s="3178">
        <f t="shared" si="286"/>
        <v>0</v>
      </c>
      <c r="BL447" s="3178">
        <f t="shared" si="287"/>
        <v>0</v>
      </c>
      <c r="BM447" s="3178">
        <f t="shared" si="288"/>
        <v>0</v>
      </c>
      <c r="BN447" s="3178">
        <f t="shared" si="289"/>
        <v>0</v>
      </c>
      <c r="BO447" s="3178">
        <f t="shared" si="290"/>
        <v>0</v>
      </c>
      <c r="BP447" s="3178">
        <f t="shared" si="291"/>
        <v>0</v>
      </c>
      <c r="BQ447" s="3178">
        <f t="shared" si="292"/>
        <v>0</v>
      </c>
      <c r="BR447" s="3178">
        <f t="shared" si="293"/>
        <v>0</v>
      </c>
      <c r="BS447" s="3178">
        <f t="shared" si="294"/>
        <v>0</v>
      </c>
      <c r="BT447" s="3188">
        <f t="shared" si="295"/>
        <v>0</v>
      </c>
    </row>
    <row r="448" spans="1:72">
      <c r="A448" s="3176"/>
      <c r="B448" s="3177"/>
      <c r="C448" s="3177"/>
      <c r="D448" s="3190"/>
      <c r="E448" s="3178">
        <f t="shared" si="267"/>
        <v>0</v>
      </c>
      <c r="F448" s="3179"/>
      <c r="G448" s="3180">
        <f t="shared" si="268"/>
        <v>0</v>
      </c>
      <c r="H448" s="3181">
        <f t="shared" si="269"/>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70"/>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71"/>
        <v>0</v>
      </c>
      <c r="AW448" s="3186">
        <f t="shared" si="272"/>
        <v>0</v>
      </c>
      <c r="AX448" s="3186">
        <f t="shared" si="273"/>
        <v>0</v>
      </c>
      <c r="AY448" s="3187">
        <f t="shared" si="274"/>
        <v>0</v>
      </c>
      <c r="AZ448" s="3178">
        <f t="shared" si="275"/>
        <v>0</v>
      </c>
      <c r="BA448" s="3178">
        <f t="shared" si="276"/>
        <v>0</v>
      </c>
      <c r="BB448" s="3178">
        <f t="shared" si="277"/>
        <v>0</v>
      </c>
      <c r="BC448" s="3178">
        <f t="shared" si="278"/>
        <v>0</v>
      </c>
      <c r="BD448" s="3178">
        <f t="shared" si="279"/>
        <v>0</v>
      </c>
      <c r="BE448" s="3178">
        <f t="shared" si="280"/>
        <v>0</v>
      </c>
      <c r="BF448" s="3178">
        <f t="shared" si="281"/>
        <v>0</v>
      </c>
      <c r="BG448" s="3178">
        <f t="shared" si="282"/>
        <v>0</v>
      </c>
      <c r="BH448" s="3178">
        <f t="shared" si="283"/>
        <v>0</v>
      </c>
      <c r="BI448" s="3178">
        <f t="shared" si="284"/>
        <v>0</v>
      </c>
      <c r="BJ448" s="3178">
        <f t="shared" si="285"/>
        <v>0</v>
      </c>
      <c r="BK448" s="3178">
        <f t="shared" si="286"/>
        <v>0</v>
      </c>
      <c r="BL448" s="3178">
        <f t="shared" si="287"/>
        <v>0</v>
      </c>
      <c r="BM448" s="3178">
        <f t="shared" si="288"/>
        <v>0</v>
      </c>
      <c r="BN448" s="3178">
        <f t="shared" si="289"/>
        <v>0</v>
      </c>
      <c r="BO448" s="3178">
        <f t="shared" si="290"/>
        <v>0</v>
      </c>
      <c r="BP448" s="3178">
        <f t="shared" si="291"/>
        <v>0</v>
      </c>
      <c r="BQ448" s="3178">
        <f t="shared" si="292"/>
        <v>0</v>
      </c>
      <c r="BR448" s="3178">
        <f t="shared" si="293"/>
        <v>0</v>
      </c>
      <c r="BS448" s="3178">
        <f t="shared" si="294"/>
        <v>0</v>
      </c>
      <c r="BT448" s="3188">
        <f t="shared" si="295"/>
        <v>0</v>
      </c>
    </row>
    <row r="449" spans="1:72">
      <c r="A449" s="3176"/>
      <c r="B449" s="3177"/>
      <c r="C449" s="3177"/>
      <c r="D449" s="3190"/>
      <c r="E449" s="3178">
        <f t="shared" si="267"/>
        <v>0</v>
      </c>
      <c r="F449" s="3179"/>
      <c r="G449" s="3180">
        <f t="shared" si="268"/>
        <v>0</v>
      </c>
      <c r="H449" s="3181">
        <f t="shared" si="269"/>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70"/>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71"/>
        <v>0</v>
      </c>
      <c r="AW449" s="3186">
        <f t="shared" si="272"/>
        <v>0</v>
      </c>
      <c r="AX449" s="3186">
        <f t="shared" si="273"/>
        <v>0</v>
      </c>
      <c r="AY449" s="3187">
        <f t="shared" si="274"/>
        <v>0</v>
      </c>
      <c r="AZ449" s="3178">
        <f t="shared" si="275"/>
        <v>0</v>
      </c>
      <c r="BA449" s="3178">
        <f t="shared" si="276"/>
        <v>0</v>
      </c>
      <c r="BB449" s="3178">
        <f t="shared" si="277"/>
        <v>0</v>
      </c>
      <c r="BC449" s="3178">
        <f t="shared" si="278"/>
        <v>0</v>
      </c>
      <c r="BD449" s="3178">
        <f t="shared" si="279"/>
        <v>0</v>
      </c>
      <c r="BE449" s="3178">
        <f t="shared" si="280"/>
        <v>0</v>
      </c>
      <c r="BF449" s="3178">
        <f t="shared" si="281"/>
        <v>0</v>
      </c>
      <c r="BG449" s="3178">
        <f t="shared" si="282"/>
        <v>0</v>
      </c>
      <c r="BH449" s="3178">
        <f t="shared" si="283"/>
        <v>0</v>
      </c>
      <c r="BI449" s="3178">
        <f t="shared" si="284"/>
        <v>0</v>
      </c>
      <c r="BJ449" s="3178">
        <f t="shared" si="285"/>
        <v>0</v>
      </c>
      <c r="BK449" s="3178">
        <f t="shared" si="286"/>
        <v>0</v>
      </c>
      <c r="BL449" s="3178">
        <f t="shared" si="287"/>
        <v>0</v>
      </c>
      <c r="BM449" s="3178">
        <f t="shared" si="288"/>
        <v>0</v>
      </c>
      <c r="BN449" s="3178">
        <f t="shared" si="289"/>
        <v>0</v>
      </c>
      <c r="BO449" s="3178">
        <f t="shared" si="290"/>
        <v>0</v>
      </c>
      <c r="BP449" s="3178">
        <f t="shared" si="291"/>
        <v>0</v>
      </c>
      <c r="BQ449" s="3178">
        <f t="shared" si="292"/>
        <v>0</v>
      </c>
      <c r="BR449" s="3178">
        <f t="shared" si="293"/>
        <v>0</v>
      </c>
      <c r="BS449" s="3178">
        <f t="shared" si="294"/>
        <v>0</v>
      </c>
      <c r="BT449" s="3188">
        <f t="shared" si="295"/>
        <v>0</v>
      </c>
    </row>
    <row r="450" spans="1:72">
      <c r="A450" s="3176"/>
      <c r="B450" s="3177"/>
      <c r="C450" s="3177"/>
      <c r="D450" s="3190"/>
      <c r="E450" s="3178">
        <f t="shared" si="267"/>
        <v>0</v>
      </c>
      <c r="F450" s="3179"/>
      <c r="G450" s="3180">
        <f t="shared" si="268"/>
        <v>0</v>
      </c>
      <c r="H450" s="3181">
        <f t="shared" si="269"/>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70"/>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71"/>
        <v>0</v>
      </c>
      <c r="AW450" s="3186">
        <f t="shared" si="272"/>
        <v>0</v>
      </c>
      <c r="AX450" s="3186">
        <f t="shared" si="273"/>
        <v>0</v>
      </c>
      <c r="AY450" s="3187">
        <f t="shared" si="274"/>
        <v>0</v>
      </c>
      <c r="AZ450" s="3178">
        <f t="shared" si="275"/>
        <v>0</v>
      </c>
      <c r="BA450" s="3178">
        <f t="shared" si="276"/>
        <v>0</v>
      </c>
      <c r="BB450" s="3178">
        <f t="shared" si="277"/>
        <v>0</v>
      </c>
      <c r="BC450" s="3178">
        <f t="shared" si="278"/>
        <v>0</v>
      </c>
      <c r="BD450" s="3178">
        <f t="shared" si="279"/>
        <v>0</v>
      </c>
      <c r="BE450" s="3178">
        <f t="shared" si="280"/>
        <v>0</v>
      </c>
      <c r="BF450" s="3178">
        <f t="shared" si="281"/>
        <v>0</v>
      </c>
      <c r="BG450" s="3178">
        <f t="shared" si="282"/>
        <v>0</v>
      </c>
      <c r="BH450" s="3178">
        <f t="shared" si="283"/>
        <v>0</v>
      </c>
      <c r="BI450" s="3178">
        <f t="shared" si="284"/>
        <v>0</v>
      </c>
      <c r="BJ450" s="3178">
        <f t="shared" si="285"/>
        <v>0</v>
      </c>
      <c r="BK450" s="3178">
        <f t="shared" si="286"/>
        <v>0</v>
      </c>
      <c r="BL450" s="3178">
        <f t="shared" si="287"/>
        <v>0</v>
      </c>
      <c r="BM450" s="3178">
        <f t="shared" si="288"/>
        <v>0</v>
      </c>
      <c r="BN450" s="3178">
        <f t="shared" si="289"/>
        <v>0</v>
      </c>
      <c r="BO450" s="3178">
        <f t="shared" si="290"/>
        <v>0</v>
      </c>
      <c r="BP450" s="3178">
        <f t="shared" si="291"/>
        <v>0</v>
      </c>
      <c r="BQ450" s="3178">
        <f t="shared" si="292"/>
        <v>0</v>
      </c>
      <c r="BR450" s="3178">
        <f t="shared" si="293"/>
        <v>0</v>
      </c>
      <c r="BS450" s="3178">
        <f t="shared" si="294"/>
        <v>0</v>
      </c>
      <c r="BT450" s="3188">
        <f t="shared" si="295"/>
        <v>0</v>
      </c>
    </row>
    <row r="451" spans="1:72">
      <c r="A451" s="3176"/>
      <c r="B451" s="3177"/>
      <c r="C451" s="3177"/>
      <c r="D451" s="3190"/>
      <c r="E451" s="3178">
        <f t="shared" si="267"/>
        <v>0</v>
      </c>
      <c r="F451" s="3179"/>
      <c r="G451" s="3180">
        <f t="shared" si="268"/>
        <v>0</v>
      </c>
      <c r="H451" s="3181">
        <f t="shared" si="269"/>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70"/>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71"/>
        <v>0</v>
      </c>
      <c r="AW451" s="3186">
        <f t="shared" si="272"/>
        <v>0</v>
      </c>
      <c r="AX451" s="3186">
        <f t="shared" si="273"/>
        <v>0</v>
      </c>
      <c r="AY451" s="3187">
        <f t="shared" si="274"/>
        <v>0</v>
      </c>
      <c r="AZ451" s="3178">
        <f t="shared" si="275"/>
        <v>0</v>
      </c>
      <c r="BA451" s="3178">
        <f t="shared" si="276"/>
        <v>0</v>
      </c>
      <c r="BB451" s="3178">
        <f t="shared" si="277"/>
        <v>0</v>
      </c>
      <c r="BC451" s="3178">
        <f t="shared" si="278"/>
        <v>0</v>
      </c>
      <c r="BD451" s="3178">
        <f t="shared" si="279"/>
        <v>0</v>
      </c>
      <c r="BE451" s="3178">
        <f t="shared" si="280"/>
        <v>0</v>
      </c>
      <c r="BF451" s="3178">
        <f t="shared" si="281"/>
        <v>0</v>
      </c>
      <c r="BG451" s="3178">
        <f t="shared" si="282"/>
        <v>0</v>
      </c>
      <c r="BH451" s="3178">
        <f t="shared" si="283"/>
        <v>0</v>
      </c>
      <c r="BI451" s="3178">
        <f t="shared" si="284"/>
        <v>0</v>
      </c>
      <c r="BJ451" s="3178">
        <f t="shared" si="285"/>
        <v>0</v>
      </c>
      <c r="BK451" s="3178">
        <f t="shared" si="286"/>
        <v>0</v>
      </c>
      <c r="BL451" s="3178">
        <f t="shared" si="287"/>
        <v>0</v>
      </c>
      <c r="BM451" s="3178">
        <f t="shared" si="288"/>
        <v>0</v>
      </c>
      <c r="BN451" s="3178">
        <f t="shared" si="289"/>
        <v>0</v>
      </c>
      <c r="BO451" s="3178">
        <f t="shared" si="290"/>
        <v>0</v>
      </c>
      <c r="BP451" s="3178">
        <f t="shared" si="291"/>
        <v>0</v>
      </c>
      <c r="BQ451" s="3178">
        <f t="shared" si="292"/>
        <v>0</v>
      </c>
      <c r="BR451" s="3178">
        <f t="shared" si="293"/>
        <v>0</v>
      </c>
      <c r="BS451" s="3178">
        <f t="shared" si="294"/>
        <v>0</v>
      </c>
      <c r="BT451" s="3188">
        <f t="shared" si="295"/>
        <v>0</v>
      </c>
    </row>
    <row r="452" spans="1:72">
      <c r="A452" s="3176"/>
      <c r="B452" s="3177"/>
      <c r="C452" s="3177"/>
      <c r="D452" s="3190"/>
      <c r="E452" s="3178">
        <f t="shared" si="267"/>
        <v>0</v>
      </c>
      <c r="F452" s="3179"/>
      <c r="G452" s="3180">
        <f t="shared" si="268"/>
        <v>0</v>
      </c>
      <c r="H452" s="3181">
        <f t="shared" si="269"/>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70"/>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71"/>
        <v>0</v>
      </c>
      <c r="AW452" s="3186">
        <f t="shared" si="272"/>
        <v>0</v>
      </c>
      <c r="AX452" s="3186">
        <f t="shared" si="273"/>
        <v>0</v>
      </c>
      <c r="AY452" s="3187">
        <f t="shared" si="274"/>
        <v>0</v>
      </c>
      <c r="AZ452" s="3178">
        <f t="shared" si="275"/>
        <v>0</v>
      </c>
      <c r="BA452" s="3178">
        <f t="shared" si="276"/>
        <v>0</v>
      </c>
      <c r="BB452" s="3178">
        <f t="shared" si="277"/>
        <v>0</v>
      </c>
      <c r="BC452" s="3178">
        <f t="shared" si="278"/>
        <v>0</v>
      </c>
      <c r="BD452" s="3178">
        <f t="shared" si="279"/>
        <v>0</v>
      </c>
      <c r="BE452" s="3178">
        <f t="shared" si="280"/>
        <v>0</v>
      </c>
      <c r="BF452" s="3178">
        <f t="shared" si="281"/>
        <v>0</v>
      </c>
      <c r="BG452" s="3178">
        <f t="shared" si="282"/>
        <v>0</v>
      </c>
      <c r="BH452" s="3178">
        <f t="shared" si="283"/>
        <v>0</v>
      </c>
      <c r="BI452" s="3178">
        <f t="shared" si="284"/>
        <v>0</v>
      </c>
      <c r="BJ452" s="3178">
        <f t="shared" si="285"/>
        <v>0</v>
      </c>
      <c r="BK452" s="3178">
        <f t="shared" si="286"/>
        <v>0</v>
      </c>
      <c r="BL452" s="3178">
        <f t="shared" si="287"/>
        <v>0</v>
      </c>
      <c r="BM452" s="3178">
        <f t="shared" si="288"/>
        <v>0</v>
      </c>
      <c r="BN452" s="3178">
        <f t="shared" si="289"/>
        <v>0</v>
      </c>
      <c r="BO452" s="3178">
        <f t="shared" si="290"/>
        <v>0</v>
      </c>
      <c r="BP452" s="3178">
        <f t="shared" si="291"/>
        <v>0</v>
      </c>
      <c r="BQ452" s="3178">
        <f t="shared" si="292"/>
        <v>0</v>
      </c>
      <c r="BR452" s="3178">
        <f t="shared" si="293"/>
        <v>0</v>
      </c>
      <c r="BS452" s="3178">
        <f t="shared" si="294"/>
        <v>0</v>
      </c>
      <c r="BT452" s="3188">
        <f t="shared" si="295"/>
        <v>0</v>
      </c>
    </row>
    <row r="453" spans="1:72">
      <c r="A453" s="3176"/>
      <c r="B453" s="3177"/>
      <c r="C453" s="3177"/>
      <c r="D453" s="3190"/>
      <c r="E453" s="3178">
        <f t="shared" si="267"/>
        <v>0</v>
      </c>
      <c r="F453" s="3179"/>
      <c r="G453" s="3180">
        <f t="shared" si="268"/>
        <v>0</v>
      </c>
      <c r="H453" s="3181">
        <f t="shared" si="269"/>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70"/>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71"/>
        <v>0</v>
      </c>
      <c r="AW453" s="3186">
        <f t="shared" si="272"/>
        <v>0</v>
      </c>
      <c r="AX453" s="3186">
        <f t="shared" si="273"/>
        <v>0</v>
      </c>
      <c r="AY453" s="3187">
        <f t="shared" si="274"/>
        <v>0</v>
      </c>
      <c r="AZ453" s="3178">
        <f t="shared" si="275"/>
        <v>0</v>
      </c>
      <c r="BA453" s="3178">
        <f t="shared" si="276"/>
        <v>0</v>
      </c>
      <c r="BB453" s="3178">
        <f t="shared" si="277"/>
        <v>0</v>
      </c>
      <c r="BC453" s="3178">
        <f t="shared" si="278"/>
        <v>0</v>
      </c>
      <c r="BD453" s="3178">
        <f t="shared" si="279"/>
        <v>0</v>
      </c>
      <c r="BE453" s="3178">
        <f t="shared" si="280"/>
        <v>0</v>
      </c>
      <c r="BF453" s="3178">
        <f t="shared" si="281"/>
        <v>0</v>
      </c>
      <c r="BG453" s="3178">
        <f t="shared" si="282"/>
        <v>0</v>
      </c>
      <c r="BH453" s="3178">
        <f t="shared" si="283"/>
        <v>0</v>
      </c>
      <c r="BI453" s="3178">
        <f t="shared" si="284"/>
        <v>0</v>
      </c>
      <c r="BJ453" s="3178">
        <f t="shared" si="285"/>
        <v>0</v>
      </c>
      <c r="BK453" s="3178">
        <f t="shared" si="286"/>
        <v>0</v>
      </c>
      <c r="BL453" s="3178">
        <f t="shared" si="287"/>
        <v>0</v>
      </c>
      <c r="BM453" s="3178">
        <f t="shared" si="288"/>
        <v>0</v>
      </c>
      <c r="BN453" s="3178">
        <f t="shared" si="289"/>
        <v>0</v>
      </c>
      <c r="BO453" s="3178">
        <f t="shared" si="290"/>
        <v>0</v>
      </c>
      <c r="BP453" s="3178">
        <f t="shared" si="291"/>
        <v>0</v>
      </c>
      <c r="BQ453" s="3178">
        <f t="shared" si="292"/>
        <v>0</v>
      </c>
      <c r="BR453" s="3178">
        <f t="shared" si="293"/>
        <v>0</v>
      </c>
      <c r="BS453" s="3178">
        <f t="shared" si="294"/>
        <v>0</v>
      </c>
      <c r="BT453" s="3188">
        <f t="shared" si="295"/>
        <v>0</v>
      </c>
    </row>
    <row r="454" spans="1:72">
      <c r="A454" s="3176"/>
      <c r="B454" s="3177"/>
      <c r="C454" s="3177"/>
      <c r="D454" s="3190"/>
      <c r="E454" s="3178">
        <f t="shared" si="267"/>
        <v>0</v>
      </c>
      <c r="F454" s="3179"/>
      <c r="G454" s="3180">
        <f t="shared" si="268"/>
        <v>0</v>
      </c>
      <c r="H454" s="3181">
        <f t="shared" si="269"/>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70"/>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71"/>
        <v>0</v>
      </c>
      <c r="AW454" s="3186">
        <f t="shared" si="272"/>
        <v>0</v>
      </c>
      <c r="AX454" s="3186">
        <f t="shared" si="273"/>
        <v>0</v>
      </c>
      <c r="AY454" s="3187">
        <f t="shared" si="274"/>
        <v>0</v>
      </c>
      <c r="AZ454" s="3178">
        <f t="shared" si="275"/>
        <v>0</v>
      </c>
      <c r="BA454" s="3178">
        <f t="shared" si="276"/>
        <v>0</v>
      </c>
      <c r="BB454" s="3178">
        <f t="shared" si="277"/>
        <v>0</v>
      </c>
      <c r="BC454" s="3178">
        <f t="shared" si="278"/>
        <v>0</v>
      </c>
      <c r="BD454" s="3178">
        <f t="shared" si="279"/>
        <v>0</v>
      </c>
      <c r="BE454" s="3178">
        <f t="shared" si="280"/>
        <v>0</v>
      </c>
      <c r="BF454" s="3178">
        <f t="shared" si="281"/>
        <v>0</v>
      </c>
      <c r="BG454" s="3178">
        <f t="shared" si="282"/>
        <v>0</v>
      </c>
      <c r="BH454" s="3178">
        <f t="shared" si="283"/>
        <v>0</v>
      </c>
      <c r="BI454" s="3178">
        <f t="shared" si="284"/>
        <v>0</v>
      </c>
      <c r="BJ454" s="3178">
        <f t="shared" si="285"/>
        <v>0</v>
      </c>
      <c r="BK454" s="3178">
        <f t="shared" si="286"/>
        <v>0</v>
      </c>
      <c r="BL454" s="3178">
        <f t="shared" si="287"/>
        <v>0</v>
      </c>
      <c r="BM454" s="3178">
        <f t="shared" si="288"/>
        <v>0</v>
      </c>
      <c r="BN454" s="3178">
        <f t="shared" si="289"/>
        <v>0</v>
      </c>
      <c r="BO454" s="3178">
        <f t="shared" si="290"/>
        <v>0</v>
      </c>
      <c r="BP454" s="3178">
        <f t="shared" si="291"/>
        <v>0</v>
      </c>
      <c r="BQ454" s="3178">
        <f t="shared" si="292"/>
        <v>0</v>
      </c>
      <c r="BR454" s="3178">
        <f t="shared" si="293"/>
        <v>0</v>
      </c>
      <c r="BS454" s="3178">
        <f t="shared" si="294"/>
        <v>0</v>
      </c>
      <c r="BT454" s="3188">
        <f t="shared" si="295"/>
        <v>0</v>
      </c>
    </row>
    <row r="455" spans="1:72">
      <c r="A455" s="3176"/>
      <c r="B455" s="3177"/>
      <c r="C455" s="3177"/>
      <c r="D455" s="3190"/>
      <c r="E455" s="3178">
        <f t="shared" si="267"/>
        <v>0</v>
      </c>
      <c r="F455" s="3179"/>
      <c r="G455" s="3180">
        <f t="shared" si="268"/>
        <v>0</v>
      </c>
      <c r="H455" s="3181">
        <f t="shared" si="269"/>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70"/>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71"/>
        <v>0</v>
      </c>
      <c r="AW455" s="3186">
        <f t="shared" si="272"/>
        <v>0</v>
      </c>
      <c r="AX455" s="3186">
        <f t="shared" si="273"/>
        <v>0</v>
      </c>
      <c r="AY455" s="3187">
        <f t="shared" si="274"/>
        <v>0</v>
      </c>
      <c r="AZ455" s="3178">
        <f t="shared" si="275"/>
        <v>0</v>
      </c>
      <c r="BA455" s="3178">
        <f t="shared" si="276"/>
        <v>0</v>
      </c>
      <c r="BB455" s="3178">
        <f t="shared" si="277"/>
        <v>0</v>
      </c>
      <c r="BC455" s="3178">
        <f t="shared" si="278"/>
        <v>0</v>
      </c>
      <c r="BD455" s="3178">
        <f t="shared" si="279"/>
        <v>0</v>
      </c>
      <c r="BE455" s="3178">
        <f t="shared" si="280"/>
        <v>0</v>
      </c>
      <c r="BF455" s="3178">
        <f t="shared" si="281"/>
        <v>0</v>
      </c>
      <c r="BG455" s="3178">
        <f t="shared" si="282"/>
        <v>0</v>
      </c>
      <c r="BH455" s="3178">
        <f t="shared" si="283"/>
        <v>0</v>
      </c>
      <c r="BI455" s="3178">
        <f t="shared" si="284"/>
        <v>0</v>
      </c>
      <c r="BJ455" s="3178">
        <f t="shared" si="285"/>
        <v>0</v>
      </c>
      <c r="BK455" s="3178">
        <f t="shared" si="286"/>
        <v>0</v>
      </c>
      <c r="BL455" s="3178">
        <f t="shared" si="287"/>
        <v>0</v>
      </c>
      <c r="BM455" s="3178">
        <f t="shared" si="288"/>
        <v>0</v>
      </c>
      <c r="BN455" s="3178">
        <f t="shared" si="289"/>
        <v>0</v>
      </c>
      <c r="BO455" s="3178">
        <f t="shared" si="290"/>
        <v>0</v>
      </c>
      <c r="BP455" s="3178">
        <f t="shared" si="291"/>
        <v>0</v>
      </c>
      <c r="BQ455" s="3178">
        <f t="shared" si="292"/>
        <v>0</v>
      </c>
      <c r="BR455" s="3178">
        <f t="shared" si="293"/>
        <v>0</v>
      </c>
      <c r="BS455" s="3178">
        <f t="shared" si="294"/>
        <v>0</v>
      </c>
      <c r="BT455" s="3188">
        <f t="shared" si="295"/>
        <v>0</v>
      </c>
    </row>
    <row r="456" spans="1:72">
      <c r="A456" s="3176"/>
      <c r="B456" s="3177"/>
      <c r="C456" s="3177"/>
      <c r="D456" s="3190"/>
      <c r="E456" s="3178">
        <f t="shared" si="267"/>
        <v>0</v>
      </c>
      <c r="F456" s="3179"/>
      <c r="G456" s="3180">
        <f t="shared" si="268"/>
        <v>0</v>
      </c>
      <c r="H456" s="3181">
        <f t="shared" si="269"/>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70"/>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71"/>
        <v>0</v>
      </c>
      <c r="AW456" s="3186">
        <f t="shared" si="272"/>
        <v>0</v>
      </c>
      <c r="AX456" s="3186">
        <f t="shared" si="273"/>
        <v>0</v>
      </c>
      <c r="AY456" s="3187">
        <f t="shared" si="274"/>
        <v>0</v>
      </c>
      <c r="AZ456" s="3178">
        <f t="shared" si="275"/>
        <v>0</v>
      </c>
      <c r="BA456" s="3178">
        <f t="shared" si="276"/>
        <v>0</v>
      </c>
      <c r="BB456" s="3178">
        <f t="shared" si="277"/>
        <v>0</v>
      </c>
      <c r="BC456" s="3178">
        <f t="shared" si="278"/>
        <v>0</v>
      </c>
      <c r="BD456" s="3178">
        <f t="shared" si="279"/>
        <v>0</v>
      </c>
      <c r="BE456" s="3178">
        <f t="shared" si="280"/>
        <v>0</v>
      </c>
      <c r="BF456" s="3178">
        <f t="shared" si="281"/>
        <v>0</v>
      </c>
      <c r="BG456" s="3178">
        <f t="shared" si="282"/>
        <v>0</v>
      </c>
      <c r="BH456" s="3178">
        <f t="shared" si="283"/>
        <v>0</v>
      </c>
      <c r="BI456" s="3178">
        <f t="shared" si="284"/>
        <v>0</v>
      </c>
      <c r="BJ456" s="3178">
        <f t="shared" si="285"/>
        <v>0</v>
      </c>
      <c r="BK456" s="3178">
        <f t="shared" si="286"/>
        <v>0</v>
      </c>
      <c r="BL456" s="3178">
        <f t="shared" si="287"/>
        <v>0</v>
      </c>
      <c r="BM456" s="3178">
        <f t="shared" si="288"/>
        <v>0</v>
      </c>
      <c r="BN456" s="3178">
        <f t="shared" si="289"/>
        <v>0</v>
      </c>
      <c r="BO456" s="3178">
        <f t="shared" si="290"/>
        <v>0</v>
      </c>
      <c r="BP456" s="3178">
        <f t="shared" si="291"/>
        <v>0</v>
      </c>
      <c r="BQ456" s="3178">
        <f t="shared" si="292"/>
        <v>0</v>
      </c>
      <c r="BR456" s="3178">
        <f t="shared" si="293"/>
        <v>0</v>
      </c>
      <c r="BS456" s="3178">
        <f t="shared" si="294"/>
        <v>0</v>
      </c>
      <c r="BT456" s="3188">
        <f t="shared" si="295"/>
        <v>0</v>
      </c>
    </row>
    <row r="457" spans="1:72">
      <c r="A457" s="3176"/>
      <c r="B457" s="3177"/>
      <c r="C457" s="3177"/>
      <c r="D457" s="3190"/>
      <c r="E457" s="3178">
        <f t="shared" si="267"/>
        <v>0</v>
      </c>
      <c r="F457" s="3179"/>
      <c r="G457" s="3180">
        <f t="shared" si="268"/>
        <v>0</v>
      </c>
      <c r="H457" s="3181">
        <f t="shared" si="269"/>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70"/>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71"/>
        <v>0</v>
      </c>
      <c r="AW457" s="3186">
        <f t="shared" si="272"/>
        <v>0</v>
      </c>
      <c r="AX457" s="3186">
        <f t="shared" si="273"/>
        <v>0</v>
      </c>
      <c r="AY457" s="3187">
        <f t="shared" si="274"/>
        <v>0</v>
      </c>
      <c r="AZ457" s="3178">
        <f t="shared" si="275"/>
        <v>0</v>
      </c>
      <c r="BA457" s="3178">
        <f t="shared" si="276"/>
        <v>0</v>
      </c>
      <c r="BB457" s="3178">
        <f t="shared" si="277"/>
        <v>0</v>
      </c>
      <c r="BC457" s="3178">
        <f t="shared" si="278"/>
        <v>0</v>
      </c>
      <c r="BD457" s="3178">
        <f t="shared" si="279"/>
        <v>0</v>
      </c>
      <c r="BE457" s="3178">
        <f t="shared" si="280"/>
        <v>0</v>
      </c>
      <c r="BF457" s="3178">
        <f t="shared" si="281"/>
        <v>0</v>
      </c>
      <c r="BG457" s="3178">
        <f t="shared" si="282"/>
        <v>0</v>
      </c>
      <c r="BH457" s="3178">
        <f t="shared" si="283"/>
        <v>0</v>
      </c>
      <c r="BI457" s="3178">
        <f t="shared" si="284"/>
        <v>0</v>
      </c>
      <c r="BJ457" s="3178">
        <f t="shared" si="285"/>
        <v>0</v>
      </c>
      <c r="BK457" s="3178">
        <f t="shared" si="286"/>
        <v>0</v>
      </c>
      <c r="BL457" s="3178">
        <f t="shared" si="287"/>
        <v>0</v>
      </c>
      <c r="BM457" s="3178">
        <f t="shared" si="288"/>
        <v>0</v>
      </c>
      <c r="BN457" s="3178">
        <f t="shared" si="289"/>
        <v>0</v>
      </c>
      <c r="BO457" s="3178">
        <f t="shared" si="290"/>
        <v>0</v>
      </c>
      <c r="BP457" s="3178">
        <f t="shared" si="291"/>
        <v>0</v>
      </c>
      <c r="BQ457" s="3178">
        <f t="shared" si="292"/>
        <v>0</v>
      </c>
      <c r="BR457" s="3178">
        <f t="shared" si="293"/>
        <v>0</v>
      </c>
      <c r="BS457" s="3178">
        <f t="shared" si="294"/>
        <v>0</v>
      </c>
      <c r="BT457" s="3188">
        <f t="shared" si="295"/>
        <v>0</v>
      </c>
    </row>
    <row r="458" spans="1:72">
      <c r="A458" s="3176"/>
      <c r="B458" s="3177"/>
      <c r="C458" s="3177"/>
      <c r="D458" s="3190"/>
      <c r="E458" s="3178">
        <f t="shared" si="267"/>
        <v>0</v>
      </c>
      <c r="F458" s="3179"/>
      <c r="G458" s="3180">
        <f t="shared" si="268"/>
        <v>0</v>
      </c>
      <c r="H458" s="3181">
        <f t="shared" si="269"/>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70"/>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71"/>
        <v>0</v>
      </c>
      <c r="AW458" s="3186">
        <f t="shared" si="272"/>
        <v>0</v>
      </c>
      <c r="AX458" s="3186">
        <f t="shared" si="273"/>
        <v>0</v>
      </c>
      <c r="AY458" s="3187">
        <f t="shared" si="274"/>
        <v>0</v>
      </c>
      <c r="AZ458" s="3178">
        <f t="shared" si="275"/>
        <v>0</v>
      </c>
      <c r="BA458" s="3178">
        <f t="shared" si="276"/>
        <v>0</v>
      </c>
      <c r="BB458" s="3178">
        <f t="shared" si="277"/>
        <v>0</v>
      </c>
      <c r="BC458" s="3178">
        <f t="shared" si="278"/>
        <v>0</v>
      </c>
      <c r="BD458" s="3178">
        <f t="shared" si="279"/>
        <v>0</v>
      </c>
      <c r="BE458" s="3178">
        <f t="shared" si="280"/>
        <v>0</v>
      </c>
      <c r="BF458" s="3178">
        <f t="shared" si="281"/>
        <v>0</v>
      </c>
      <c r="BG458" s="3178">
        <f t="shared" si="282"/>
        <v>0</v>
      </c>
      <c r="BH458" s="3178">
        <f t="shared" si="283"/>
        <v>0</v>
      </c>
      <c r="BI458" s="3178">
        <f t="shared" si="284"/>
        <v>0</v>
      </c>
      <c r="BJ458" s="3178">
        <f t="shared" si="285"/>
        <v>0</v>
      </c>
      <c r="BK458" s="3178">
        <f t="shared" si="286"/>
        <v>0</v>
      </c>
      <c r="BL458" s="3178">
        <f t="shared" si="287"/>
        <v>0</v>
      </c>
      <c r="BM458" s="3178">
        <f t="shared" si="288"/>
        <v>0</v>
      </c>
      <c r="BN458" s="3178">
        <f t="shared" si="289"/>
        <v>0</v>
      </c>
      <c r="BO458" s="3178">
        <f t="shared" si="290"/>
        <v>0</v>
      </c>
      <c r="BP458" s="3178">
        <f t="shared" si="291"/>
        <v>0</v>
      </c>
      <c r="BQ458" s="3178">
        <f t="shared" si="292"/>
        <v>0</v>
      </c>
      <c r="BR458" s="3178">
        <f t="shared" si="293"/>
        <v>0</v>
      </c>
      <c r="BS458" s="3178">
        <f t="shared" si="294"/>
        <v>0</v>
      </c>
      <c r="BT458" s="3188">
        <f t="shared" si="295"/>
        <v>0</v>
      </c>
    </row>
    <row r="459" spans="1:72">
      <c r="A459" s="3176"/>
      <c r="B459" s="3177"/>
      <c r="C459" s="3177"/>
      <c r="D459" s="3190"/>
      <c r="E459" s="3178">
        <f t="shared" si="267"/>
        <v>0</v>
      </c>
      <c r="F459" s="3179"/>
      <c r="G459" s="3180">
        <f t="shared" si="268"/>
        <v>0</v>
      </c>
      <c r="H459" s="3181">
        <f t="shared" si="269"/>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70"/>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71"/>
        <v>0</v>
      </c>
      <c r="AW459" s="3186">
        <f t="shared" si="272"/>
        <v>0</v>
      </c>
      <c r="AX459" s="3186">
        <f t="shared" si="273"/>
        <v>0</v>
      </c>
      <c r="AY459" s="3187">
        <f t="shared" si="274"/>
        <v>0</v>
      </c>
      <c r="AZ459" s="3178">
        <f t="shared" si="275"/>
        <v>0</v>
      </c>
      <c r="BA459" s="3178">
        <f t="shared" si="276"/>
        <v>0</v>
      </c>
      <c r="BB459" s="3178">
        <f t="shared" si="277"/>
        <v>0</v>
      </c>
      <c r="BC459" s="3178">
        <f t="shared" si="278"/>
        <v>0</v>
      </c>
      <c r="BD459" s="3178">
        <f t="shared" si="279"/>
        <v>0</v>
      </c>
      <c r="BE459" s="3178">
        <f t="shared" si="280"/>
        <v>0</v>
      </c>
      <c r="BF459" s="3178">
        <f t="shared" si="281"/>
        <v>0</v>
      </c>
      <c r="BG459" s="3178">
        <f t="shared" si="282"/>
        <v>0</v>
      </c>
      <c r="BH459" s="3178">
        <f t="shared" si="283"/>
        <v>0</v>
      </c>
      <c r="BI459" s="3178">
        <f t="shared" si="284"/>
        <v>0</v>
      </c>
      <c r="BJ459" s="3178">
        <f t="shared" si="285"/>
        <v>0</v>
      </c>
      <c r="BK459" s="3178">
        <f t="shared" si="286"/>
        <v>0</v>
      </c>
      <c r="BL459" s="3178">
        <f t="shared" si="287"/>
        <v>0</v>
      </c>
      <c r="BM459" s="3178">
        <f t="shared" si="288"/>
        <v>0</v>
      </c>
      <c r="BN459" s="3178">
        <f t="shared" si="289"/>
        <v>0</v>
      </c>
      <c r="BO459" s="3178">
        <f t="shared" si="290"/>
        <v>0</v>
      </c>
      <c r="BP459" s="3178">
        <f t="shared" si="291"/>
        <v>0</v>
      </c>
      <c r="BQ459" s="3178">
        <f t="shared" si="292"/>
        <v>0</v>
      </c>
      <c r="BR459" s="3178">
        <f t="shared" si="293"/>
        <v>0</v>
      </c>
      <c r="BS459" s="3178">
        <f t="shared" si="294"/>
        <v>0</v>
      </c>
      <c r="BT459" s="3188">
        <f t="shared" si="295"/>
        <v>0</v>
      </c>
    </row>
    <row r="460" spans="1:72">
      <c r="A460" s="3176"/>
      <c r="B460" s="3177"/>
      <c r="C460" s="3177"/>
      <c r="D460" s="3190"/>
      <c r="E460" s="3178">
        <f t="shared" si="267"/>
        <v>0</v>
      </c>
      <c r="F460" s="3179"/>
      <c r="G460" s="3180">
        <f t="shared" si="268"/>
        <v>0</v>
      </c>
      <c r="H460" s="3181">
        <f t="shared" si="269"/>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70"/>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71"/>
        <v>0</v>
      </c>
      <c r="AW460" s="3186">
        <f t="shared" si="272"/>
        <v>0</v>
      </c>
      <c r="AX460" s="3186">
        <f t="shared" si="273"/>
        <v>0</v>
      </c>
      <c r="AY460" s="3187">
        <f t="shared" si="274"/>
        <v>0</v>
      </c>
      <c r="AZ460" s="3178">
        <f t="shared" si="275"/>
        <v>0</v>
      </c>
      <c r="BA460" s="3178">
        <f t="shared" si="276"/>
        <v>0</v>
      </c>
      <c r="BB460" s="3178">
        <f t="shared" si="277"/>
        <v>0</v>
      </c>
      <c r="BC460" s="3178">
        <f t="shared" si="278"/>
        <v>0</v>
      </c>
      <c r="BD460" s="3178">
        <f t="shared" si="279"/>
        <v>0</v>
      </c>
      <c r="BE460" s="3178">
        <f t="shared" si="280"/>
        <v>0</v>
      </c>
      <c r="BF460" s="3178">
        <f t="shared" si="281"/>
        <v>0</v>
      </c>
      <c r="BG460" s="3178">
        <f t="shared" si="282"/>
        <v>0</v>
      </c>
      <c r="BH460" s="3178">
        <f t="shared" si="283"/>
        <v>0</v>
      </c>
      <c r="BI460" s="3178">
        <f t="shared" si="284"/>
        <v>0</v>
      </c>
      <c r="BJ460" s="3178">
        <f t="shared" si="285"/>
        <v>0</v>
      </c>
      <c r="BK460" s="3178">
        <f t="shared" si="286"/>
        <v>0</v>
      </c>
      <c r="BL460" s="3178">
        <f t="shared" si="287"/>
        <v>0</v>
      </c>
      <c r="BM460" s="3178">
        <f t="shared" si="288"/>
        <v>0</v>
      </c>
      <c r="BN460" s="3178">
        <f t="shared" si="289"/>
        <v>0</v>
      </c>
      <c r="BO460" s="3178">
        <f t="shared" si="290"/>
        <v>0</v>
      </c>
      <c r="BP460" s="3178">
        <f t="shared" si="291"/>
        <v>0</v>
      </c>
      <c r="BQ460" s="3178">
        <f t="shared" si="292"/>
        <v>0</v>
      </c>
      <c r="BR460" s="3178">
        <f t="shared" si="293"/>
        <v>0</v>
      </c>
      <c r="BS460" s="3178">
        <f t="shared" si="294"/>
        <v>0</v>
      </c>
      <c r="BT460" s="3188">
        <f t="shared" si="295"/>
        <v>0</v>
      </c>
    </row>
    <row r="461" spans="1:72">
      <c r="A461" s="3176"/>
      <c r="B461" s="3177"/>
      <c r="C461" s="3177"/>
      <c r="D461" s="3190"/>
      <c r="E461" s="3178">
        <f t="shared" si="267"/>
        <v>0</v>
      </c>
      <c r="F461" s="3179"/>
      <c r="G461" s="3180">
        <f t="shared" si="268"/>
        <v>0</v>
      </c>
      <c r="H461" s="3181">
        <f t="shared" si="269"/>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70"/>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71"/>
        <v>0</v>
      </c>
      <c r="AW461" s="3186">
        <f t="shared" si="272"/>
        <v>0</v>
      </c>
      <c r="AX461" s="3186">
        <f t="shared" si="273"/>
        <v>0</v>
      </c>
      <c r="AY461" s="3187">
        <f t="shared" si="274"/>
        <v>0</v>
      </c>
      <c r="AZ461" s="3178">
        <f t="shared" si="275"/>
        <v>0</v>
      </c>
      <c r="BA461" s="3178">
        <f t="shared" si="276"/>
        <v>0</v>
      </c>
      <c r="BB461" s="3178">
        <f t="shared" si="277"/>
        <v>0</v>
      </c>
      <c r="BC461" s="3178">
        <f t="shared" si="278"/>
        <v>0</v>
      </c>
      <c r="BD461" s="3178">
        <f t="shared" si="279"/>
        <v>0</v>
      </c>
      <c r="BE461" s="3178">
        <f t="shared" si="280"/>
        <v>0</v>
      </c>
      <c r="BF461" s="3178">
        <f t="shared" si="281"/>
        <v>0</v>
      </c>
      <c r="BG461" s="3178">
        <f t="shared" si="282"/>
        <v>0</v>
      </c>
      <c r="BH461" s="3178">
        <f t="shared" si="283"/>
        <v>0</v>
      </c>
      <c r="BI461" s="3178">
        <f t="shared" si="284"/>
        <v>0</v>
      </c>
      <c r="BJ461" s="3178">
        <f t="shared" si="285"/>
        <v>0</v>
      </c>
      <c r="BK461" s="3178">
        <f t="shared" si="286"/>
        <v>0</v>
      </c>
      <c r="BL461" s="3178">
        <f t="shared" si="287"/>
        <v>0</v>
      </c>
      <c r="BM461" s="3178">
        <f t="shared" si="288"/>
        <v>0</v>
      </c>
      <c r="BN461" s="3178">
        <f t="shared" si="289"/>
        <v>0</v>
      </c>
      <c r="BO461" s="3178">
        <f t="shared" si="290"/>
        <v>0</v>
      </c>
      <c r="BP461" s="3178">
        <f t="shared" si="291"/>
        <v>0</v>
      </c>
      <c r="BQ461" s="3178">
        <f t="shared" si="292"/>
        <v>0</v>
      </c>
      <c r="BR461" s="3178">
        <f t="shared" si="293"/>
        <v>0</v>
      </c>
      <c r="BS461" s="3178">
        <f t="shared" si="294"/>
        <v>0</v>
      </c>
      <c r="BT461" s="3188">
        <f t="shared" si="295"/>
        <v>0</v>
      </c>
    </row>
    <row r="462" spans="1:72">
      <c r="A462" s="3176"/>
      <c r="B462" s="3177"/>
      <c r="C462" s="3177"/>
      <c r="D462" s="3190"/>
      <c r="E462" s="3178">
        <f t="shared" si="267"/>
        <v>0</v>
      </c>
      <c r="F462" s="3179"/>
      <c r="G462" s="3180">
        <f t="shared" si="268"/>
        <v>0</v>
      </c>
      <c r="H462" s="3181">
        <f t="shared" si="269"/>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70"/>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71"/>
        <v>0</v>
      </c>
      <c r="AW462" s="3186">
        <f t="shared" si="272"/>
        <v>0</v>
      </c>
      <c r="AX462" s="3186">
        <f t="shared" si="273"/>
        <v>0</v>
      </c>
      <c r="AY462" s="3187">
        <f t="shared" si="274"/>
        <v>0</v>
      </c>
      <c r="AZ462" s="3178">
        <f t="shared" si="275"/>
        <v>0</v>
      </c>
      <c r="BA462" s="3178">
        <f t="shared" si="276"/>
        <v>0</v>
      </c>
      <c r="BB462" s="3178">
        <f t="shared" si="277"/>
        <v>0</v>
      </c>
      <c r="BC462" s="3178">
        <f t="shared" si="278"/>
        <v>0</v>
      </c>
      <c r="BD462" s="3178">
        <f t="shared" si="279"/>
        <v>0</v>
      </c>
      <c r="BE462" s="3178">
        <f t="shared" si="280"/>
        <v>0</v>
      </c>
      <c r="BF462" s="3178">
        <f t="shared" si="281"/>
        <v>0</v>
      </c>
      <c r="BG462" s="3178">
        <f t="shared" si="282"/>
        <v>0</v>
      </c>
      <c r="BH462" s="3178">
        <f t="shared" si="283"/>
        <v>0</v>
      </c>
      <c r="BI462" s="3178">
        <f t="shared" si="284"/>
        <v>0</v>
      </c>
      <c r="BJ462" s="3178">
        <f t="shared" si="285"/>
        <v>0</v>
      </c>
      <c r="BK462" s="3178">
        <f t="shared" si="286"/>
        <v>0</v>
      </c>
      <c r="BL462" s="3178">
        <f t="shared" si="287"/>
        <v>0</v>
      </c>
      <c r="BM462" s="3178">
        <f t="shared" si="288"/>
        <v>0</v>
      </c>
      <c r="BN462" s="3178">
        <f t="shared" si="289"/>
        <v>0</v>
      </c>
      <c r="BO462" s="3178">
        <f t="shared" si="290"/>
        <v>0</v>
      </c>
      <c r="BP462" s="3178">
        <f t="shared" si="291"/>
        <v>0</v>
      </c>
      <c r="BQ462" s="3178">
        <f t="shared" si="292"/>
        <v>0</v>
      </c>
      <c r="BR462" s="3178">
        <f t="shared" si="293"/>
        <v>0</v>
      </c>
      <c r="BS462" s="3178">
        <f t="shared" si="294"/>
        <v>0</v>
      </c>
      <c r="BT462" s="3188">
        <f t="shared" si="295"/>
        <v>0</v>
      </c>
    </row>
    <row r="463" spans="1:72">
      <c r="A463" s="3176"/>
      <c r="B463" s="3177"/>
      <c r="C463" s="3177"/>
      <c r="D463" s="3190"/>
      <c r="E463" s="3178">
        <f t="shared" si="267"/>
        <v>0</v>
      </c>
      <c r="F463" s="3179"/>
      <c r="G463" s="3180">
        <f t="shared" si="268"/>
        <v>0</v>
      </c>
      <c r="H463" s="3181">
        <f t="shared" si="269"/>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70"/>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71"/>
        <v>0</v>
      </c>
      <c r="AW463" s="3186">
        <f t="shared" si="272"/>
        <v>0</v>
      </c>
      <c r="AX463" s="3186">
        <f t="shared" si="273"/>
        <v>0</v>
      </c>
      <c r="AY463" s="3187">
        <f t="shared" si="274"/>
        <v>0</v>
      </c>
      <c r="AZ463" s="3178">
        <f t="shared" si="275"/>
        <v>0</v>
      </c>
      <c r="BA463" s="3178">
        <f t="shared" si="276"/>
        <v>0</v>
      </c>
      <c r="BB463" s="3178">
        <f t="shared" si="277"/>
        <v>0</v>
      </c>
      <c r="BC463" s="3178">
        <f t="shared" si="278"/>
        <v>0</v>
      </c>
      <c r="BD463" s="3178">
        <f t="shared" si="279"/>
        <v>0</v>
      </c>
      <c r="BE463" s="3178">
        <f t="shared" si="280"/>
        <v>0</v>
      </c>
      <c r="BF463" s="3178">
        <f t="shared" si="281"/>
        <v>0</v>
      </c>
      <c r="BG463" s="3178">
        <f t="shared" si="282"/>
        <v>0</v>
      </c>
      <c r="BH463" s="3178">
        <f t="shared" si="283"/>
        <v>0</v>
      </c>
      <c r="BI463" s="3178">
        <f t="shared" si="284"/>
        <v>0</v>
      </c>
      <c r="BJ463" s="3178">
        <f t="shared" si="285"/>
        <v>0</v>
      </c>
      <c r="BK463" s="3178">
        <f t="shared" si="286"/>
        <v>0</v>
      </c>
      <c r="BL463" s="3178">
        <f t="shared" si="287"/>
        <v>0</v>
      </c>
      <c r="BM463" s="3178">
        <f t="shared" si="288"/>
        <v>0</v>
      </c>
      <c r="BN463" s="3178">
        <f t="shared" si="289"/>
        <v>0</v>
      </c>
      <c r="BO463" s="3178">
        <f t="shared" si="290"/>
        <v>0</v>
      </c>
      <c r="BP463" s="3178">
        <f t="shared" si="291"/>
        <v>0</v>
      </c>
      <c r="BQ463" s="3178">
        <f t="shared" si="292"/>
        <v>0</v>
      </c>
      <c r="BR463" s="3178">
        <f t="shared" si="293"/>
        <v>0</v>
      </c>
      <c r="BS463" s="3178">
        <f t="shared" si="294"/>
        <v>0</v>
      </c>
      <c r="BT463" s="3188">
        <f t="shared" si="295"/>
        <v>0</v>
      </c>
    </row>
    <row r="464" spans="1:72">
      <c r="A464" s="3176"/>
      <c r="B464" s="3177"/>
      <c r="C464" s="3177"/>
      <c r="D464" s="3190"/>
      <c r="E464" s="3178">
        <f t="shared" si="267"/>
        <v>0</v>
      </c>
      <c r="F464" s="3179"/>
      <c r="G464" s="3180">
        <f t="shared" si="268"/>
        <v>0</v>
      </c>
      <c r="H464" s="3181">
        <f t="shared" si="269"/>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70"/>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71"/>
        <v>0</v>
      </c>
      <c r="AW464" s="3186">
        <f t="shared" si="272"/>
        <v>0</v>
      </c>
      <c r="AX464" s="3186">
        <f t="shared" si="273"/>
        <v>0</v>
      </c>
      <c r="AY464" s="3187">
        <f t="shared" si="274"/>
        <v>0</v>
      </c>
      <c r="AZ464" s="3178">
        <f t="shared" si="275"/>
        <v>0</v>
      </c>
      <c r="BA464" s="3178">
        <f t="shared" si="276"/>
        <v>0</v>
      </c>
      <c r="BB464" s="3178">
        <f t="shared" si="277"/>
        <v>0</v>
      </c>
      <c r="BC464" s="3178">
        <f t="shared" si="278"/>
        <v>0</v>
      </c>
      <c r="BD464" s="3178">
        <f t="shared" si="279"/>
        <v>0</v>
      </c>
      <c r="BE464" s="3178">
        <f t="shared" si="280"/>
        <v>0</v>
      </c>
      <c r="BF464" s="3178">
        <f t="shared" si="281"/>
        <v>0</v>
      </c>
      <c r="BG464" s="3178">
        <f t="shared" si="282"/>
        <v>0</v>
      </c>
      <c r="BH464" s="3178">
        <f t="shared" si="283"/>
        <v>0</v>
      </c>
      <c r="BI464" s="3178">
        <f t="shared" si="284"/>
        <v>0</v>
      </c>
      <c r="BJ464" s="3178">
        <f t="shared" si="285"/>
        <v>0</v>
      </c>
      <c r="BK464" s="3178">
        <f t="shared" si="286"/>
        <v>0</v>
      </c>
      <c r="BL464" s="3178">
        <f t="shared" si="287"/>
        <v>0</v>
      </c>
      <c r="BM464" s="3178">
        <f t="shared" si="288"/>
        <v>0</v>
      </c>
      <c r="BN464" s="3178">
        <f t="shared" si="289"/>
        <v>0</v>
      </c>
      <c r="BO464" s="3178">
        <f t="shared" si="290"/>
        <v>0</v>
      </c>
      <c r="BP464" s="3178">
        <f t="shared" si="291"/>
        <v>0</v>
      </c>
      <c r="BQ464" s="3178">
        <f t="shared" si="292"/>
        <v>0</v>
      </c>
      <c r="BR464" s="3178">
        <f t="shared" si="293"/>
        <v>0</v>
      </c>
      <c r="BS464" s="3178">
        <f t="shared" si="294"/>
        <v>0</v>
      </c>
      <c r="BT464" s="3188">
        <f t="shared" si="295"/>
        <v>0</v>
      </c>
    </row>
    <row r="465" spans="1:72">
      <c r="A465" s="3176"/>
      <c r="B465" s="3177"/>
      <c r="C465" s="3177"/>
      <c r="D465" s="3190"/>
      <c r="E465" s="3178">
        <f t="shared" si="267"/>
        <v>0</v>
      </c>
      <c r="F465" s="3179"/>
      <c r="G465" s="3180">
        <f t="shared" si="268"/>
        <v>0</v>
      </c>
      <c r="H465" s="3181">
        <f t="shared" si="269"/>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70"/>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71"/>
        <v>0</v>
      </c>
      <c r="AW465" s="3186">
        <f t="shared" si="272"/>
        <v>0</v>
      </c>
      <c r="AX465" s="3186">
        <f t="shared" si="273"/>
        <v>0</v>
      </c>
      <c r="AY465" s="3187">
        <f t="shared" si="274"/>
        <v>0</v>
      </c>
      <c r="AZ465" s="3178">
        <f t="shared" si="275"/>
        <v>0</v>
      </c>
      <c r="BA465" s="3178">
        <f t="shared" si="276"/>
        <v>0</v>
      </c>
      <c r="BB465" s="3178">
        <f t="shared" si="277"/>
        <v>0</v>
      </c>
      <c r="BC465" s="3178">
        <f t="shared" si="278"/>
        <v>0</v>
      </c>
      <c r="BD465" s="3178">
        <f t="shared" si="279"/>
        <v>0</v>
      </c>
      <c r="BE465" s="3178">
        <f t="shared" si="280"/>
        <v>0</v>
      </c>
      <c r="BF465" s="3178">
        <f t="shared" si="281"/>
        <v>0</v>
      </c>
      <c r="BG465" s="3178">
        <f t="shared" si="282"/>
        <v>0</v>
      </c>
      <c r="BH465" s="3178">
        <f t="shared" si="283"/>
        <v>0</v>
      </c>
      <c r="BI465" s="3178">
        <f t="shared" si="284"/>
        <v>0</v>
      </c>
      <c r="BJ465" s="3178">
        <f t="shared" si="285"/>
        <v>0</v>
      </c>
      <c r="BK465" s="3178">
        <f t="shared" si="286"/>
        <v>0</v>
      </c>
      <c r="BL465" s="3178">
        <f t="shared" si="287"/>
        <v>0</v>
      </c>
      <c r="BM465" s="3178">
        <f t="shared" si="288"/>
        <v>0</v>
      </c>
      <c r="BN465" s="3178">
        <f t="shared" si="289"/>
        <v>0</v>
      </c>
      <c r="BO465" s="3178">
        <f t="shared" si="290"/>
        <v>0</v>
      </c>
      <c r="BP465" s="3178">
        <f t="shared" si="291"/>
        <v>0</v>
      </c>
      <c r="BQ465" s="3178">
        <f t="shared" si="292"/>
        <v>0</v>
      </c>
      <c r="BR465" s="3178">
        <f t="shared" si="293"/>
        <v>0</v>
      </c>
      <c r="BS465" s="3178">
        <f t="shared" si="294"/>
        <v>0</v>
      </c>
      <c r="BT465" s="3188">
        <f t="shared" si="295"/>
        <v>0</v>
      </c>
    </row>
    <row r="466" spans="1:72">
      <c r="A466" s="3176"/>
      <c r="B466" s="3177"/>
      <c r="C466" s="3177"/>
      <c r="D466" s="3190"/>
      <c r="E466" s="3178">
        <f t="shared" si="267"/>
        <v>0</v>
      </c>
      <c r="F466" s="3179"/>
      <c r="G466" s="3180">
        <f t="shared" si="268"/>
        <v>0</v>
      </c>
      <c r="H466" s="3181">
        <f t="shared" si="269"/>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70"/>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71"/>
        <v>0</v>
      </c>
      <c r="AW466" s="3186">
        <f t="shared" si="272"/>
        <v>0</v>
      </c>
      <c r="AX466" s="3186">
        <f t="shared" si="273"/>
        <v>0</v>
      </c>
      <c r="AY466" s="3187">
        <f t="shared" si="274"/>
        <v>0</v>
      </c>
      <c r="AZ466" s="3178">
        <f t="shared" si="275"/>
        <v>0</v>
      </c>
      <c r="BA466" s="3178">
        <f t="shared" si="276"/>
        <v>0</v>
      </c>
      <c r="BB466" s="3178">
        <f t="shared" si="277"/>
        <v>0</v>
      </c>
      <c r="BC466" s="3178">
        <f t="shared" si="278"/>
        <v>0</v>
      </c>
      <c r="BD466" s="3178">
        <f t="shared" si="279"/>
        <v>0</v>
      </c>
      <c r="BE466" s="3178">
        <f t="shared" si="280"/>
        <v>0</v>
      </c>
      <c r="BF466" s="3178">
        <f t="shared" si="281"/>
        <v>0</v>
      </c>
      <c r="BG466" s="3178">
        <f t="shared" si="282"/>
        <v>0</v>
      </c>
      <c r="BH466" s="3178">
        <f t="shared" si="283"/>
        <v>0</v>
      </c>
      <c r="BI466" s="3178">
        <f t="shared" si="284"/>
        <v>0</v>
      </c>
      <c r="BJ466" s="3178">
        <f t="shared" si="285"/>
        <v>0</v>
      </c>
      <c r="BK466" s="3178">
        <f t="shared" si="286"/>
        <v>0</v>
      </c>
      <c r="BL466" s="3178">
        <f t="shared" si="287"/>
        <v>0</v>
      </c>
      <c r="BM466" s="3178">
        <f t="shared" si="288"/>
        <v>0</v>
      </c>
      <c r="BN466" s="3178">
        <f t="shared" si="289"/>
        <v>0</v>
      </c>
      <c r="BO466" s="3178">
        <f t="shared" si="290"/>
        <v>0</v>
      </c>
      <c r="BP466" s="3178">
        <f t="shared" si="291"/>
        <v>0</v>
      </c>
      <c r="BQ466" s="3178">
        <f t="shared" si="292"/>
        <v>0</v>
      </c>
      <c r="BR466" s="3178">
        <f t="shared" si="293"/>
        <v>0</v>
      </c>
      <c r="BS466" s="3178">
        <f t="shared" si="294"/>
        <v>0</v>
      </c>
      <c r="BT466" s="3188">
        <f t="shared" si="295"/>
        <v>0</v>
      </c>
    </row>
    <row r="467" spans="1:72">
      <c r="A467" s="3176"/>
      <c r="B467" s="3177"/>
      <c r="C467" s="3177"/>
      <c r="D467" s="3190"/>
      <c r="E467" s="3178">
        <f t="shared" si="267"/>
        <v>0</v>
      </c>
      <c r="F467" s="3179"/>
      <c r="G467" s="3180">
        <f t="shared" si="268"/>
        <v>0</v>
      </c>
      <c r="H467" s="3181">
        <f t="shared" si="269"/>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70"/>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71"/>
        <v>0</v>
      </c>
      <c r="AW467" s="3186">
        <f t="shared" si="272"/>
        <v>0</v>
      </c>
      <c r="AX467" s="3186">
        <f t="shared" si="273"/>
        <v>0</v>
      </c>
      <c r="AY467" s="3187">
        <f t="shared" si="274"/>
        <v>0</v>
      </c>
      <c r="AZ467" s="3178">
        <f t="shared" si="275"/>
        <v>0</v>
      </c>
      <c r="BA467" s="3178">
        <f t="shared" si="276"/>
        <v>0</v>
      </c>
      <c r="BB467" s="3178">
        <f t="shared" si="277"/>
        <v>0</v>
      </c>
      <c r="BC467" s="3178">
        <f t="shared" si="278"/>
        <v>0</v>
      </c>
      <c r="BD467" s="3178">
        <f t="shared" si="279"/>
        <v>0</v>
      </c>
      <c r="BE467" s="3178">
        <f t="shared" si="280"/>
        <v>0</v>
      </c>
      <c r="BF467" s="3178">
        <f t="shared" si="281"/>
        <v>0</v>
      </c>
      <c r="BG467" s="3178">
        <f t="shared" si="282"/>
        <v>0</v>
      </c>
      <c r="BH467" s="3178">
        <f t="shared" si="283"/>
        <v>0</v>
      </c>
      <c r="BI467" s="3178">
        <f t="shared" si="284"/>
        <v>0</v>
      </c>
      <c r="BJ467" s="3178">
        <f t="shared" si="285"/>
        <v>0</v>
      </c>
      <c r="BK467" s="3178">
        <f t="shared" si="286"/>
        <v>0</v>
      </c>
      <c r="BL467" s="3178">
        <f t="shared" si="287"/>
        <v>0</v>
      </c>
      <c r="BM467" s="3178">
        <f t="shared" si="288"/>
        <v>0</v>
      </c>
      <c r="BN467" s="3178">
        <f t="shared" si="289"/>
        <v>0</v>
      </c>
      <c r="BO467" s="3178">
        <f t="shared" si="290"/>
        <v>0</v>
      </c>
      <c r="BP467" s="3178">
        <f t="shared" si="291"/>
        <v>0</v>
      </c>
      <c r="BQ467" s="3178">
        <f t="shared" si="292"/>
        <v>0</v>
      </c>
      <c r="BR467" s="3178">
        <f t="shared" si="293"/>
        <v>0</v>
      </c>
      <c r="BS467" s="3178">
        <f t="shared" si="294"/>
        <v>0</v>
      </c>
      <c r="BT467" s="3188">
        <f t="shared" si="295"/>
        <v>0</v>
      </c>
    </row>
    <row r="468" spans="1:72">
      <c r="A468" s="3176"/>
      <c r="B468" s="3177"/>
      <c r="C468" s="3177"/>
      <c r="D468" s="3190"/>
      <c r="E468" s="3178">
        <f t="shared" si="267"/>
        <v>0</v>
      </c>
      <c r="F468" s="3179"/>
      <c r="G468" s="3180">
        <f t="shared" si="268"/>
        <v>0</v>
      </c>
      <c r="H468" s="3181">
        <f t="shared" si="269"/>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70"/>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71"/>
        <v>0</v>
      </c>
      <c r="AW468" s="3186">
        <f t="shared" si="272"/>
        <v>0</v>
      </c>
      <c r="AX468" s="3186">
        <f t="shared" si="273"/>
        <v>0</v>
      </c>
      <c r="AY468" s="3187">
        <f t="shared" si="274"/>
        <v>0</v>
      </c>
      <c r="AZ468" s="3178">
        <f t="shared" si="275"/>
        <v>0</v>
      </c>
      <c r="BA468" s="3178">
        <f t="shared" si="276"/>
        <v>0</v>
      </c>
      <c r="BB468" s="3178">
        <f t="shared" si="277"/>
        <v>0</v>
      </c>
      <c r="BC468" s="3178">
        <f t="shared" si="278"/>
        <v>0</v>
      </c>
      <c r="BD468" s="3178">
        <f t="shared" si="279"/>
        <v>0</v>
      </c>
      <c r="BE468" s="3178">
        <f t="shared" si="280"/>
        <v>0</v>
      </c>
      <c r="BF468" s="3178">
        <f t="shared" si="281"/>
        <v>0</v>
      </c>
      <c r="BG468" s="3178">
        <f t="shared" si="282"/>
        <v>0</v>
      </c>
      <c r="BH468" s="3178">
        <f t="shared" si="283"/>
        <v>0</v>
      </c>
      <c r="BI468" s="3178">
        <f t="shared" si="284"/>
        <v>0</v>
      </c>
      <c r="BJ468" s="3178">
        <f t="shared" si="285"/>
        <v>0</v>
      </c>
      <c r="BK468" s="3178">
        <f t="shared" si="286"/>
        <v>0</v>
      </c>
      <c r="BL468" s="3178">
        <f t="shared" si="287"/>
        <v>0</v>
      </c>
      <c r="BM468" s="3178">
        <f t="shared" si="288"/>
        <v>0</v>
      </c>
      <c r="BN468" s="3178">
        <f t="shared" si="289"/>
        <v>0</v>
      </c>
      <c r="BO468" s="3178">
        <f t="shared" si="290"/>
        <v>0</v>
      </c>
      <c r="BP468" s="3178">
        <f t="shared" si="291"/>
        <v>0</v>
      </c>
      <c r="BQ468" s="3178">
        <f t="shared" si="292"/>
        <v>0</v>
      </c>
      <c r="BR468" s="3178">
        <f t="shared" si="293"/>
        <v>0</v>
      </c>
      <c r="BS468" s="3178">
        <f t="shared" si="294"/>
        <v>0</v>
      </c>
      <c r="BT468" s="3188">
        <f t="shared" si="295"/>
        <v>0</v>
      </c>
    </row>
    <row r="469" spans="1:72">
      <c r="A469" s="3176"/>
      <c r="B469" s="3177"/>
      <c r="C469" s="3177"/>
      <c r="D469" s="3190"/>
      <c r="E469" s="3178">
        <f t="shared" si="267"/>
        <v>0</v>
      </c>
      <c r="F469" s="3179"/>
      <c r="G469" s="3180">
        <f t="shared" si="268"/>
        <v>0</v>
      </c>
      <c r="H469" s="3181">
        <f t="shared" si="269"/>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70"/>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71"/>
        <v>0</v>
      </c>
      <c r="AW469" s="3186">
        <f t="shared" si="272"/>
        <v>0</v>
      </c>
      <c r="AX469" s="3186">
        <f t="shared" si="273"/>
        <v>0</v>
      </c>
      <c r="AY469" s="3187">
        <f t="shared" si="274"/>
        <v>0</v>
      </c>
      <c r="AZ469" s="3178">
        <f t="shared" si="275"/>
        <v>0</v>
      </c>
      <c r="BA469" s="3178">
        <f t="shared" si="276"/>
        <v>0</v>
      </c>
      <c r="BB469" s="3178">
        <f t="shared" si="277"/>
        <v>0</v>
      </c>
      <c r="BC469" s="3178">
        <f t="shared" si="278"/>
        <v>0</v>
      </c>
      <c r="BD469" s="3178">
        <f t="shared" si="279"/>
        <v>0</v>
      </c>
      <c r="BE469" s="3178">
        <f t="shared" si="280"/>
        <v>0</v>
      </c>
      <c r="BF469" s="3178">
        <f t="shared" si="281"/>
        <v>0</v>
      </c>
      <c r="BG469" s="3178">
        <f t="shared" si="282"/>
        <v>0</v>
      </c>
      <c r="BH469" s="3178">
        <f t="shared" si="283"/>
        <v>0</v>
      </c>
      <c r="BI469" s="3178">
        <f t="shared" si="284"/>
        <v>0</v>
      </c>
      <c r="BJ469" s="3178">
        <f t="shared" si="285"/>
        <v>0</v>
      </c>
      <c r="BK469" s="3178">
        <f t="shared" si="286"/>
        <v>0</v>
      </c>
      <c r="BL469" s="3178">
        <f t="shared" si="287"/>
        <v>0</v>
      </c>
      <c r="BM469" s="3178">
        <f t="shared" si="288"/>
        <v>0</v>
      </c>
      <c r="BN469" s="3178">
        <f t="shared" si="289"/>
        <v>0</v>
      </c>
      <c r="BO469" s="3178">
        <f t="shared" si="290"/>
        <v>0</v>
      </c>
      <c r="BP469" s="3178">
        <f t="shared" si="291"/>
        <v>0</v>
      </c>
      <c r="BQ469" s="3178">
        <f t="shared" si="292"/>
        <v>0</v>
      </c>
      <c r="BR469" s="3178">
        <f t="shared" si="293"/>
        <v>0</v>
      </c>
      <c r="BS469" s="3178">
        <f t="shared" si="294"/>
        <v>0</v>
      </c>
      <c r="BT469" s="3188">
        <f t="shared" si="295"/>
        <v>0</v>
      </c>
    </row>
    <row r="470" spans="1:72">
      <c r="A470" s="3176"/>
      <c r="B470" s="3177"/>
      <c r="C470" s="3177"/>
      <c r="D470" s="3190"/>
      <c r="E470" s="3178">
        <f t="shared" si="267"/>
        <v>0</v>
      </c>
      <c r="F470" s="3179"/>
      <c r="G470" s="3180">
        <f t="shared" si="268"/>
        <v>0</v>
      </c>
      <c r="H470" s="3181">
        <f t="shared" si="269"/>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70"/>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71"/>
        <v>0</v>
      </c>
      <c r="AW470" s="3186">
        <f t="shared" si="272"/>
        <v>0</v>
      </c>
      <c r="AX470" s="3186">
        <f t="shared" si="273"/>
        <v>0</v>
      </c>
      <c r="AY470" s="3187">
        <f t="shared" si="274"/>
        <v>0</v>
      </c>
      <c r="AZ470" s="3178">
        <f t="shared" si="275"/>
        <v>0</v>
      </c>
      <c r="BA470" s="3178">
        <f t="shared" si="276"/>
        <v>0</v>
      </c>
      <c r="BB470" s="3178">
        <f t="shared" si="277"/>
        <v>0</v>
      </c>
      <c r="BC470" s="3178">
        <f t="shared" si="278"/>
        <v>0</v>
      </c>
      <c r="BD470" s="3178">
        <f t="shared" si="279"/>
        <v>0</v>
      </c>
      <c r="BE470" s="3178">
        <f t="shared" si="280"/>
        <v>0</v>
      </c>
      <c r="BF470" s="3178">
        <f t="shared" si="281"/>
        <v>0</v>
      </c>
      <c r="BG470" s="3178">
        <f t="shared" si="282"/>
        <v>0</v>
      </c>
      <c r="BH470" s="3178">
        <f t="shared" si="283"/>
        <v>0</v>
      </c>
      <c r="BI470" s="3178">
        <f t="shared" si="284"/>
        <v>0</v>
      </c>
      <c r="BJ470" s="3178">
        <f t="shared" si="285"/>
        <v>0</v>
      </c>
      <c r="BK470" s="3178">
        <f t="shared" si="286"/>
        <v>0</v>
      </c>
      <c r="BL470" s="3178">
        <f t="shared" si="287"/>
        <v>0</v>
      </c>
      <c r="BM470" s="3178">
        <f t="shared" si="288"/>
        <v>0</v>
      </c>
      <c r="BN470" s="3178">
        <f t="shared" si="289"/>
        <v>0</v>
      </c>
      <c r="BO470" s="3178">
        <f t="shared" si="290"/>
        <v>0</v>
      </c>
      <c r="BP470" s="3178">
        <f t="shared" si="291"/>
        <v>0</v>
      </c>
      <c r="BQ470" s="3178">
        <f t="shared" si="292"/>
        <v>0</v>
      </c>
      <c r="BR470" s="3178">
        <f t="shared" si="293"/>
        <v>0</v>
      </c>
      <c r="BS470" s="3178">
        <f t="shared" si="294"/>
        <v>0</v>
      </c>
      <c r="BT470" s="3188">
        <f t="shared" si="295"/>
        <v>0</v>
      </c>
    </row>
    <row r="471" spans="1:72">
      <c r="A471" s="3176"/>
      <c r="B471" s="3177"/>
      <c r="C471" s="3177"/>
      <c r="D471" s="3190"/>
      <c r="E471" s="3178">
        <f t="shared" si="267"/>
        <v>0</v>
      </c>
      <c r="F471" s="3179"/>
      <c r="G471" s="3180">
        <f t="shared" si="268"/>
        <v>0</v>
      </c>
      <c r="H471" s="3181">
        <f t="shared" si="269"/>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70"/>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71"/>
        <v>0</v>
      </c>
      <c r="AW471" s="3186">
        <f t="shared" si="272"/>
        <v>0</v>
      </c>
      <c r="AX471" s="3186">
        <f t="shared" si="273"/>
        <v>0</v>
      </c>
      <c r="AY471" s="3187">
        <f t="shared" si="274"/>
        <v>0</v>
      </c>
      <c r="AZ471" s="3178">
        <f t="shared" si="275"/>
        <v>0</v>
      </c>
      <c r="BA471" s="3178">
        <f t="shared" si="276"/>
        <v>0</v>
      </c>
      <c r="BB471" s="3178">
        <f t="shared" si="277"/>
        <v>0</v>
      </c>
      <c r="BC471" s="3178">
        <f t="shared" si="278"/>
        <v>0</v>
      </c>
      <c r="BD471" s="3178">
        <f t="shared" si="279"/>
        <v>0</v>
      </c>
      <c r="BE471" s="3178">
        <f t="shared" si="280"/>
        <v>0</v>
      </c>
      <c r="BF471" s="3178">
        <f t="shared" si="281"/>
        <v>0</v>
      </c>
      <c r="BG471" s="3178">
        <f t="shared" si="282"/>
        <v>0</v>
      </c>
      <c r="BH471" s="3178">
        <f t="shared" si="283"/>
        <v>0</v>
      </c>
      <c r="BI471" s="3178">
        <f t="shared" si="284"/>
        <v>0</v>
      </c>
      <c r="BJ471" s="3178">
        <f t="shared" si="285"/>
        <v>0</v>
      </c>
      <c r="BK471" s="3178">
        <f t="shared" si="286"/>
        <v>0</v>
      </c>
      <c r="BL471" s="3178">
        <f t="shared" si="287"/>
        <v>0</v>
      </c>
      <c r="BM471" s="3178">
        <f t="shared" si="288"/>
        <v>0</v>
      </c>
      <c r="BN471" s="3178">
        <f t="shared" si="289"/>
        <v>0</v>
      </c>
      <c r="BO471" s="3178">
        <f t="shared" si="290"/>
        <v>0</v>
      </c>
      <c r="BP471" s="3178">
        <f t="shared" si="291"/>
        <v>0</v>
      </c>
      <c r="BQ471" s="3178">
        <f t="shared" si="292"/>
        <v>0</v>
      </c>
      <c r="BR471" s="3178">
        <f t="shared" si="293"/>
        <v>0</v>
      </c>
      <c r="BS471" s="3178">
        <f t="shared" si="294"/>
        <v>0</v>
      </c>
      <c r="BT471" s="3188">
        <f t="shared" si="295"/>
        <v>0</v>
      </c>
    </row>
    <row r="472" spans="1:72">
      <c r="A472" s="3176"/>
      <c r="B472" s="3177"/>
      <c r="C472" s="3177"/>
      <c r="D472" s="3190"/>
      <c r="E472" s="3178">
        <f t="shared" si="267"/>
        <v>0</v>
      </c>
      <c r="F472" s="3179"/>
      <c r="G472" s="3180">
        <f t="shared" si="268"/>
        <v>0</v>
      </c>
      <c r="H472" s="3181">
        <f t="shared" si="269"/>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70"/>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71"/>
        <v>0</v>
      </c>
      <c r="AW472" s="3186">
        <f t="shared" si="272"/>
        <v>0</v>
      </c>
      <c r="AX472" s="3186">
        <f t="shared" si="273"/>
        <v>0</v>
      </c>
      <c r="AY472" s="3187">
        <f t="shared" si="274"/>
        <v>0</v>
      </c>
      <c r="AZ472" s="3178">
        <f t="shared" si="275"/>
        <v>0</v>
      </c>
      <c r="BA472" s="3178">
        <f t="shared" si="276"/>
        <v>0</v>
      </c>
      <c r="BB472" s="3178">
        <f t="shared" si="277"/>
        <v>0</v>
      </c>
      <c r="BC472" s="3178">
        <f t="shared" si="278"/>
        <v>0</v>
      </c>
      <c r="BD472" s="3178">
        <f t="shared" si="279"/>
        <v>0</v>
      </c>
      <c r="BE472" s="3178">
        <f t="shared" si="280"/>
        <v>0</v>
      </c>
      <c r="BF472" s="3178">
        <f t="shared" si="281"/>
        <v>0</v>
      </c>
      <c r="BG472" s="3178">
        <f t="shared" si="282"/>
        <v>0</v>
      </c>
      <c r="BH472" s="3178">
        <f t="shared" si="283"/>
        <v>0</v>
      </c>
      <c r="BI472" s="3178">
        <f t="shared" si="284"/>
        <v>0</v>
      </c>
      <c r="BJ472" s="3178">
        <f t="shared" si="285"/>
        <v>0</v>
      </c>
      <c r="BK472" s="3178">
        <f t="shared" si="286"/>
        <v>0</v>
      </c>
      <c r="BL472" s="3178">
        <f t="shared" si="287"/>
        <v>0</v>
      </c>
      <c r="BM472" s="3178">
        <f t="shared" si="288"/>
        <v>0</v>
      </c>
      <c r="BN472" s="3178">
        <f t="shared" si="289"/>
        <v>0</v>
      </c>
      <c r="BO472" s="3178">
        <f t="shared" si="290"/>
        <v>0</v>
      </c>
      <c r="BP472" s="3178">
        <f t="shared" si="291"/>
        <v>0</v>
      </c>
      <c r="BQ472" s="3178">
        <f t="shared" si="292"/>
        <v>0</v>
      </c>
      <c r="BR472" s="3178">
        <f t="shared" si="293"/>
        <v>0</v>
      </c>
      <c r="BS472" s="3178">
        <f t="shared" si="294"/>
        <v>0</v>
      </c>
      <c r="BT472" s="3188">
        <f t="shared" si="295"/>
        <v>0</v>
      </c>
    </row>
    <row r="473" spans="1:72">
      <c r="A473" s="3176"/>
      <c r="B473" s="3177"/>
      <c r="C473" s="3177"/>
      <c r="D473" s="3190"/>
      <c r="E473" s="3178">
        <f t="shared" si="267"/>
        <v>0</v>
      </c>
      <c r="F473" s="3179"/>
      <c r="G473" s="3180">
        <f t="shared" si="268"/>
        <v>0</v>
      </c>
      <c r="H473" s="3181">
        <f t="shared" si="269"/>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70"/>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71"/>
        <v>0</v>
      </c>
      <c r="AW473" s="3186">
        <f t="shared" si="272"/>
        <v>0</v>
      </c>
      <c r="AX473" s="3186">
        <f t="shared" si="273"/>
        <v>0</v>
      </c>
      <c r="AY473" s="3187">
        <f t="shared" si="274"/>
        <v>0</v>
      </c>
      <c r="AZ473" s="3178">
        <f t="shared" si="275"/>
        <v>0</v>
      </c>
      <c r="BA473" s="3178">
        <f t="shared" si="276"/>
        <v>0</v>
      </c>
      <c r="BB473" s="3178">
        <f t="shared" si="277"/>
        <v>0</v>
      </c>
      <c r="BC473" s="3178">
        <f t="shared" si="278"/>
        <v>0</v>
      </c>
      <c r="BD473" s="3178">
        <f t="shared" si="279"/>
        <v>0</v>
      </c>
      <c r="BE473" s="3178">
        <f t="shared" si="280"/>
        <v>0</v>
      </c>
      <c r="BF473" s="3178">
        <f t="shared" si="281"/>
        <v>0</v>
      </c>
      <c r="BG473" s="3178">
        <f t="shared" si="282"/>
        <v>0</v>
      </c>
      <c r="BH473" s="3178">
        <f t="shared" si="283"/>
        <v>0</v>
      </c>
      <c r="BI473" s="3178">
        <f t="shared" si="284"/>
        <v>0</v>
      </c>
      <c r="BJ473" s="3178">
        <f t="shared" si="285"/>
        <v>0</v>
      </c>
      <c r="BK473" s="3178">
        <f t="shared" si="286"/>
        <v>0</v>
      </c>
      <c r="BL473" s="3178">
        <f t="shared" si="287"/>
        <v>0</v>
      </c>
      <c r="BM473" s="3178">
        <f t="shared" si="288"/>
        <v>0</v>
      </c>
      <c r="BN473" s="3178">
        <f t="shared" si="289"/>
        <v>0</v>
      </c>
      <c r="BO473" s="3178">
        <f t="shared" si="290"/>
        <v>0</v>
      </c>
      <c r="BP473" s="3178">
        <f t="shared" si="291"/>
        <v>0</v>
      </c>
      <c r="BQ473" s="3178">
        <f t="shared" si="292"/>
        <v>0</v>
      </c>
      <c r="BR473" s="3178">
        <f t="shared" si="293"/>
        <v>0</v>
      </c>
      <c r="BS473" s="3178">
        <f t="shared" si="294"/>
        <v>0</v>
      </c>
      <c r="BT473" s="3188">
        <f t="shared" si="295"/>
        <v>0</v>
      </c>
    </row>
    <row r="474" spans="1:72">
      <c r="A474" s="3176"/>
      <c r="B474" s="3177"/>
      <c r="C474" s="3177"/>
      <c r="D474" s="3190"/>
      <c r="E474" s="3178">
        <f t="shared" si="267"/>
        <v>0</v>
      </c>
      <c r="F474" s="3179"/>
      <c r="G474" s="3180">
        <f t="shared" si="268"/>
        <v>0</v>
      </c>
      <c r="H474" s="3181">
        <f t="shared" si="269"/>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70"/>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71"/>
        <v>0</v>
      </c>
      <c r="AW474" s="3186">
        <f t="shared" si="272"/>
        <v>0</v>
      </c>
      <c r="AX474" s="3186">
        <f t="shared" si="273"/>
        <v>0</v>
      </c>
      <c r="AY474" s="3187">
        <f t="shared" si="274"/>
        <v>0</v>
      </c>
      <c r="AZ474" s="3178">
        <f t="shared" si="275"/>
        <v>0</v>
      </c>
      <c r="BA474" s="3178">
        <f t="shared" si="276"/>
        <v>0</v>
      </c>
      <c r="BB474" s="3178">
        <f t="shared" si="277"/>
        <v>0</v>
      </c>
      <c r="BC474" s="3178">
        <f t="shared" si="278"/>
        <v>0</v>
      </c>
      <c r="BD474" s="3178">
        <f t="shared" si="279"/>
        <v>0</v>
      </c>
      <c r="BE474" s="3178">
        <f t="shared" si="280"/>
        <v>0</v>
      </c>
      <c r="BF474" s="3178">
        <f t="shared" si="281"/>
        <v>0</v>
      </c>
      <c r="BG474" s="3178">
        <f t="shared" si="282"/>
        <v>0</v>
      </c>
      <c r="BH474" s="3178">
        <f t="shared" si="283"/>
        <v>0</v>
      </c>
      <c r="BI474" s="3178">
        <f t="shared" si="284"/>
        <v>0</v>
      </c>
      <c r="BJ474" s="3178">
        <f t="shared" si="285"/>
        <v>0</v>
      </c>
      <c r="BK474" s="3178">
        <f t="shared" si="286"/>
        <v>0</v>
      </c>
      <c r="BL474" s="3178">
        <f t="shared" si="287"/>
        <v>0</v>
      </c>
      <c r="BM474" s="3178">
        <f t="shared" si="288"/>
        <v>0</v>
      </c>
      <c r="BN474" s="3178">
        <f t="shared" si="289"/>
        <v>0</v>
      </c>
      <c r="BO474" s="3178">
        <f t="shared" si="290"/>
        <v>0</v>
      </c>
      <c r="BP474" s="3178">
        <f t="shared" si="291"/>
        <v>0</v>
      </c>
      <c r="BQ474" s="3178">
        <f t="shared" si="292"/>
        <v>0</v>
      </c>
      <c r="BR474" s="3178">
        <f t="shared" si="293"/>
        <v>0</v>
      </c>
      <c r="BS474" s="3178">
        <f t="shared" si="294"/>
        <v>0</v>
      </c>
      <c r="BT474" s="3188">
        <f t="shared" si="295"/>
        <v>0</v>
      </c>
    </row>
    <row r="475" spans="1:72">
      <c r="A475" s="3176"/>
      <c r="B475" s="3177"/>
      <c r="C475" s="3177"/>
      <c r="D475" s="3190"/>
      <c r="E475" s="3178">
        <f t="shared" si="267"/>
        <v>0</v>
      </c>
      <c r="F475" s="3179"/>
      <c r="G475" s="3180">
        <f t="shared" si="268"/>
        <v>0</v>
      </c>
      <c r="H475" s="3181">
        <f t="shared" si="269"/>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70"/>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71"/>
        <v>0</v>
      </c>
      <c r="AW475" s="3186">
        <f t="shared" si="272"/>
        <v>0</v>
      </c>
      <c r="AX475" s="3186">
        <f t="shared" si="273"/>
        <v>0</v>
      </c>
      <c r="AY475" s="3187">
        <f t="shared" si="274"/>
        <v>0</v>
      </c>
      <c r="AZ475" s="3178">
        <f t="shared" si="275"/>
        <v>0</v>
      </c>
      <c r="BA475" s="3178">
        <f t="shared" si="276"/>
        <v>0</v>
      </c>
      <c r="BB475" s="3178">
        <f t="shared" si="277"/>
        <v>0</v>
      </c>
      <c r="BC475" s="3178">
        <f t="shared" si="278"/>
        <v>0</v>
      </c>
      <c r="BD475" s="3178">
        <f t="shared" si="279"/>
        <v>0</v>
      </c>
      <c r="BE475" s="3178">
        <f t="shared" si="280"/>
        <v>0</v>
      </c>
      <c r="BF475" s="3178">
        <f t="shared" si="281"/>
        <v>0</v>
      </c>
      <c r="BG475" s="3178">
        <f t="shared" si="282"/>
        <v>0</v>
      </c>
      <c r="BH475" s="3178">
        <f t="shared" si="283"/>
        <v>0</v>
      </c>
      <c r="BI475" s="3178">
        <f t="shared" si="284"/>
        <v>0</v>
      </c>
      <c r="BJ475" s="3178">
        <f t="shared" si="285"/>
        <v>0</v>
      </c>
      <c r="BK475" s="3178">
        <f t="shared" si="286"/>
        <v>0</v>
      </c>
      <c r="BL475" s="3178">
        <f t="shared" si="287"/>
        <v>0</v>
      </c>
      <c r="BM475" s="3178">
        <f t="shared" si="288"/>
        <v>0</v>
      </c>
      <c r="BN475" s="3178">
        <f t="shared" si="289"/>
        <v>0</v>
      </c>
      <c r="BO475" s="3178">
        <f t="shared" si="290"/>
        <v>0</v>
      </c>
      <c r="BP475" s="3178">
        <f t="shared" si="291"/>
        <v>0</v>
      </c>
      <c r="BQ475" s="3178">
        <f t="shared" si="292"/>
        <v>0</v>
      </c>
      <c r="BR475" s="3178">
        <f t="shared" si="293"/>
        <v>0</v>
      </c>
      <c r="BS475" s="3178">
        <f t="shared" si="294"/>
        <v>0</v>
      </c>
      <c r="BT475" s="3188">
        <f t="shared" si="295"/>
        <v>0</v>
      </c>
    </row>
    <row r="476" spans="1:72">
      <c r="A476" s="3176"/>
      <c r="B476" s="3177"/>
      <c r="C476" s="3177"/>
      <c r="D476" s="3190"/>
      <c r="E476" s="3178">
        <f t="shared" si="267"/>
        <v>0</v>
      </c>
      <c r="F476" s="3179"/>
      <c r="G476" s="3180">
        <f t="shared" si="268"/>
        <v>0</v>
      </c>
      <c r="H476" s="3181">
        <f t="shared" si="269"/>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70"/>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71"/>
        <v>0</v>
      </c>
      <c r="AW476" s="3186">
        <f t="shared" si="272"/>
        <v>0</v>
      </c>
      <c r="AX476" s="3186">
        <f t="shared" si="273"/>
        <v>0</v>
      </c>
      <c r="AY476" s="3187">
        <f t="shared" si="274"/>
        <v>0</v>
      </c>
      <c r="AZ476" s="3178">
        <f t="shared" si="275"/>
        <v>0</v>
      </c>
      <c r="BA476" s="3178">
        <f t="shared" si="276"/>
        <v>0</v>
      </c>
      <c r="BB476" s="3178">
        <f t="shared" si="277"/>
        <v>0</v>
      </c>
      <c r="BC476" s="3178">
        <f t="shared" si="278"/>
        <v>0</v>
      </c>
      <c r="BD476" s="3178">
        <f t="shared" si="279"/>
        <v>0</v>
      </c>
      <c r="BE476" s="3178">
        <f t="shared" si="280"/>
        <v>0</v>
      </c>
      <c r="BF476" s="3178">
        <f t="shared" si="281"/>
        <v>0</v>
      </c>
      <c r="BG476" s="3178">
        <f t="shared" si="282"/>
        <v>0</v>
      </c>
      <c r="BH476" s="3178">
        <f t="shared" si="283"/>
        <v>0</v>
      </c>
      <c r="BI476" s="3178">
        <f t="shared" si="284"/>
        <v>0</v>
      </c>
      <c r="BJ476" s="3178">
        <f t="shared" si="285"/>
        <v>0</v>
      </c>
      <c r="BK476" s="3178">
        <f t="shared" si="286"/>
        <v>0</v>
      </c>
      <c r="BL476" s="3178">
        <f t="shared" si="287"/>
        <v>0</v>
      </c>
      <c r="BM476" s="3178">
        <f t="shared" si="288"/>
        <v>0</v>
      </c>
      <c r="BN476" s="3178">
        <f t="shared" si="289"/>
        <v>0</v>
      </c>
      <c r="BO476" s="3178">
        <f t="shared" si="290"/>
        <v>0</v>
      </c>
      <c r="BP476" s="3178">
        <f t="shared" si="291"/>
        <v>0</v>
      </c>
      <c r="BQ476" s="3178">
        <f t="shared" si="292"/>
        <v>0</v>
      </c>
      <c r="BR476" s="3178">
        <f t="shared" si="293"/>
        <v>0</v>
      </c>
      <c r="BS476" s="3178">
        <f t="shared" si="294"/>
        <v>0</v>
      </c>
      <c r="BT476" s="3188">
        <f t="shared" si="295"/>
        <v>0</v>
      </c>
    </row>
    <row r="477" spans="1:72">
      <c r="A477" s="3176"/>
      <c r="B477" s="3177"/>
      <c r="C477" s="3177"/>
      <c r="D477" s="3190"/>
      <c r="E477" s="3178">
        <f t="shared" si="267"/>
        <v>0</v>
      </c>
      <c r="F477" s="3179"/>
      <c r="G477" s="3180">
        <f t="shared" si="268"/>
        <v>0</v>
      </c>
      <c r="H477" s="3181">
        <f t="shared" si="269"/>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70"/>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71"/>
        <v>0</v>
      </c>
      <c r="AW477" s="3186">
        <f t="shared" si="272"/>
        <v>0</v>
      </c>
      <c r="AX477" s="3186">
        <f t="shared" si="273"/>
        <v>0</v>
      </c>
      <c r="AY477" s="3187">
        <f t="shared" si="274"/>
        <v>0</v>
      </c>
      <c r="AZ477" s="3178">
        <f t="shared" si="275"/>
        <v>0</v>
      </c>
      <c r="BA477" s="3178">
        <f t="shared" si="276"/>
        <v>0</v>
      </c>
      <c r="BB477" s="3178">
        <f t="shared" si="277"/>
        <v>0</v>
      </c>
      <c r="BC477" s="3178">
        <f t="shared" si="278"/>
        <v>0</v>
      </c>
      <c r="BD477" s="3178">
        <f t="shared" si="279"/>
        <v>0</v>
      </c>
      <c r="BE477" s="3178">
        <f t="shared" si="280"/>
        <v>0</v>
      </c>
      <c r="BF477" s="3178">
        <f t="shared" si="281"/>
        <v>0</v>
      </c>
      <c r="BG477" s="3178">
        <f t="shared" si="282"/>
        <v>0</v>
      </c>
      <c r="BH477" s="3178">
        <f t="shared" si="283"/>
        <v>0</v>
      </c>
      <c r="BI477" s="3178">
        <f t="shared" si="284"/>
        <v>0</v>
      </c>
      <c r="BJ477" s="3178">
        <f t="shared" si="285"/>
        <v>0</v>
      </c>
      <c r="BK477" s="3178">
        <f t="shared" si="286"/>
        <v>0</v>
      </c>
      <c r="BL477" s="3178">
        <f t="shared" si="287"/>
        <v>0</v>
      </c>
      <c r="BM477" s="3178">
        <f t="shared" si="288"/>
        <v>0</v>
      </c>
      <c r="BN477" s="3178">
        <f t="shared" si="289"/>
        <v>0</v>
      </c>
      <c r="BO477" s="3178">
        <f t="shared" si="290"/>
        <v>0</v>
      </c>
      <c r="BP477" s="3178">
        <f t="shared" si="291"/>
        <v>0</v>
      </c>
      <c r="BQ477" s="3178">
        <f t="shared" si="292"/>
        <v>0</v>
      </c>
      <c r="BR477" s="3178">
        <f t="shared" si="293"/>
        <v>0</v>
      </c>
      <c r="BS477" s="3178">
        <f t="shared" si="294"/>
        <v>0</v>
      </c>
      <c r="BT477" s="3188">
        <f t="shared" si="295"/>
        <v>0</v>
      </c>
    </row>
    <row r="478" spans="1:72">
      <c r="A478" s="3176"/>
      <c r="B478" s="3176"/>
      <c r="C478" s="3176"/>
      <c r="D478" s="3190"/>
      <c r="E478" s="3178">
        <f t="shared" si="267"/>
        <v>0</v>
      </c>
      <c r="F478" s="3191"/>
      <c r="G478" s="3180">
        <f t="shared" ref="G478:G509" si="296">H478+AC478+AT478</f>
        <v>0</v>
      </c>
      <c r="H478" s="3181">
        <f t="shared" ref="H478:H509" si="297">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8">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71"/>
        <v>0</v>
      </c>
      <c r="AW478" s="3186">
        <f t="shared" si="272"/>
        <v>0</v>
      </c>
      <c r="AX478" s="3186">
        <f t="shared" si="273"/>
        <v>0</v>
      </c>
      <c r="AY478" s="3187">
        <f t="shared" ref="AY478:AY509" si="299">ROUND($AY$6*AZ478/$AZ$5,2)</f>
        <v>0</v>
      </c>
      <c r="AZ478" s="3178">
        <f t="shared" ref="AZ478:AZ509" si="300">BA478+BL478</f>
        <v>0</v>
      </c>
      <c r="BA478" s="3178">
        <f t="shared" ref="BA478:BA509" si="301">SUM(BB478:BK478)</f>
        <v>0</v>
      </c>
      <c r="BB478" s="3178">
        <f t="shared" ref="BB478:BB509" si="302">IF($D478="是",I478-J478,0)</f>
        <v>0</v>
      </c>
      <c r="BC478" s="3178">
        <f t="shared" ref="BC478:BC509" si="303">IF($D478="是",K478-L478,0)</f>
        <v>0</v>
      </c>
      <c r="BD478" s="3178">
        <f t="shared" ref="BD478:BD509" si="304">IF($D478="是",M478-N478,0)</f>
        <v>0</v>
      </c>
      <c r="BE478" s="3178">
        <f t="shared" ref="BE478:BE509" si="305">IF($D478="是",O478-P478,0)</f>
        <v>0</v>
      </c>
      <c r="BF478" s="3178">
        <f t="shared" ref="BF478:BF509" si="306">IF($D478="是",Q478-R478,0)</f>
        <v>0</v>
      </c>
      <c r="BG478" s="3178">
        <f t="shared" ref="BG478:BG509" si="307">IF($D478="是",S478-T478,0)</f>
        <v>0</v>
      </c>
      <c r="BH478" s="3178">
        <f t="shared" ref="BH478:BH509" si="308">IF($D478="是",U478-V478,0)</f>
        <v>0</v>
      </c>
      <c r="BI478" s="3178">
        <f t="shared" ref="BI478:BI509" si="309">IF($D478="是",W478-X478,0)</f>
        <v>0</v>
      </c>
      <c r="BJ478" s="3178">
        <f t="shared" ref="BJ478:BJ509" si="310">IF($D478="是",Y478-Z478,0)</f>
        <v>0</v>
      </c>
      <c r="BK478" s="3178">
        <f t="shared" ref="BK478:BK509" si="311">IF($D478="是",AA478-AB478,0)</f>
        <v>0</v>
      </c>
      <c r="BL478" s="3178">
        <f t="shared" ref="BL478:BL509" si="312">SUM(BM478:BT478)</f>
        <v>0</v>
      </c>
      <c r="BM478" s="3178">
        <f t="shared" ref="BM478:BM509" si="313">IF($D478="是",AD478-AE478,0)</f>
        <v>0</v>
      </c>
      <c r="BN478" s="3178">
        <f t="shared" ref="BN478:BN509" si="314">IF($D478="是",AF478-AG478,0)</f>
        <v>0</v>
      </c>
      <c r="BO478" s="3178">
        <f t="shared" ref="BO478:BO509" si="315">IF($D478="是",AH478-AI478,0)</f>
        <v>0</v>
      </c>
      <c r="BP478" s="3178">
        <f t="shared" ref="BP478:BP509" si="316">IF($D478="是",AJ478-AK478,0)</f>
        <v>0</v>
      </c>
      <c r="BQ478" s="3178">
        <f t="shared" ref="BQ478:BQ509" si="317">IF($D478="是",AL478-AM478,0)</f>
        <v>0</v>
      </c>
      <c r="BR478" s="3178">
        <f t="shared" ref="BR478:BR509" si="318">IF($D478="是",AN478-AO478,0)</f>
        <v>0</v>
      </c>
      <c r="BS478" s="3178">
        <f t="shared" ref="BS478:BS509" si="319">IF($D478="是",AP478-AQ478,0)</f>
        <v>0</v>
      </c>
      <c r="BT478" s="3188">
        <f t="shared" ref="BT478:BT509" si="320">IF($D478="是",AR478-AS478,0)</f>
        <v>0</v>
      </c>
    </row>
    <row r="479" spans="1:72">
      <c r="A479" s="3176"/>
      <c r="B479" s="3176"/>
      <c r="C479" s="3176"/>
      <c r="D479" s="3190"/>
      <c r="E479" s="3178">
        <f t="shared" si="267"/>
        <v>0</v>
      </c>
      <c r="F479" s="3191"/>
      <c r="G479" s="3180">
        <f t="shared" si="296"/>
        <v>0</v>
      </c>
      <c r="H479" s="3181">
        <f t="shared" si="297"/>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8"/>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71"/>
        <v>0</v>
      </c>
      <c r="AW479" s="3186">
        <f t="shared" si="272"/>
        <v>0</v>
      </c>
      <c r="AX479" s="3186">
        <f t="shared" si="273"/>
        <v>0</v>
      </c>
      <c r="AY479" s="3187">
        <f t="shared" si="299"/>
        <v>0</v>
      </c>
      <c r="AZ479" s="3178">
        <f t="shared" si="300"/>
        <v>0</v>
      </c>
      <c r="BA479" s="3178">
        <f t="shared" si="301"/>
        <v>0</v>
      </c>
      <c r="BB479" s="3178">
        <f t="shared" si="302"/>
        <v>0</v>
      </c>
      <c r="BC479" s="3178">
        <f t="shared" si="303"/>
        <v>0</v>
      </c>
      <c r="BD479" s="3178">
        <f t="shared" si="304"/>
        <v>0</v>
      </c>
      <c r="BE479" s="3178">
        <f t="shared" si="305"/>
        <v>0</v>
      </c>
      <c r="BF479" s="3178">
        <f t="shared" si="306"/>
        <v>0</v>
      </c>
      <c r="BG479" s="3178">
        <f t="shared" si="307"/>
        <v>0</v>
      </c>
      <c r="BH479" s="3178">
        <f t="shared" si="308"/>
        <v>0</v>
      </c>
      <c r="BI479" s="3178">
        <f t="shared" si="309"/>
        <v>0</v>
      </c>
      <c r="BJ479" s="3178">
        <f t="shared" si="310"/>
        <v>0</v>
      </c>
      <c r="BK479" s="3178">
        <f t="shared" si="311"/>
        <v>0</v>
      </c>
      <c r="BL479" s="3178">
        <f t="shared" si="312"/>
        <v>0</v>
      </c>
      <c r="BM479" s="3178">
        <f t="shared" si="313"/>
        <v>0</v>
      </c>
      <c r="BN479" s="3178">
        <f t="shared" si="314"/>
        <v>0</v>
      </c>
      <c r="BO479" s="3178">
        <f t="shared" si="315"/>
        <v>0</v>
      </c>
      <c r="BP479" s="3178">
        <f t="shared" si="316"/>
        <v>0</v>
      </c>
      <c r="BQ479" s="3178">
        <f t="shared" si="317"/>
        <v>0</v>
      </c>
      <c r="BR479" s="3178">
        <f t="shared" si="318"/>
        <v>0</v>
      </c>
      <c r="BS479" s="3178">
        <f t="shared" si="319"/>
        <v>0</v>
      </c>
      <c r="BT479" s="3188">
        <f t="shared" si="320"/>
        <v>0</v>
      </c>
    </row>
    <row r="480" spans="1:72">
      <c r="A480" s="3176"/>
      <c r="B480" s="3176"/>
      <c r="C480" s="3176"/>
      <c r="D480" s="3190"/>
      <c r="E480" s="3178">
        <f t="shared" si="267"/>
        <v>0</v>
      </c>
      <c r="F480" s="3191"/>
      <c r="G480" s="3180">
        <f t="shared" si="296"/>
        <v>0</v>
      </c>
      <c r="H480" s="3181">
        <f t="shared" si="297"/>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8"/>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71"/>
        <v>0</v>
      </c>
      <c r="AW480" s="3186">
        <f t="shared" si="272"/>
        <v>0</v>
      </c>
      <c r="AX480" s="3186">
        <f t="shared" si="273"/>
        <v>0</v>
      </c>
      <c r="AY480" s="3187">
        <f t="shared" si="299"/>
        <v>0</v>
      </c>
      <c r="AZ480" s="3178">
        <f t="shared" si="300"/>
        <v>0</v>
      </c>
      <c r="BA480" s="3178">
        <f t="shared" si="301"/>
        <v>0</v>
      </c>
      <c r="BB480" s="3178">
        <f t="shared" si="302"/>
        <v>0</v>
      </c>
      <c r="BC480" s="3178">
        <f t="shared" si="303"/>
        <v>0</v>
      </c>
      <c r="BD480" s="3178">
        <f t="shared" si="304"/>
        <v>0</v>
      </c>
      <c r="BE480" s="3178">
        <f t="shared" si="305"/>
        <v>0</v>
      </c>
      <c r="BF480" s="3178">
        <f t="shared" si="306"/>
        <v>0</v>
      </c>
      <c r="BG480" s="3178">
        <f t="shared" si="307"/>
        <v>0</v>
      </c>
      <c r="BH480" s="3178">
        <f t="shared" si="308"/>
        <v>0</v>
      </c>
      <c r="BI480" s="3178">
        <f t="shared" si="309"/>
        <v>0</v>
      </c>
      <c r="BJ480" s="3178">
        <f t="shared" si="310"/>
        <v>0</v>
      </c>
      <c r="BK480" s="3178">
        <f t="shared" si="311"/>
        <v>0</v>
      </c>
      <c r="BL480" s="3178">
        <f t="shared" si="312"/>
        <v>0</v>
      </c>
      <c r="BM480" s="3178">
        <f t="shared" si="313"/>
        <v>0</v>
      </c>
      <c r="BN480" s="3178">
        <f t="shared" si="314"/>
        <v>0</v>
      </c>
      <c r="BO480" s="3178">
        <f t="shared" si="315"/>
        <v>0</v>
      </c>
      <c r="BP480" s="3178">
        <f t="shared" si="316"/>
        <v>0</v>
      </c>
      <c r="BQ480" s="3178">
        <f t="shared" si="317"/>
        <v>0</v>
      </c>
      <c r="BR480" s="3178">
        <f t="shared" si="318"/>
        <v>0</v>
      </c>
      <c r="BS480" s="3178">
        <f t="shared" si="319"/>
        <v>0</v>
      </c>
      <c r="BT480" s="3188">
        <f t="shared" si="320"/>
        <v>0</v>
      </c>
    </row>
    <row r="481" spans="1:72" ht="15.6">
      <c r="A481" s="3176"/>
      <c r="B481" s="1292"/>
      <c r="C481" s="1293"/>
      <c r="D481" s="3189"/>
      <c r="E481" s="3178">
        <f t="shared" ref="E481:E504" si="321">IF($C$3="是",ROUND($A$3*G481/$B$3,2),ROUND($A$3*(G481-AT481)/$B$3,2))</f>
        <v>0</v>
      </c>
      <c r="F481" s="3179"/>
      <c r="G481" s="3180">
        <f t="shared" si="296"/>
        <v>0</v>
      </c>
      <c r="H481" s="3181">
        <f t="shared" si="297"/>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8"/>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2">A481</f>
        <v>0</v>
      </c>
      <c r="AW481" s="3186">
        <f t="shared" ref="AW481:AW505" si="323">B481</f>
        <v>0</v>
      </c>
      <c r="AX481" s="3186">
        <f t="shared" ref="AX481:AX505" si="324">C481</f>
        <v>0</v>
      </c>
      <c r="AY481" s="3187">
        <f t="shared" si="299"/>
        <v>0</v>
      </c>
      <c r="AZ481" s="3178">
        <f t="shared" si="300"/>
        <v>0</v>
      </c>
      <c r="BA481" s="3178">
        <f t="shared" si="301"/>
        <v>0</v>
      </c>
      <c r="BB481" s="3178">
        <f t="shared" si="302"/>
        <v>0</v>
      </c>
      <c r="BC481" s="3178">
        <f t="shared" si="303"/>
        <v>0</v>
      </c>
      <c r="BD481" s="3178">
        <f t="shared" si="304"/>
        <v>0</v>
      </c>
      <c r="BE481" s="3178">
        <f t="shared" si="305"/>
        <v>0</v>
      </c>
      <c r="BF481" s="3178">
        <f t="shared" si="306"/>
        <v>0</v>
      </c>
      <c r="BG481" s="3178">
        <f t="shared" si="307"/>
        <v>0</v>
      </c>
      <c r="BH481" s="3178">
        <f t="shared" si="308"/>
        <v>0</v>
      </c>
      <c r="BI481" s="3178">
        <f t="shared" si="309"/>
        <v>0</v>
      </c>
      <c r="BJ481" s="3178">
        <f t="shared" si="310"/>
        <v>0</v>
      </c>
      <c r="BK481" s="3178">
        <f t="shared" si="311"/>
        <v>0</v>
      </c>
      <c r="BL481" s="3178">
        <f t="shared" si="312"/>
        <v>0</v>
      </c>
      <c r="BM481" s="3178">
        <f t="shared" si="313"/>
        <v>0</v>
      </c>
      <c r="BN481" s="3178">
        <f t="shared" si="314"/>
        <v>0</v>
      </c>
      <c r="BO481" s="3178">
        <f t="shared" si="315"/>
        <v>0</v>
      </c>
      <c r="BP481" s="3178">
        <f t="shared" si="316"/>
        <v>0</v>
      </c>
      <c r="BQ481" s="3178">
        <f t="shared" si="317"/>
        <v>0</v>
      </c>
      <c r="BR481" s="3178">
        <f t="shared" si="318"/>
        <v>0</v>
      </c>
      <c r="BS481" s="3178">
        <f t="shared" si="319"/>
        <v>0</v>
      </c>
      <c r="BT481" s="3188">
        <f t="shared" si="320"/>
        <v>0</v>
      </c>
    </row>
    <row r="482" spans="1:72" ht="15.6">
      <c r="A482" s="3176"/>
      <c r="B482" s="1292"/>
      <c r="C482" s="1293"/>
      <c r="D482" s="3189"/>
      <c r="E482" s="3178">
        <f t="shared" si="321"/>
        <v>0</v>
      </c>
      <c r="F482" s="3179"/>
      <c r="G482" s="3180">
        <f t="shared" si="296"/>
        <v>0</v>
      </c>
      <c r="H482" s="3181">
        <f t="shared" si="297"/>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8"/>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2"/>
        <v>0</v>
      </c>
      <c r="AW482" s="3186">
        <f t="shared" si="323"/>
        <v>0</v>
      </c>
      <c r="AX482" s="3186">
        <f t="shared" si="324"/>
        <v>0</v>
      </c>
      <c r="AY482" s="3187">
        <f t="shared" si="299"/>
        <v>0</v>
      </c>
      <c r="AZ482" s="3178">
        <f t="shared" si="300"/>
        <v>0</v>
      </c>
      <c r="BA482" s="3178">
        <f t="shared" si="301"/>
        <v>0</v>
      </c>
      <c r="BB482" s="3178">
        <f t="shared" si="302"/>
        <v>0</v>
      </c>
      <c r="BC482" s="3178">
        <f t="shared" si="303"/>
        <v>0</v>
      </c>
      <c r="BD482" s="3178">
        <f t="shared" si="304"/>
        <v>0</v>
      </c>
      <c r="BE482" s="3178">
        <f t="shared" si="305"/>
        <v>0</v>
      </c>
      <c r="BF482" s="3178">
        <f t="shared" si="306"/>
        <v>0</v>
      </c>
      <c r="BG482" s="3178">
        <f t="shared" si="307"/>
        <v>0</v>
      </c>
      <c r="BH482" s="3178">
        <f t="shared" si="308"/>
        <v>0</v>
      </c>
      <c r="BI482" s="3178">
        <f t="shared" si="309"/>
        <v>0</v>
      </c>
      <c r="BJ482" s="3178">
        <f t="shared" si="310"/>
        <v>0</v>
      </c>
      <c r="BK482" s="3178">
        <f t="shared" si="311"/>
        <v>0</v>
      </c>
      <c r="BL482" s="3178">
        <f t="shared" si="312"/>
        <v>0</v>
      </c>
      <c r="BM482" s="3178">
        <f t="shared" si="313"/>
        <v>0</v>
      </c>
      <c r="BN482" s="3178">
        <f t="shared" si="314"/>
        <v>0</v>
      </c>
      <c r="BO482" s="3178">
        <f t="shared" si="315"/>
        <v>0</v>
      </c>
      <c r="BP482" s="3178">
        <f t="shared" si="316"/>
        <v>0</v>
      </c>
      <c r="BQ482" s="3178">
        <f t="shared" si="317"/>
        <v>0</v>
      </c>
      <c r="BR482" s="3178">
        <f t="shared" si="318"/>
        <v>0</v>
      </c>
      <c r="BS482" s="3178">
        <f t="shared" si="319"/>
        <v>0</v>
      </c>
      <c r="BT482" s="3188">
        <f t="shared" si="320"/>
        <v>0</v>
      </c>
    </row>
    <row r="483" spans="1:72" ht="15.6">
      <c r="A483" s="3176"/>
      <c r="B483" s="1292"/>
      <c r="C483" s="1293"/>
      <c r="D483" s="3189"/>
      <c r="E483" s="3178">
        <f t="shared" si="321"/>
        <v>0</v>
      </c>
      <c r="F483" s="3179"/>
      <c r="G483" s="3180">
        <f t="shared" si="296"/>
        <v>0</v>
      </c>
      <c r="H483" s="3181">
        <f t="shared" si="297"/>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8"/>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2"/>
        <v>0</v>
      </c>
      <c r="AW483" s="3186">
        <f t="shared" si="323"/>
        <v>0</v>
      </c>
      <c r="AX483" s="3186">
        <f t="shared" si="324"/>
        <v>0</v>
      </c>
      <c r="AY483" s="3187">
        <f t="shared" si="299"/>
        <v>0</v>
      </c>
      <c r="AZ483" s="3178">
        <f t="shared" si="300"/>
        <v>0</v>
      </c>
      <c r="BA483" s="3178">
        <f t="shared" si="301"/>
        <v>0</v>
      </c>
      <c r="BB483" s="3178">
        <f t="shared" si="302"/>
        <v>0</v>
      </c>
      <c r="BC483" s="3178">
        <f t="shared" si="303"/>
        <v>0</v>
      </c>
      <c r="BD483" s="3178">
        <f t="shared" si="304"/>
        <v>0</v>
      </c>
      <c r="BE483" s="3178">
        <f t="shared" si="305"/>
        <v>0</v>
      </c>
      <c r="BF483" s="3178">
        <f t="shared" si="306"/>
        <v>0</v>
      </c>
      <c r="BG483" s="3178">
        <f t="shared" si="307"/>
        <v>0</v>
      </c>
      <c r="BH483" s="3178">
        <f t="shared" si="308"/>
        <v>0</v>
      </c>
      <c r="BI483" s="3178">
        <f t="shared" si="309"/>
        <v>0</v>
      </c>
      <c r="BJ483" s="3178">
        <f t="shared" si="310"/>
        <v>0</v>
      </c>
      <c r="BK483" s="3178">
        <f t="shared" si="311"/>
        <v>0</v>
      </c>
      <c r="BL483" s="3178">
        <f t="shared" si="312"/>
        <v>0</v>
      </c>
      <c r="BM483" s="3178">
        <f t="shared" si="313"/>
        <v>0</v>
      </c>
      <c r="BN483" s="3178">
        <f t="shared" si="314"/>
        <v>0</v>
      </c>
      <c r="BO483" s="3178">
        <f t="shared" si="315"/>
        <v>0</v>
      </c>
      <c r="BP483" s="3178">
        <f t="shared" si="316"/>
        <v>0</v>
      </c>
      <c r="BQ483" s="3178">
        <f t="shared" si="317"/>
        <v>0</v>
      </c>
      <c r="BR483" s="3178">
        <f t="shared" si="318"/>
        <v>0</v>
      </c>
      <c r="BS483" s="3178">
        <f t="shared" si="319"/>
        <v>0</v>
      </c>
      <c r="BT483" s="3188">
        <f t="shared" si="320"/>
        <v>0</v>
      </c>
    </row>
    <row r="484" spans="1:72" ht="15.6">
      <c r="A484" s="3176"/>
      <c r="B484" s="1292"/>
      <c r="C484" s="1293"/>
      <c r="D484" s="3189"/>
      <c r="E484" s="3178">
        <f t="shared" si="321"/>
        <v>0</v>
      </c>
      <c r="F484" s="3179"/>
      <c r="G484" s="3180">
        <f t="shared" si="296"/>
        <v>0</v>
      </c>
      <c r="H484" s="3181">
        <f t="shared" si="297"/>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8"/>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2"/>
        <v>0</v>
      </c>
      <c r="AW484" s="3186">
        <f t="shared" si="323"/>
        <v>0</v>
      </c>
      <c r="AX484" s="3186">
        <f t="shared" si="324"/>
        <v>0</v>
      </c>
      <c r="AY484" s="3187">
        <f t="shared" si="299"/>
        <v>0</v>
      </c>
      <c r="AZ484" s="3178">
        <f t="shared" si="300"/>
        <v>0</v>
      </c>
      <c r="BA484" s="3178">
        <f t="shared" si="301"/>
        <v>0</v>
      </c>
      <c r="BB484" s="3178">
        <f t="shared" si="302"/>
        <v>0</v>
      </c>
      <c r="BC484" s="3178">
        <f t="shared" si="303"/>
        <v>0</v>
      </c>
      <c r="BD484" s="3178">
        <f t="shared" si="304"/>
        <v>0</v>
      </c>
      <c r="BE484" s="3178">
        <f t="shared" si="305"/>
        <v>0</v>
      </c>
      <c r="BF484" s="3178">
        <f t="shared" si="306"/>
        <v>0</v>
      </c>
      <c r="BG484" s="3178">
        <f t="shared" si="307"/>
        <v>0</v>
      </c>
      <c r="BH484" s="3178">
        <f t="shared" si="308"/>
        <v>0</v>
      </c>
      <c r="BI484" s="3178">
        <f t="shared" si="309"/>
        <v>0</v>
      </c>
      <c r="BJ484" s="3178">
        <f t="shared" si="310"/>
        <v>0</v>
      </c>
      <c r="BK484" s="3178">
        <f t="shared" si="311"/>
        <v>0</v>
      </c>
      <c r="BL484" s="3178">
        <f t="shared" si="312"/>
        <v>0</v>
      </c>
      <c r="BM484" s="3178">
        <f t="shared" si="313"/>
        <v>0</v>
      </c>
      <c r="BN484" s="3178">
        <f t="shared" si="314"/>
        <v>0</v>
      </c>
      <c r="BO484" s="3178">
        <f t="shared" si="315"/>
        <v>0</v>
      </c>
      <c r="BP484" s="3178">
        <f t="shared" si="316"/>
        <v>0</v>
      </c>
      <c r="BQ484" s="3178">
        <f t="shared" si="317"/>
        <v>0</v>
      </c>
      <c r="BR484" s="3178">
        <f t="shared" si="318"/>
        <v>0</v>
      </c>
      <c r="BS484" s="3178">
        <f t="shared" si="319"/>
        <v>0</v>
      </c>
      <c r="BT484" s="3188">
        <f t="shared" si="320"/>
        <v>0</v>
      </c>
    </row>
    <row r="485" spans="1:72" ht="15.6">
      <c r="A485" s="3176"/>
      <c r="B485" s="1292"/>
      <c r="C485" s="1293"/>
      <c r="D485" s="3189"/>
      <c r="E485" s="3178">
        <f t="shared" si="321"/>
        <v>0</v>
      </c>
      <c r="F485" s="3179"/>
      <c r="G485" s="3180">
        <f t="shared" si="296"/>
        <v>0</v>
      </c>
      <c r="H485" s="3181">
        <f t="shared" si="297"/>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8"/>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2"/>
        <v>0</v>
      </c>
      <c r="AW485" s="3186">
        <f t="shared" si="323"/>
        <v>0</v>
      </c>
      <c r="AX485" s="3186">
        <f t="shared" si="324"/>
        <v>0</v>
      </c>
      <c r="AY485" s="3187">
        <f t="shared" si="299"/>
        <v>0</v>
      </c>
      <c r="AZ485" s="3178">
        <f t="shared" si="300"/>
        <v>0</v>
      </c>
      <c r="BA485" s="3178">
        <f t="shared" si="301"/>
        <v>0</v>
      </c>
      <c r="BB485" s="3178">
        <f t="shared" si="302"/>
        <v>0</v>
      </c>
      <c r="BC485" s="3178">
        <f t="shared" si="303"/>
        <v>0</v>
      </c>
      <c r="BD485" s="3178">
        <f t="shared" si="304"/>
        <v>0</v>
      </c>
      <c r="BE485" s="3178">
        <f t="shared" si="305"/>
        <v>0</v>
      </c>
      <c r="BF485" s="3178">
        <f t="shared" si="306"/>
        <v>0</v>
      </c>
      <c r="BG485" s="3178">
        <f t="shared" si="307"/>
        <v>0</v>
      </c>
      <c r="BH485" s="3178">
        <f t="shared" si="308"/>
        <v>0</v>
      </c>
      <c r="BI485" s="3178">
        <f t="shared" si="309"/>
        <v>0</v>
      </c>
      <c r="BJ485" s="3178">
        <f t="shared" si="310"/>
        <v>0</v>
      </c>
      <c r="BK485" s="3178">
        <f t="shared" si="311"/>
        <v>0</v>
      </c>
      <c r="BL485" s="3178">
        <f t="shared" si="312"/>
        <v>0</v>
      </c>
      <c r="BM485" s="3178">
        <f t="shared" si="313"/>
        <v>0</v>
      </c>
      <c r="BN485" s="3178">
        <f t="shared" si="314"/>
        <v>0</v>
      </c>
      <c r="BO485" s="3178">
        <f t="shared" si="315"/>
        <v>0</v>
      </c>
      <c r="BP485" s="3178">
        <f t="shared" si="316"/>
        <v>0</v>
      </c>
      <c r="BQ485" s="3178">
        <f t="shared" si="317"/>
        <v>0</v>
      </c>
      <c r="BR485" s="3178">
        <f t="shared" si="318"/>
        <v>0</v>
      </c>
      <c r="BS485" s="3178">
        <f t="shared" si="319"/>
        <v>0</v>
      </c>
      <c r="BT485" s="3188">
        <f t="shared" si="320"/>
        <v>0</v>
      </c>
    </row>
    <row r="486" spans="1:72" ht="15.6">
      <c r="A486" s="3176"/>
      <c r="B486" s="1292"/>
      <c r="C486" s="1293"/>
      <c r="D486" s="3189"/>
      <c r="E486" s="3178">
        <f t="shared" si="321"/>
        <v>0</v>
      </c>
      <c r="F486" s="3179"/>
      <c r="G486" s="3180">
        <f t="shared" si="296"/>
        <v>0</v>
      </c>
      <c r="H486" s="3181">
        <f t="shared" si="297"/>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8"/>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2"/>
        <v>0</v>
      </c>
      <c r="AW486" s="3186">
        <f t="shared" si="323"/>
        <v>0</v>
      </c>
      <c r="AX486" s="3186">
        <f t="shared" si="324"/>
        <v>0</v>
      </c>
      <c r="AY486" s="3187">
        <f t="shared" si="299"/>
        <v>0</v>
      </c>
      <c r="AZ486" s="3178">
        <f t="shared" si="300"/>
        <v>0</v>
      </c>
      <c r="BA486" s="3178">
        <f t="shared" si="301"/>
        <v>0</v>
      </c>
      <c r="BB486" s="3178">
        <f t="shared" si="302"/>
        <v>0</v>
      </c>
      <c r="BC486" s="3178">
        <f t="shared" si="303"/>
        <v>0</v>
      </c>
      <c r="BD486" s="3178">
        <f t="shared" si="304"/>
        <v>0</v>
      </c>
      <c r="BE486" s="3178">
        <f t="shared" si="305"/>
        <v>0</v>
      </c>
      <c r="BF486" s="3178">
        <f t="shared" si="306"/>
        <v>0</v>
      </c>
      <c r="BG486" s="3178">
        <f t="shared" si="307"/>
        <v>0</v>
      </c>
      <c r="BH486" s="3178">
        <f t="shared" si="308"/>
        <v>0</v>
      </c>
      <c r="BI486" s="3178">
        <f t="shared" si="309"/>
        <v>0</v>
      </c>
      <c r="BJ486" s="3178">
        <f t="shared" si="310"/>
        <v>0</v>
      </c>
      <c r="BK486" s="3178">
        <f t="shared" si="311"/>
        <v>0</v>
      </c>
      <c r="BL486" s="3178">
        <f t="shared" si="312"/>
        <v>0</v>
      </c>
      <c r="BM486" s="3178">
        <f t="shared" si="313"/>
        <v>0</v>
      </c>
      <c r="BN486" s="3178">
        <f t="shared" si="314"/>
        <v>0</v>
      </c>
      <c r="BO486" s="3178">
        <f t="shared" si="315"/>
        <v>0</v>
      </c>
      <c r="BP486" s="3178">
        <f t="shared" si="316"/>
        <v>0</v>
      </c>
      <c r="BQ486" s="3178">
        <f t="shared" si="317"/>
        <v>0</v>
      </c>
      <c r="BR486" s="3178">
        <f t="shared" si="318"/>
        <v>0</v>
      </c>
      <c r="BS486" s="3178">
        <f t="shared" si="319"/>
        <v>0</v>
      </c>
      <c r="BT486" s="3188">
        <f t="shared" si="320"/>
        <v>0</v>
      </c>
    </row>
    <row r="487" spans="1:72" ht="15.6">
      <c r="A487" s="3176"/>
      <c r="B487" s="1292"/>
      <c r="C487" s="1293"/>
      <c r="D487" s="3189"/>
      <c r="E487" s="3178">
        <f t="shared" si="321"/>
        <v>0</v>
      </c>
      <c r="F487" s="3179"/>
      <c r="G487" s="3180">
        <f t="shared" si="296"/>
        <v>0</v>
      </c>
      <c r="H487" s="3181">
        <f t="shared" si="297"/>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8"/>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2"/>
        <v>0</v>
      </c>
      <c r="AW487" s="3186">
        <f t="shared" si="323"/>
        <v>0</v>
      </c>
      <c r="AX487" s="3186">
        <f t="shared" si="324"/>
        <v>0</v>
      </c>
      <c r="AY487" s="3187">
        <f t="shared" si="299"/>
        <v>0</v>
      </c>
      <c r="AZ487" s="3178">
        <f t="shared" si="300"/>
        <v>0</v>
      </c>
      <c r="BA487" s="3178">
        <f t="shared" si="301"/>
        <v>0</v>
      </c>
      <c r="BB487" s="3178">
        <f t="shared" si="302"/>
        <v>0</v>
      </c>
      <c r="BC487" s="3178">
        <f t="shared" si="303"/>
        <v>0</v>
      </c>
      <c r="BD487" s="3178">
        <f t="shared" si="304"/>
        <v>0</v>
      </c>
      <c r="BE487" s="3178">
        <f t="shared" si="305"/>
        <v>0</v>
      </c>
      <c r="BF487" s="3178">
        <f t="shared" si="306"/>
        <v>0</v>
      </c>
      <c r="BG487" s="3178">
        <f t="shared" si="307"/>
        <v>0</v>
      </c>
      <c r="BH487" s="3178">
        <f t="shared" si="308"/>
        <v>0</v>
      </c>
      <c r="BI487" s="3178">
        <f t="shared" si="309"/>
        <v>0</v>
      </c>
      <c r="BJ487" s="3178">
        <f t="shared" si="310"/>
        <v>0</v>
      </c>
      <c r="BK487" s="3178">
        <f t="shared" si="311"/>
        <v>0</v>
      </c>
      <c r="BL487" s="3178">
        <f t="shared" si="312"/>
        <v>0</v>
      </c>
      <c r="BM487" s="3178">
        <f t="shared" si="313"/>
        <v>0</v>
      </c>
      <c r="BN487" s="3178">
        <f t="shared" si="314"/>
        <v>0</v>
      </c>
      <c r="BO487" s="3178">
        <f t="shared" si="315"/>
        <v>0</v>
      </c>
      <c r="BP487" s="3178">
        <f t="shared" si="316"/>
        <v>0</v>
      </c>
      <c r="BQ487" s="3178">
        <f t="shared" si="317"/>
        <v>0</v>
      </c>
      <c r="BR487" s="3178">
        <f t="shared" si="318"/>
        <v>0</v>
      </c>
      <c r="BS487" s="3178">
        <f t="shared" si="319"/>
        <v>0</v>
      </c>
      <c r="BT487" s="3188">
        <f t="shared" si="320"/>
        <v>0</v>
      </c>
    </row>
    <row r="488" spans="1:72" ht="15.6">
      <c r="A488" s="3176"/>
      <c r="B488" s="1292"/>
      <c r="C488" s="1293"/>
      <c r="D488" s="3189"/>
      <c r="E488" s="3178">
        <f t="shared" si="321"/>
        <v>0</v>
      </c>
      <c r="F488" s="3179"/>
      <c r="G488" s="3180">
        <f t="shared" si="296"/>
        <v>0</v>
      </c>
      <c r="H488" s="3181">
        <f t="shared" si="297"/>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8"/>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2"/>
        <v>0</v>
      </c>
      <c r="AW488" s="3186">
        <f t="shared" si="323"/>
        <v>0</v>
      </c>
      <c r="AX488" s="3186">
        <f t="shared" si="324"/>
        <v>0</v>
      </c>
      <c r="AY488" s="3187">
        <f t="shared" si="299"/>
        <v>0</v>
      </c>
      <c r="AZ488" s="3178">
        <f t="shared" si="300"/>
        <v>0</v>
      </c>
      <c r="BA488" s="3178">
        <f t="shared" si="301"/>
        <v>0</v>
      </c>
      <c r="BB488" s="3178">
        <f t="shared" si="302"/>
        <v>0</v>
      </c>
      <c r="BC488" s="3178">
        <f t="shared" si="303"/>
        <v>0</v>
      </c>
      <c r="BD488" s="3178">
        <f t="shared" si="304"/>
        <v>0</v>
      </c>
      <c r="BE488" s="3178">
        <f t="shared" si="305"/>
        <v>0</v>
      </c>
      <c r="BF488" s="3178">
        <f t="shared" si="306"/>
        <v>0</v>
      </c>
      <c r="BG488" s="3178">
        <f t="shared" si="307"/>
        <v>0</v>
      </c>
      <c r="BH488" s="3178">
        <f t="shared" si="308"/>
        <v>0</v>
      </c>
      <c r="BI488" s="3178">
        <f t="shared" si="309"/>
        <v>0</v>
      </c>
      <c r="BJ488" s="3178">
        <f t="shared" si="310"/>
        <v>0</v>
      </c>
      <c r="BK488" s="3178">
        <f t="shared" si="311"/>
        <v>0</v>
      </c>
      <c r="BL488" s="3178">
        <f t="shared" si="312"/>
        <v>0</v>
      </c>
      <c r="BM488" s="3178">
        <f t="shared" si="313"/>
        <v>0</v>
      </c>
      <c r="BN488" s="3178">
        <f t="shared" si="314"/>
        <v>0</v>
      </c>
      <c r="BO488" s="3178">
        <f t="shared" si="315"/>
        <v>0</v>
      </c>
      <c r="BP488" s="3178">
        <f t="shared" si="316"/>
        <v>0</v>
      </c>
      <c r="BQ488" s="3178">
        <f t="shared" si="317"/>
        <v>0</v>
      </c>
      <c r="BR488" s="3178">
        <f t="shared" si="318"/>
        <v>0</v>
      </c>
      <c r="BS488" s="3178">
        <f t="shared" si="319"/>
        <v>0</v>
      </c>
      <c r="BT488" s="3188">
        <f t="shared" si="320"/>
        <v>0</v>
      </c>
    </row>
    <row r="489" spans="1:72" ht="15.6">
      <c r="A489" s="3176"/>
      <c r="B489" s="1294"/>
      <c r="C489" s="1295"/>
      <c r="D489" s="3189"/>
      <c r="E489" s="3178">
        <f t="shared" si="321"/>
        <v>0</v>
      </c>
      <c r="F489" s="3179"/>
      <c r="G489" s="3180">
        <f t="shared" si="296"/>
        <v>0</v>
      </c>
      <c r="H489" s="3181">
        <f t="shared" si="297"/>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8"/>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2"/>
        <v>0</v>
      </c>
      <c r="AW489" s="3186">
        <f t="shared" si="323"/>
        <v>0</v>
      </c>
      <c r="AX489" s="3186">
        <f t="shared" si="324"/>
        <v>0</v>
      </c>
      <c r="AY489" s="3187">
        <f t="shared" si="299"/>
        <v>0</v>
      </c>
      <c r="AZ489" s="3178">
        <f t="shared" si="300"/>
        <v>0</v>
      </c>
      <c r="BA489" s="3178">
        <f t="shared" si="301"/>
        <v>0</v>
      </c>
      <c r="BB489" s="3178">
        <f t="shared" si="302"/>
        <v>0</v>
      </c>
      <c r="BC489" s="3178">
        <f t="shared" si="303"/>
        <v>0</v>
      </c>
      <c r="BD489" s="3178">
        <f t="shared" si="304"/>
        <v>0</v>
      </c>
      <c r="BE489" s="3178">
        <f t="shared" si="305"/>
        <v>0</v>
      </c>
      <c r="BF489" s="3178">
        <f t="shared" si="306"/>
        <v>0</v>
      </c>
      <c r="BG489" s="3178">
        <f t="shared" si="307"/>
        <v>0</v>
      </c>
      <c r="BH489" s="3178">
        <f t="shared" si="308"/>
        <v>0</v>
      </c>
      <c r="BI489" s="3178">
        <f t="shared" si="309"/>
        <v>0</v>
      </c>
      <c r="BJ489" s="3178">
        <f t="shared" si="310"/>
        <v>0</v>
      </c>
      <c r="BK489" s="3178">
        <f t="shared" si="311"/>
        <v>0</v>
      </c>
      <c r="BL489" s="3178">
        <f t="shared" si="312"/>
        <v>0</v>
      </c>
      <c r="BM489" s="3178">
        <f t="shared" si="313"/>
        <v>0</v>
      </c>
      <c r="BN489" s="3178">
        <f t="shared" si="314"/>
        <v>0</v>
      </c>
      <c r="BO489" s="3178">
        <f t="shared" si="315"/>
        <v>0</v>
      </c>
      <c r="BP489" s="3178">
        <f t="shared" si="316"/>
        <v>0</v>
      </c>
      <c r="BQ489" s="3178">
        <f t="shared" si="317"/>
        <v>0</v>
      </c>
      <c r="BR489" s="3178">
        <f t="shared" si="318"/>
        <v>0</v>
      </c>
      <c r="BS489" s="3178">
        <f t="shared" si="319"/>
        <v>0</v>
      </c>
      <c r="BT489" s="3188">
        <f t="shared" si="320"/>
        <v>0</v>
      </c>
    </row>
    <row r="490" spans="1:72" ht="15.6">
      <c r="A490" s="3176"/>
      <c r="B490" s="1292"/>
      <c r="C490" s="1293"/>
      <c r="D490" s="3189"/>
      <c r="E490" s="3178">
        <f t="shared" si="321"/>
        <v>0</v>
      </c>
      <c r="F490" s="3179"/>
      <c r="G490" s="3180">
        <f t="shared" si="296"/>
        <v>0</v>
      </c>
      <c r="H490" s="3181">
        <f t="shared" si="297"/>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8"/>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2"/>
        <v>0</v>
      </c>
      <c r="AW490" s="3186">
        <f t="shared" si="323"/>
        <v>0</v>
      </c>
      <c r="AX490" s="3186">
        <f t="shared" si="324"/>
        <v>0</v>
      </c>
      <c r="AY490" s="3187">
        <f t="shared" si="299"/>
        <v>0</v>
      </c>
      <c r="AZ490" s="3178">
        <f t="shared" si="300"/>
        <v>0</v>
      </c>
      <c r="BA490" s="3178">
        <f t="shared" si="301"/>
        <v>0</v>
      </c>
      <c r="BB490" s="3178">
        <f t="shared" si="302"/>
        <v>0</v>
      </c>
      <c r="BC490" s="3178">
        <f t="shared" si="303"/>
        <v>0</v>
      </c>
      <c r="BD490" s="3178">
        <f t="shared" si="304"/>
        <v>0</v>
      </c>
      <c r="BE490" s="3178">
        <f t="shared" si="305"/>
        <v>0</v>
      </c>
      <c r="BF490" s="3178">
        <f t="shared" si="306"/>
        <v>0</v>
      </c>
      <c r="BG490" s="3178">
        <f t="shared" si="307"/>
        <v>0</v>
      </c>
      <c r="BH490" s="3178">
        <f t="shared" si="308"/>
        <v>0</v>
      </c>
      <c r="BI490" s="3178">
        <f t="shared" si="309"/>
        <v>0</v>
      </c>
      <c r="BJ490" s="3178">
        <f t="shared" si="310"/>
        <v>0</v>
      </c>
      <c r="BK490" s="3178">
        <f t="shared" si="311"/>
        <v>0</v>
      </c>
      <c r="BL490" s="3178">
        <f t="shared" si="312"/>
        <v>0</v>
      </c>
      <c r="BM490" s="3178">
        <f t="shared" si="313"/>
        <v>0</v>
      </c>
      <c r="BN490" s="3178">
        <f t="shared" si="314"/>
        <v>0</v>
      </c>
      <c r="BO490" s="3178">
        <f t="shared" si="315"/>
        <v>0</v>
      </c>
      <c r="BP490" s="3178">
        <f t="shared" si="316"/>
        <v>0</v>
      </c>
      <c r="BQ490" s="3178">
        <f t="shared" si="317"/>
        <v>0</v>
      </c>
      <c r="BR490" s="3178">
        <f t="shared" si="318"/>
        <v>0</v>
      </c>
      <c r="BS490" s="3178">
        <f t="shared" si="319"/>
        <v>0</v>
      </c>
      <c r="BT490" s="3188">
        <f t="shared" si="320"/>
        <v>0</v>
      </c>
    </row>
    <row r="491" spans="1:72" ht="15.6">
      <c r="A491" s="3176"/>
      <c r="B491" s="1292"/>
      <c r="C491" s="1293"/>
      <c r="D491" s="3189"/>
      <c r="E491" s="3178">
        <f t="shared" si="321"/>
        <v>0</v>
      </c>
      <c r="F491" s="3179"/>
      <c r="G491" s="3180">
        <f t="shared" si="296"/>
        <v>0</v>
      </c>
      <c r="H491" s="3181">
        <f t="shared" si="297"/>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8"/>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2"/>
        <v>0</v>
      </c>
      <c r="AW491" s="3186">
        <f t="shared" si="323"/>
        <v>0</v>
      </c>
      <c r="AX491" s="3186">
        <f t="shared" si="324"/>
        <v>0</v>
      </c>
      <c r="AY491" s="3187">
        <f t="shared" si="299"/>
        <v>0</v>
      </c>
      <c r="AZ491" s="3178">
        <f t="shared" si="300"/>
        <v>0</v>
      </c>
      <c r="BA491" s="3178">
        <f t="shared" si="301"/>
        <v>0</v>
      </c>
      <c r="BB491" s="3178">
        <f t="shared" si="302"/>
        <v>0</v>
      </c>
      <c r="BC491" s="3178">
        <f t="shared" si="303"/>
        <v>0</v>
      </c>
      <c r="BD491" s="3178">
        <f t="shared" si="304"/>
        <v>0</v>
      </c>
      <c r="BE491" s="3178">
        <f t="shared" si="305"/>
        <v>0</v>
      </c>
      <c r="BF491" s="3178">
        <f t="shared" si="306"/>
        <v>0</v>
      </c>
      <c r="BG491" s="3178">
        <f t="shared" si="307"/>
        <v>0</v>
      </c>
      <c r="BH491" s="3178">
        <f t="shared" si="308"/>
        <v>0</v>
      </c>
      <c r="BI491" s="3178">
        <f t="shared" si="309"/>
        <v>0</v>
      </c>
      <c r="BJ491" s="3178">
        <f t="shared" si="310"/>
        <v>0</v>
      </c>
      <c r="BK491" s="3178">
        <f t="shared" si="311"/>
        <v>0</v>
      </c>
      <c r="BL491" s="3178">
        <f t="shared" si="312"/>
        <v>0</v>
      </c>
      <c r="BM491" s="3178">
        <f t="shared" si="313"/>
        <v>0</v>
      </c>
      <c r="BN491" s="3178">
        <f t="shared" si="314"/>
        <v>0</v>
      </c>
      <c r="BO491" s="3178">
        <f t="shared" si="315"/>
        <v>0</v>
      </c>
      <c r="BP491" s="3178">
        <f t="shared" si="316"/>
        <v>0</v>
      </c>
      <c r="BQ491" s="3178">
        <f t="shared" si="317"/>
        <v>0</v>
      </c>
      <c r="BR491" s="3178">
        <f t="shared" si="318"/>
        <v>0</v>
      </c>
      <c r="BS491" s="3178">
        <f t="shared" si="319"/>
        <v>0</v>
      </c>
      <c r="BT491" s="3188">
        <f t="shared" si="320"/>
        <v>0</v>
      </c>
    </row>
    <row r="492" spans="1:72" ht="15.6">
      <c r="A492" s="3176"/>
      <c r="B492" s="1292"/>
      <c r="C492" s="1293"/>
      <c r="D492" s="3189"/>
      <c r="E492" s="3178">
        <f t="shared" si="321"/>
        <v>0</v>
      </c>
      <c r="F492" s="3179"/>
      <c r="G492" s="3180">
        <f t="shared" si="296"/>
        <v>0</v>
      </c>
      <c r="H492" s="3181">
        <f t="shared" si="297"/>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8"/>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2"/>
        <v>0</v>
      </c>
      <c r="AW492" s="3186">
        <f t="shared" si="323"/>
        <v>0</v>
      </c>
      <c r="AX492" s="3186">
        <f t="shared" si="324"/>
        <v>0</v>
      </c>
      <c r="AY492" s="3187">
        <f t="shared" si="299"/>
        <v>0</v>
      </c>
      <c r="AZ492" s="3178">
        <f t="shared" si="300"/>
        <v>0</v>
      </c>
      <c r="BA492" s="3178">
        <f t="shared" si="301"/>
        <v>0</v>
      </c>
      <c r="BB492" s="3178">
        <f t="shared" si="302"/>
        <v>0</v>
      </c>
      <c r="BC492" s="3178">
        <f t="shared" si="303"/>
        <v>0</v>
      </c>
      <c r="BD492" s="3178">
        <f t="shared" si="304"/>
        <v>0</v>
      </c>
      <c r="BE492" s="3178">
        <f t="shared" si="305"/>
        <v>0</v>
      </c>
      <c r="BF492" s="3178">
        <f t="shared" si="306"/>
        <v>0</v>
      </c>
      <c r="BG492" s="3178">
        <f t="shared" si="307"/>
        <v>0</v>
      </c>
      <c r="BH492" s="3178">
        <f t="shared" si="308"/>
        <v>0</v>
      </c>
      <c r="BI492" s="3178">
        <f t="shared" si="309"/>
        <v>0</v>
      </c>
      <c r="BJ492" s="3178">
        <f t="shared" si="310"/>
        <v>0</v>
      </c>
      <c r="BK492" s="3178">
        <f t="shared" si="311"/>
        <v>0</v>
      </c>
      <c r="BL492" s="3178">
        <f t="shared" si="312"/>
        <v>0</v>
      </c>
      <c r="BM492" s="3178">
        <f t="shared" si="313"/>
        <v>0</v>
      </c>
      <c r="BN492" s="3178">
        <f t="shared" si="314"/>
        <v>0</v>
      </c>
      <c r="BO492" s="3178">
        <f t="shared" si="315"/>
        <v>0</v>
      </c>
      <c r="BP492" s="3178">
        <f t="shared" si="316"/>
        <v>0</v>
      </c>
      <c r="BQ492" s="3178">
        <f t="shared" si="317"/>
        <v>0</v>
      </c>
      <c r="BR492" s="3178">
        <f t="shared" si="318"/>
        <v>0</v>
      </c>
      <c r="BS492" s="3178">
        <f t="shared" si="319"/>
        <v>0</v>
      </c>
      <c r="BT492" s="3188">
        <f t="shared" si="320"/>
        <v>0</v>
      </c>
    </row>
    <row r="493" spans="1:72" ht="15.6">
      <c r="A493" s="3176"/>
      <c r="B493" s="1292"/>
      <c r="C493" s="1293"/>
      <c r="D493" s="3189"/>
      <c r="E493" s="3178">
        <f t="shared" si="321"/>
        <v>0</v>
      </c>
      <c r="F493" s="3179"/>
      <c r="G493" s="3180">
        <f t="shared" si="296"/>
        <v>0</v>
      </c>
      <c r="H493" s="3181">
        <f t="shared" si="297"/>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8"/>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2"/>
        <v>0</v>
      </c>
      <c r="AW493" s="3186">
        <f t="shared" si="323"/>
        <v>0</v>
      </c>
      <c r="AX493" s="3186">
        <f t="shared" si="324"/>
        <v>0</v>
      </c>
      <c r="AY493" s="3187">
        <f t="shared" si="299"/>
        <v>0</v>
      </c>
      <c r="AZ493" s="3178">
        <f t="shared" si="300"/>
        <v>0</v>
      </c>
      <c r="BA493" s="3178">
        <f t="shared" si="301"/>
        <v>0</v>
      </c>
      <c r="BB493" s="3178">
        <f t="shared" si="302"/>
        <v>0</v>
      </c>
      <c r="BC493" s="3178">
        <f t="shared" si="303"/>
        <v>0</v>
      </c>
      <c r="BD493" s="3178">
        <f t="shared" si="304"/>
        <v>0</v>
      </c>
      <c r="BE493" s="3178">
        <f t="shared" si="305"/>
        <v>0</v>
      </c>
      <c r="BF493" s="3178">
        <f t="shared" si="306"/>
        <v>0</v>
      </c>
      <c r="BG493" s="3178">
        <f t="shared" si="307"/>
        <v>0</v>
      </c>
      <c r="BH493" s="3178">
        <f t="shared" si="308"/>
        <v>0</v>
      </c>
      <c r="BI493" s="3178">
        <f t="shared" si="309"/>
        <v>0</v>
      </c>
      <c r="BJ493" s="3178">
        <f t="shared" si="310"/>
        <v>0</v>
      </c>
      <c r="BK493" s="3178">
        <f t="shared" si="311"/>
        <v>0</v>
      </c>
      <c r="BL493" s="3178">
        <f t="shared" si="312"/>
        <v>0</v>
      </c>
      <c r="BM493" s="3178">
        <f t="shared" si="313"/>
        <v>0</v>
      </c>
      <c r="BN493" s="3178">
        <f t="shared" si="314"/>
        <v>0</v>
      </c>
      <c r="BO493" s="3178">
        <f t="shared" si="315"/>
        <v>0</v>
      </c>
      <c r="BP493" s="3178">
        <f t="shared" si="316"/>
        <v>0</v>
      </c>
      <c r="BQ493" s="3178">
        <f t="shared" si="317"/>
        <v>0</v>
      </c>
      <c r="BR493" s="3178">
        <f t="shared" si="318"/>
        <v>0</v>
      </c>
      <c r="BS493" s="3178">
        <f t="shared" si="319"/>
        <v>0</v>
      </c>
      <c r="BT493" s="3188">
        <f t="shared" si="320"/>
        <v>0</v>
      </c>
    </row>
    <row r="494" spans="1:72" ht="15.6">
      <c r="A494" s="3176"/>
      <c r="B494" s="1292"/>
      <c r="C494" s="1293"/>
      <c r="D494" s="3189"/>
      <c r="E494" s="3178">
        <f t="shared" si="321"/>
        <v>0</v>
      </c>
      <c r="F494" s="3179"/>
      <c r="G494" s="3180">
        <f t="shared" si="296"/>
        <v>0</v>
      </c>
      <c r="H494" s="3181">
        <f t="shared" si="297"/>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8"/>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2"/>
        <v>0</v>
      </c>
      <c r="AW494" s="3186">
        <f t="shared" si="323"/>
        <v>0</v>
      </c>
      <c r="AX494" s="3186">
        <f t="shared" si="324"/>
        <v>0</v>
      </c>
      <c r="AY494" s="3187">
        <f t="shared" si="299"/>
        <v>0</v>
      </c>
      <c r="AZ494" s="3178">
        <f t="shared" si="300"/>
        <v>0</v>
      </c>
      <c r="BA494" s="3178">
        <f t="shared" si="301"/>
        <v>0</v>
      </c>
      <c r="BB494" s="3178">
        <f t="shared" si="302"/>
        <v>0</v>
      </c>
      <c r="BC494" s="3178">
        <f t="shared" si="303"/>
        <v>0</v>
      </c>
      <c r="BD494" s="3178">
        <f t="shared" si="304"/>
        <v>0</v>
      </c>
      <c r="BE494" s="3178">
        <f t="shared" si="305"/>
        <v>0</v>
      </c>
      <c r="BF494" s="3178">
        <f t="shared" si="306"/>
        <v>0</v>
      </c>
      <c r="BG494" s="3178">
        <f t="shared" si="307"/>
        <v>0</v>
      </c>
      <c r="BH494" s="3178">
        <f t="shared" si="308"/>
        <v>0</v>
      </c>
      <c r="BI494" s="3178">
        <f t="shared" si="309"/>
        <v>0</v>
      </c>
      <c r="BJ494" s="3178">
        <f t="shared" si="310"/>
        <v>0</v>
      </c>
      <c r="BK494" s="3178">
        <f t="shared" si="311"/>
        <v>0</v>
      </c>
      <c r="BL494" s="3178">
        <f t="shared" si="312"/>
        <v>0</v>
      </c>
      <c r="BM494" s="3178">
        <f t="shared" si="313"/>
        <v>0</v>
      </c>
      <c r="BN494" s="3178">
        <f t="shared" si="314"/>
        <v>0</v>
      </c>
      <c r="BO494" s="3178">
        <f t="shared" si="315"/>
        <v>0</v>
      </c>
      <c r="BP494" s="3178">
        <f t="shared" si="316"/>
        <v>0</v>
      </c>
      <c r="BQ494" s="3178">
        <f t="shared" si="317"/>
        <v>0</v>
      </c>
      <c r="BR494" s="3178">
        <f t="shared" si="318"/>
        <v>0</v>
      </c>
      <c r="BS494" s="3178">
        <f t="shared" si="319"/>
        <v>0</v>
      </c>
      <c r="BT494" s="3188">
        <f t="shared" si="320"/>
        <v>0</v>
      </c>
    </row>
    <row r="495" spans="1:72" ht="15.6">
      <c r="A495" s="3176"/>
      <c r="B495" s="1292"/>
      <c r="C495" s="1293"/>
      <c r="D495" s="3189"/>
      <c r="E495" s="3178">
        <f t="shared" si="321"/>
        <v>0</v>
      </c>
      <c r="F495" s="3179"/>
      <c r="G495" s="3180">
        <f t="shared" si="296"/>
        <v>0</v>
      </c>
      <c r="H495" s="3181">
        <f t="shared" si="297"/>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8"/>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2"/>
        <v>0</v>
      </c>
      <c r="AW495" s="3186">
        <f t="shared" si="323"/>
        <v>0</v>
      </c>
      <c r="AX495" s="3186">
        <f t="shared" si="324"/>
        <v>0</v>
      </c>
      <c r="AY495" s="3187">
        <f t="shared" si="299"/>
        <v>0</v>
      </c>
      <c r="AZ495" s="3178">
        <f t="shared" si="300"/>
        <v>0</v>
      </c>
      <c r="BA495" s="3178">
        <f t="shared" si="301"/>
        <v>0</v>
      </c>
      <c r="BB495" s="3178">
        <f t="shared" si="302"/>
        <v>0</v>
      </c>
      <c r="BC495" s="3178">
        <f t="shared" si="303"/>
        <v>0</v>
      </c>
      <c r="BD495" s="3178">
        <f t="shared" si="304"/>
        <v>0</v>
      </c>
      <c r="BE495" s="3178">
        <f t="shared" si="305"/>
        <v>0</v>
      </c>
      <c r="BF495" s="3178">
        <f t="shared" si="306"/>
        <v>0</v>
      </c>
      <c r="BG495" s="3178">
        <f t="shared" si="307"/>
        <v>0</v>
      </c>
      <c r="BH495" s="3178">
        <f t="shared" si="308"/>
        <v>0</v>
      </c>
      <c r="BI495" s="3178">
        <f t="shared" si="309"/>
        <v>0</v>
      </c>
      <c r="BJ495" s="3178">
        <f t="shared" si="310"/>
        <v>0</v>
      </c>
      <c r="BK495" s="3178">
        <f t="shared" si="311"/>
        <v>0</v>
      </c>
      <c r="BL495" s="3178">
        <f t="shared" si="312"/>
        <v>0</v>
      </c>
      <c r="BM495" s="3178">
        <f t="shared" si="313"/>
        <v>0</v>
      </c>
      <c r="BN495" s="3178">
        <f t="shared" si="314"/>
        <v>0</v>
      </c>
      <c r="BO495" s="3178">
        <f t="shared" si="315"/>
        <v>0</v>
      </c>
      <c r="BP495" s="3178">
        <f t="shared" si="316"/>
        <v>0</v>
      </c>
      <c r="BQ495" s="3178">
        <f t="shared" si="317"/>
        <v>0</v>
      </c>
      <c r="BR495" s="3178">
        <f t="shared" si="318"/>
        <v>0</v>
      </c>
      <c r="BS495" s="3178">
        <f t="shared" si="319"/>
        <v>0</v>
      </c>
      <c r="BT495" s="3188">
        <f t="shared" si="320"/>
        <v>0</v>
      </c>
    </row>
    <row r="496" spans="1:72" ht="15.6">
      <c r="A496" s="3176"/>
      <c r="B496" s="1292"/>
      <c r="C496" s="1293"/>
      <c r="D496" s="3189"/>
      <c r="E496" s="3178">
        <f t="shared" si="321"/>
        <v>0</v>
      </c>
      <c r="F496" s="3179"/>
      <c r="G496" s="3180">
        <f t="shared" si="296"/>
        <v>0</v>
      </c>
      <c r="H496" s="3181">
        <f t="shared" si="297"/>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8"/>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2"/>
        <v>0</v>
      </c>
      <c r="AW496" s="3186">
        <f t="shared" si="323"/>
        <v>0</v>
      </c>
      <c r="AX496" s="3186">
        <f t="shared" si="324"/>
        <v>0</v>
      </c>
      <c r="AY496" s="3187">
        <f t="shared" si="299"/>
        <v>0</v>
      </c>
      <c r="AZ496" s="3178">
        <f t="shared" si="300"/>
        <v>0</v>
      </c>
      <c r="BA496" s="3178">
        <f t="shared" si="301"/>
        <v>0</v>
      </c>
      <c r="BB496" s="3178">
        <f t="shared" si="302"/>
        <v>0</v>
      </c>
      <c r="BC496" s="3178">
        <f t="shared" si="303"/>
        <v>0</v>
      </c>
      <c r="BD496" s="3178">
        <f t="shared" si="304"/>
        <v>0</v>
      </c>
      <c r="BE496" s="3178">
        <f t="shared" si="305"/>
        <v>0</v>
      </c>
      <c r="BF496" s="3178">
        <f t="shared" si="306"/>
        <v>0</v>
      </c>
      <c r="BG496" s="3178">
        <f t="shared" si="307"/>
        <v>0</v>
      </c>
      <c r="BH496" s="3178">
        <f t="shared" si="308"/>
        <v>0</v>
      </c>
      <c r="BI496" s="3178">
        <f t="shared" si="309"/>
        <v>0</v>
      </c>
      <c r="BJ496" s="3178">
        <f t="shared" si="310"/>
        <v>0</v>
      </c>
      <c r="BK496" s="3178">
        <f t="shared" si="311"/>
        <v>0</v>
      </c>
      <c r="BL496" s="3178">
        <f t="shared" si="312"/>
        <v>0</v>
      </c>
      <c r="BM496" s="3178">
        <f t="shared" si="313"/>
        <v>0</v>
      </c>
      <c r="BN496" s="3178">
        <f t="shared" si="314"/>
        <v>0</v>
      </c>
      <c r="BO496" s="3178">
        <f t="shared" si="315"/>
        <v>0</v>
      </c>
      <c r="BP496" s="3178">
        <f t="shared" si="316"/>
        <v>0</v>
      </c>
      <c r="BQ496" s="3178">
        <f t="shared" si="317"/>
        <v>0</v>
      </c>
      <c r="BR496" s="3178">
        <f t="shared" si="318"/>
        <v>0</v>
      </c>
      <c r="BS496" s="3178">
        <f t="shared" si="319"/>
        <v>0</v>
      </c>
      <c r="BT496" s="3188">
        <f t="shared" si="320"/>
        <v>0</v>
      </c>
    </row>
    <row r="497" spans="1:72" ht="15.6">
      <c r="A497" s="3176"/>
      <c r="B497" s="1292"/>
      <c r="C497" s="1293"/>
      <c r="D497" s="3189"/>
      <c r="E497" s="3178">
        <f t="shared" si="321"/>
        <v>0</v>
      </c>
      <c r="F497" s="3179"/>
      <c r="G497" s="3180">
        <f t="shared" si="296"/>
        <v>0</v>
      </c>
      <c r="H497" s="3181">
        <f t="shared" si="297"/>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8"/>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2"/>
        <v>0</v>
      </c>
      <c r="AW497" s="3186">
        <f t="shared" si="323"/>
        <v>0</v>
      </c>
      <c r="AX497" s="3186">
        <f t="shared" si="324"/>
        <v>0</v>
      </c>
      <c r="AY497" s="3187">
        <f t="shared" si="299"/>
        <v>0</v>
      </c>
      <c r="AZ497" s="3178">
        <f t="shared" si="300"/>
        <v>0</v>
      </c>
      <c r="BA497" s="3178">
        <f t="shared" si="301"/>
        <v>0</v>
      </c>
      <c r="BB497" s="3178">
        <f t="shared" si="302"/>
        <v>0</v>
      </c>
      <c r="BC497" s="3178">
        <f t="shared" si="303"/>
        <v>0</v>
      </c>
      <c r="BD497" s="3178">
        <f t="shared" si="304"/>
        <v>0</v>
      </c>
      <c r="BE497" s="3178">
        <f t="shared" si="305"/>
        <v>0</v>
      </c>
      <c r="BF497" s="3178">
        <f t="shared" si="306"/>
        <v>0</v>
      </c>
      <c r="BG497" s="3178">
        <f t="shared" si="307"/>
        <v>0</v>
      </c>
      <c r="BH497" s="3178">
        <f t="shared" si="308"/>
        <v>0</v>
      </c>
      <c r="BI497" s="3178">
        <f t="shared" si="309"/>
        <v>0</v>
      </c>
      <c r="BJ497" s="3178">
        <f t="shared" si="310"/>
        <v>0</v>
      </c>
      <c r="BK497" s="3178">
        <f t="shared" si="311"/>
        <v>0</v>
      </c>
      <c r="BL497" s="3178">
        <f t="shared" si="312"/>
        <v>0</v>
      </c>
      <c r="BM497" s="3178">
        <f t="shared" si="313"/>
        <v>0</v>
      </c>
      <c r="BN497" s="3178">
        <f t="shared" si="314"/>
        <v>0</v>
      </c>
      <c r="BO497" s="3178">
        <f t="shared" si="315"/>
        <v>0</v>
      </c>
      <c r="BP497" s="3178">
        <f t="shared" si="316"/>
        <v>0</v>
      </c>
      <c r="BQ497" s="3178">
        <f t="shared" si="317"/>
        <v>0</v>
      </c>
      <c r="BR497" s="3178">
        <f t="shared" si="318"/>
        <v>0</v>
      </c>
      <c r="BS497" s="3178">
        <f t="shared" si="319"/>
        <v>0</v>
      </c>
      <c r="BT497" s="3188">
        <f t="shared" si="320"/>
        <v>0</v>
      </c>
    </row>
    <row r="498" spans="1:72" ht="15.6">
      <c r="A498" s="3176"/>
      <c r="B498" s="1292"/>
      <c r="C498" s="1293"/>
      <c r="D498" s="3189"/>
      <c r="E498" s="3178">
        <f t="shared" si="321"/>
        <v>0</v>
      </c>
      <c r="F498" s="3179"/>
      <c r="G498" s="3180">
        <f t="shared" si="296"/>
        <v>0</v>
      </c>
      <c r="H498" s="3181">
        <f t="shared" si="297"/>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8"/>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2"/>
        <v>0</v>
      </c>
      <c r="AW498" s="3186">
        <f t="shared" si="323"/>
        <v>0</v>
      </c>
      <c r="AX498" s="3186">
        <f t="shared" si="324"/>
        <v>0</v>
      </c>
      <c r="AY498" s="3187">
        <f t="shared" si="299"/>
        <v>0</v>
      </c>
      <c r="AZ498" s="3178">
        <f t="shared" si="300"/>
        <v>0</v>
      </c>
      <c r="BA498" s="3178">
        <f t="shared" si="301"/>
        <v>0</v>
      </c>
      <c r="BB498" s="3178">
        <f t="shared" si="302"/>
        <v>0</v>
      </c>
      <c r="BC498" s="3178">
        <f t="shared" si="303"/>
        <v>0</v>
      </c>
      <c r="BD498" s="3178">
        <f t="shared" si="304"/>
        <v>0</v>
      </c>
      <c r="BE498" s="3178">
        <f t="shared" si="305"/>
        <v>0</v>
      </c>
      <c r="BF498" s="3178">
        <f t="shared" si="306"/>
        <v>0</v>
      </c>
      <c r="BG498" s="3178">
        <f t="shared" si="307"/>
        <v>0</v>
      </c>
      <c r="BH498" s="3178">
        <f t="shared" si="308"/>
        <v>0</v>
      </c>
      <c r="BI498" s="3178">
        <f t="shared" si="309"/>
        <v>0</v>
      </c>
      <c r="BJ498" s="3178">
        <f t="shared" si="310"/>
        <v>0</v>
      </c>
      <c r="BK498" s="3178">
        <f t="shared" si="311"/>
        <v>0</v>
      </c>
      <c r="BL498" s="3178">
        <f t="shared" si="312"/>
        <v>0</v>
      </c>
      <c r="BM498" s="3178">
        <f t="shared" si="313"/>
        <v>0</v>
      </c>
      <c r="BN498" s="3178">
        <f t="shared" si="314"/>
        <v>0</v>
      </c>
      <c r="BO498" s="3178">
        <f t="shared" si="315"/>
        <v>0</v>
      </c>
      <c r="BP498" s="3178">
        <f t="shared" si="316"/>
        <v>0</v>
      </c>
      <c r="BQ498" s="3178">
        <f t="shared" si="317"/>
        <v>0</v>
      </c>
      <c r="BR498" s="3178">
        <f t="shared" si="318"/>
        <v>0</v>
      </c>
      <c r="BS498" s="3178">
        <f t="shared" si="319"/>
        <v>0</v>
      </c>
      <c r="BT498" s="3188">
        <f t="shared" si="320"/>
        <v>0</v>
      </c>
    </row>
    <row r="499" spans="1:72" ht="15.6">
      <c r="A499" s="3176"/>
      <c r="B499" s="1292"/>
      <c r="C499" s="1293"/>
      <c r="D499" s="3189"/>
      <c r="E499" s="3178">
        <f t="shared" si="321"/>
        <v>0</v>
      </c>
      <c r="F499" s="3179"/>
      <c r="G499" s="3180">
        <f t="shared" si="296"/>
        <v>0</v>
      </c>
      <c r="H499" s="3181">
        <f t="shared" si="297"/>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8"/>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2"/>
        <v>0</v>
      </c>
      <c r="AW499" s="3186">
        <f t="shared" si="323"/>
        <v>0</v>
      </c>
      <c r="AX499" s="3186">
        <f t="shared" si="324"/>
        <v>0</v>
      </c>
      <c r="AY499" s="3187">
        <f t="shared" si="299"/>
        <v>0</v>
      </c>
      <c r="AZ499" s="3178">
        <f t="shared" si="300"/>
        <v>0</v>
      </c>
      <c r="BA499" s="3178">
        <f t="shared" si="301"/>
        <v>0</v>
      </c>
      <c r="BB499" s="3178">
        <f t="shared" si="302"/>
        <v>0</v>
      </c>
      <c r="BC499" s="3178">
        <f t="shared" si="303"/>
        <v>0</v>
      </c>
      <c r="BD499" s="3178">
        <f t="shared" si="304"/>
        <v>0</v>
      </c>
      <c r="BE499" s="3178">
        <f t="shared" si="305"/>
        <v>0</v>
      </c>
      <c r="BF499" s="3178">
        <f t="shared" si="306"/>
        <v>0</v>
      </c>
      <c r="BG499" s="3178">
        <f t="shared" si="307"/>
        <v>0</v>
      </c>
      <c r="BH499" s="3178">
        <f t="shared" si="308"/>
        <v>0</v>
      </c>
      <c r="BI499" s="3178">
        <f t="shared" si="309"/>
        <v>0</v>
      </c>
      <c r="BJ499" s="3178">
        <f t="shared" si="310"/>
        <v>0</v>
      </c>
      <c r="BK499" s="3178">
        <f t="shared" si="311"/>
        <v>0</v>
      </c>
      <c r="BL499" s="3178">
        <f t="shared" si="312"/>
        <v>0</v>
      </c>
      <c r="BM499" s="3178">
        <f t="shared" si="313"/>
        <v>0</v>
      </c>
      <c r="BN499" s="3178">
        <f t="shared" si="314"/>
        <v>0</v>
      </c>
      <c r="BO499" s="3178">
        <f t="shared" si="315"/>
        <v>0</v>
      </c>
      <c r="BP499" s="3178">
        <f t="shared" si="316"/>
        <v>0</v>
      </c>
      <c r="BQ499" s="3178">
        <f t="shared" si="317"/>
        <v>0</v>
      </c>
      <c r="BR499" s="3178">
        <f t="shared" si="318"/>
        <v>0</v>
      </c>
      <c r="BS499" s="3178">
        <f t="shared" si="319"/>
        <v>0</v>
      </c>
      <c r="BT499" s="3188">
        <f t="shared" si="320"/>
        <v>0</v>
      </c>
    </row>
    <row r="500" spans="1:72" ht="15.6">
      <c r="A500" s="3176"/>
      <c r="B500" s="1292"/>
      <c r="C500" s="1293"/>
      <c r="D500" s="3189"/>
      <c r="E500" s="3178">
        <f t="shared" si="321"/>
        <v>0</v>
      </c>
      <c r="F500" s="3179"/>
      <c r="G500" s="3180">
        <f t="shared" si="296"/>
        <v>0</v>
      </c>
      <c r="H500" s="3181">
        <f t="shared" si="297"/>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8"/>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2"/>
        <v>0</v>
      </c>
      <c r="AW500" s="3186">
        <f t="shared" si="323"/>
        <v>0</v>
      </c>
      <c r="AX500" s="3186">
        <f t="shared" si="324"/>
        <v>0</v>
      </c>
      <c r="AY500" s="3187">
        <f t="shared" si="299"/>
        <v>0</v>
      </c>
      <c r="AZ500" s="3178">
        <f t="shared" si="300"/>
        <v>0</v>
      </c>
      <c r="BA500" s="3178">
        <f t="shared" si="301"/>
        <v>0</v>
      </c>
      <c r="BB500" s="3178">
        <f t="shared" si="302"/>
        <v>0</v>
      </c>
      <c r="BC500" s="3178">
        <f t="shared" si="303"/>
        <v>0</v>
      </c>
      <c r="BD500" s="3178">
        <f t="shared" si="304"/>
        <v>0</v>
      </c>
      <c r="BE500" s="3178">
        <f t="shared" si="305"/>
        <v>0</v>
      </c>
      <c r="BF500" s="3178">
        <f t="shared" si="306"/>
        <v>0</v>
      </c>
      <c r="BG500" s="3178">
        <f t="shared" si="307"/>
        <v>0</v>
      </c>
      <c r="BH500" s="3178">
        <f t="shared" si="308"/>
        <v>0</v>
      </c>
      <c r="BI500" s="3178">
        <f t="shared" si="309"/>
        <v>0</v>
      </c>
      <c r="BJ500" s="3178">
        <f t="shared" si="310"/>
        <v>0</v>
      </c>
      <c r="BK500" s="3178">
        <f t="shared" si="311"/>
        <v>0</v>
      </c>
      <c r="BL500" s="3178">
        <f t="shared" si="312"/>
        <v>0</v>
      </c>
      <c r="BM500" s="3178">
        <f t="shared" si="313"/>
        <v>0</v>
      </c>
      <c r="BN500" s="3178">
        <f t="shared" si="314"/>
        <v>0</v>
      </c>
      <c r="BO500" s="3178">
        <f t="shared" si="315"/>
        <v>0</v>
      </c>
      <c r="BP500" s="3178">
        <f t="shared" si="316"/>
        <v>0</v>
      </c>
      <c r="BQ500" s="3178">
        <f t="shared" si="317"/>
        <v>0</v>
      </c>
      <c r="BR500" s="3178">
        <f t="shared" si="318"/>
        <v>0</v>
      </c>
      <c r="BS500" s="3178">
        <f t="shared" si="319"/>
        <v>0</v>
      </c>
      <c r="BT500" s="3188">
        <f t="shared" si="320"/>
        <v>0</v>
      </c>
    </row>
    <row r="501" spans="1:72" ht="15.6">
      <c r="A501" s="3176"/>
      <c r="B501" s="1292"/>
      <c r="C501" s="1293"/>
      <c r="D501" s="3189"/>
      <c r="E501" s="3178">
        <f t="shared" si="321"/>
        <v>0</v>
      </c>
      <c r="F501" s="3179"/>
      <c r="G501" s="3180">
        <f t="shared" si="296"/>
        <v>0</v>
      </c>
      <c r="H501" s="3181">
        <f t="shared" si="297"/>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8"/>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2"/>
        <v>0</v>
      </c>
      <c r="AW501" s="3186">
        <f t="shared" si="323"/>
        <v>0</v>
      </c>
      <c r="AX501" s="3186">
        <f t="shared" si="324"/>
        <v>0</v>
      </c>
      <c r="AY501" s="3187">
        <f t="shared" si="299"/>
        <v>0</v>
      </c>
      <c r="AZ501" s="3178">
        <f t="shared" si="300"/>
        <v>0</v>
      </c>
      <c r="BA501" s="3178">
        <f t="shared" si="301"/>
        <v>0</v>
      </c>
      <c r="BB501" s="3178">
        <f t="shared" si="302"/>
        <v>0</v>
      </c>
      <c r="BC501" s="3178">
        <f t="shared" si="303"/>
        <v>0</v>
      </c>
      <c r="BD501" s="3178">
        <f t="shared" si="304"/>
        <v>0</v>
      </c>
      <c r="BE501" s="3178">
        <f t="shared" si="305"/>
        <v>0</v>
      </c>
      <c r="BF501" s="3178">
        <f t="shared" si="306"/>
        <v>0</v>
      </c>
      <c r="BG501" s="3178">
        <f t="shared" si="307"/>
        <v>0</v>
      </c>
      <c r="BH501" s="3178">
        <f t="shared" si="308"/>
        <v>0</v>
      </c>
      <c r="BI501" s="3178">
        <f t="shared" si="309"/>
        <v>0</v>
      </c>
      <c r="BJ501" s="3178">
        <f t="shared" si="310"/>
        <v>0</v>
      </c>
      <c r="BK501" s="3178">
        <f t="shared" si="311"/>
        <v>0</v>
      </c>
      <c r="BL501" s="3178">
        <f t="shared" si="312"/>
        <v>0</v>
      </c>
      <c r="BM501" s="3178">
        <f t="shared" si="313"/>
        <v>0</v>
      </c>
      <c r="BN501" s="3178">
        <f t="shared" si="314"/>
        <v>0</v>
      </c>
      <c r="BO501" s="3178">
        <f t="shared" si="315"/>
        <v>0</v>
      </c>
      <c r="BP501" s="3178">
        <f t="shared" si="316"/>
        <v>0</v>
      </c>
      <c r="BQ501" s="3178">
        <f t="shared" si="317"/>
        <v>0</v>
      </c>
      <c r="BR501" s="3178">
        <f t="shared" si="318"/>
        <v>0</v>
      </c>
      <c r="BS501" s="3178">
        <f t="shared" si="319"/>
        <v>0</v>
      </c>
      <c r="BT501" s="3188">
        <f t="shared" si="320"/>
        <v>0</v>
      </c>
    </row>
    <row r="502" spans="1:72" ht="15.6">
      <c r="A502" s="3176"/>
      <c r="B502" s="1292"/>
      <c r="C502" s="1293"/>
      <c r="D502" s="3189"/>
      <c r="E502" s="3178">
        <f t="shared" si="321"/>
        <v>0</v>
      </c>
      <c r="F502" s="3179"/>
      <c r="G502" s="3180">
        <f t="shared" si="296"/>
        <v>0</v>
      </c>
      <c r="H502" s="3181">
        <f t="shared" si="297"/>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8"/>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2"/>
        <v>0</v>
      </c>
      <c r="AW502" s="3186">
        <f t="shared" si="323"/>
        <v>0</v>
      </c>
      <c r="AX502" s="3186">
        <f t="shared" si="324"/>
        <v>0</v>
      </c>
      <c r="AY502" s="3187">
        <f t="shared" si="299"/>
        <v>0</v>
      </c>
      <c r="AZ502" s="3178">
        <f t="shared" si="300"/>
        <v>0</v>
      </c>
      <c r="BA502" s="3178">
        <f t="shared" si="301"/>
        <v>0</v>
      </c>
      <c r="BB502" s="3178">
        <f t="shared" si="302"/>
        <v>0</v>
      </c>
      <c r="BC502" s="3178">
        <f t="shared" si="303"/>
        <v>0</v>
      </c>
      <c r="BD502" s="3178">
        <f t="shared" si="304"/>
        <v>0</v>
      </c>
      <c r="BE502" s="3178">
        <f t="shared" si="305"/>
        <v>0</v>
      </c>
      <c r="BF502" s="3178">
        <f t="shared" si="306"/>
        <v>0</v>
      </c>
      <c r="BG502" s="3178">
        <f t="shared" si="307"/>
        <v>0</v>
      </c>
      <c r="BH502" s="3178">
        <f t="shared" si="308"/>
        <v>0</v>
      </c>
      <c r="BI502" s="3178">
        <f t="shared" si="309"/>
        <v>0</v>
      </c>
      <c r="BJ502" s="3178">
        <f t="shared" si="310"/>
        <v>0</v>
      </c>
      <c r="BK502" s="3178">
        <f t="shared" si="311"/>
        <v>0</v>
      </c>
      <c r="BL502" s="3178">
        <f t="shared" si="312"/>
        <v>0</v>
      </c>
      <c r="BM502" s="3178">
        <f t="shared" si="313"/>
        <v>0</v>
      </c>
      <c r="BN502" s="3178">
        <f t="shared" si="314"/>
        <v>0</v>
      </c>
      <c r="BO502" s="3178">
        <f t="shared" si="315"/>
        <v>0</v>
      </c>
      <c r="BP502" s="3178">
        <f t="shared" si="316"/>
        <v>0</v>
      </c>
      <c r="BQ502" s="3178">
        <f t="shared" si="317"/>
        <v>0</v>
      </c>
      <c r="BR502" s="3178">
        <f t="shared" si="318"/>
        <v>0</v>
      </c>
      <c r="BS502" s="3178">
        <f t="shared" si="319"/>
        <v>0</v>
      </c>
      <c r="BT502" s="3188">
        <f t="shared" si="320"/>
        <v>0</v>
      </c>
    </row>
    <row r="503" spans="1:72" ht="15.6">
      <c r="A503" s="3176"/>
      <c r="B503" s="1292"/>
      <c r="C503" s="1293"/>
      <c r="D503" s="3189"/>
      <c r="E503" s="3178">
        <f t="shared" si="321"/>
        <v>0</v>
      </c>
      <c r="F503" s="3179"/>
      <c r="G503" s="3180">
        <f t="shared" si="296"/>
        <v>0</v>
      </c>
      <c r="H503" s="3181">
        <f t="shared" si="297"/>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8"/>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2"/>
        <v>0</v>
      </c>
      <c r="AW503" s="3186">
        <f t="shared" si="323"/>
        <v>0</v>
      </c>
      <c r="AX503" s="3186">
        <f t="shared" si="324"/>
        <v>0</v>
      </c>
      <c r="AY503" s="3187">
        <f t="shared" si="299"/>
        <v>0</v>
      </c>
      <c r="AZ503" s="3178">
        <f t="shared" si="300"/>
        <v>0</v>
      </c>
      <c r="BA503" s="3178">
        <f t="shared" si="301"/>
        <v>0</v>
      </c>
      <c r="BB503" s="3178">
        <f t="shared" si="302"/>
        <v>0</v>
      </c>
      <c r="BC503" s="3178">
        <f t="shared" si="303"/>
        <v>0</v>
      </c>
      <c r="BD503" s="3178">
        <f t="shared" si="304"/>
        <v>0</v>
      </c>
      <c r="BE503" s="3178">
        <f t="shared" si="305"/>
        <v>0</v>
      </c>
      <c r="BF503" s="3178">
        <f t="shared" si="306"/>
        <v>0</v>
      </c>
      <c r="BG503" s="3178">
        <f t="shared" si="307"/>
        <v>0</v>
      </c>
      <c r="BH503" s="3178">
        <f t="shared" si="308"/>
        <v>0</v>
      </c>
      <c r="BI503" s="3178">
        <f t="shared" si="309"/>
        <v>0</v>
      </c>
      <c r="BJ503" s="3178">
        <f t="shared" si="310"/>
        <v>0</v>
      </c>
      <c r="BK503" s="3178">
        <f t="shared" si="311"/>
        <v>0</v>
      </c>
      <c r="BL503" s="3178">
        <f t="shared" si="312"/>
        <v>0</v>
      </c>
      <c r="BM503" s="3178">
        <f t="shared" si="313"/>
        <v>0</v>
      </c>
      <c r="BN503" s="3178">
        <f t="shared" si="314"/>
        <v>0</v>
      </c>
      <c r="BO503" s="3178">
        <f t="shared" si="315"/>
        <v>0</v>
      </c>
      <c r="BP503" s="3178">
        <f t="shared" si="316"/>
        <v>0</v>
      </c>
      <c r="BQ503" s="3178">
        <f t="shared" si="317"/>
        <v>0</v>
      </c>
      <c r="BR503" s="3178">
        <f t="shared" si="318"/>
        <v>0</v>
      </c>
      <c r="BS503" s="3178">
        <f t="shared" si="319"/>
        <v>0</v>
      </c>
      <c r="BT503" s="3188">
        <f t="shared" si="320"/>
        <v>0</v>
      </c>
    </row>
    <row r="504" spans="1:72" ht="15.6">
      <c r="A504" s="3176"/>
      <c r="B504" s="1292"/>
      <c r="C504" s="1293"/>
      <c r="D504" s="3189"/>
      <c r="E504" s="3178">
        <f t="shared" si="321"/>
        <v>0</v>
      </c>
      <c r="F504" s="3179"/>
      <c r="G504" s="3180">
        <f t="shared" si="296"/>
        <v>0</v>
      </c>
      <c r="H504" s="3181">
        <f t="shared" si="297"/>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8"/>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2"/>
        <v>0</v>
      </c>
      <c r="AW504" s="3186">
        <f t="shared" si="323"/>
        <v>0</v>
      </c>
      <c r="AX504" s="3186">
        <f t="shared" si="324"/>
        <v>0</v>
      </c>
      <c r="AY504" s="3187">
        <f t="shared" si="299"/>
        <v>0</v>
      </c>
      <c r="AZ504" s="3178">
        <f t="shared" si="300"/>
        <v>0</v>
      </c>
      <c r="BA504" s="3178">
        <f t="shared" si="301"/>
        <v>0</v>
      </c>
      <c r="BB504" s="3178">
        <f t="shared" si="302"/>
        <v>0</v>
      </c>
      <c r="BC504" s="3178">
        <f t="shared" si="303"/>
        <v>0</v>
      </c>
      <c r="BD504" s="3178">
        <f t="shared" si="304"/>
        <v>0</v>
      </c>
      <c r="BE504" s="3178">
        <f t="shared" si="305"/>
        <v>0</v>
      </c>
      <c r="BF504" s="3178">
        <f t="shared" si="306"/>
        <v>0</v>
      </c>
      <c r="BG504" s="3178">
        <f t="shared" si="307"/>
        <v>0</v>
      </c>
      <c r="BH504" s="3178">
        <f t="shared" si="308"/>
        <v>0</v>
      </c>
      <c r="BI504" s="3178">
        <f t="shared" si="309"/>
        <v>0</v>
      </c>
      <c r="BJ504" s="3178">
        <f t="shared" si="310"/>
        <v>0</v>
      </c>
      <c r="BK504" s="3178">
        <f t="shared" si="311"/>
        <v>0</v>
      </c>
      <c r="BL504" s="3178">
        <f t="shared" si="312"/>
        <v>0</v>
      </c>
      <c r="BM504" s="3178">
        <f t="shared" si="313"/>
        <v>0</v>
      </c>
      <c r="BN504" s="3178">
        <f t="shared" si="314"/>
        <v>0</v>
      </c>
      <c r="BO504" s="3178">
        <f t="shared" si="315"/>
        <v>0</v>
      </c>
      <c r="BP504" s="3178">
        <f t="shared" si="316"/>
        <v>0</v>
      </c>
      <c r="BQ504" s="3178">
        <f t="shared" si="317"/>
        <v>0</v>
      </c>
      <c r="BR504" s="3178">
        <f t="shared" si="318"/>
        <v>0</v>
      </c>
      <c r="BS504" s="3178">
        <f t="shared" si="319"/>
        <v>0</v>
      </c>
      <c r="BT504" s="3188">
        <f t="shared" si="320"/>
        <v>0</v>
      </c>
    </row>
    <row r="505" spans="1:72" ht="15.6">
      <c r="A505" s="3176"/>
      <c r="B505" s="1292"/>
      <c r="C505" s="1293"/>
      <c r="D505" s="3189"/>
      <c r="E505" s="3178">
        <f t="shared" ref="E505:E536" si="325">IF($C$3="是",ROUND($A$3*G505/$B$3,2),ROUND($A$3*(G505-AT505)/$B$3,2))</f>
        <v>0</v>
      </c>
      <c r="F505" s="3179"/>
      <c r="G505" s="3180">
        <f t="shared" si="296"/>
        <v>0</v>
      </c>
      <c r="H505" s="3181">
        <f t="shared" si="297"/>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8"/>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2"/>
        <v>0</v>
      </c>
      <c r="AW505" s="3186">
        <f t="shared" si="323"/>
        <v>0</v>
      </c>
      <c r="AX505" s="3186">
        <f t="shared" si="324"/>
        <v>0</v>
      </c>
      <c r="AY505" s="3187">
        <f t="shared" si="299"/>
        <v>0</v>
      </c>
      <c r="AZ505" s="3178">
        <f t="shared" si="300"/>
        <v>0</v>
      </c>
      <c r="BA505" s="3178">
        <f t="shared" si="301"/>
        <v>0</v>
      </c>
      <c r="BB505" s="3178">
        <f t="shared" si="302"/>
        <v>0</v>
      </c>
      <c r="BC505" s="3178">
        <f t="shared" si="303"/>
        <v>0</v>
      </c>
      <c r="BD505" s="3178">
        <f t="shared" si="304"/>
        <v>0</v>
      </c>
      <c r="BE505" s="3178">
        <f t="shared" si="305"/>
        <v>0</v>
      </c>
      <c r="BF505" s="3178">
        <f t="shared" si="306"/>
        <v>0</v>
      </c>
      <c r="BG505" s="3178">
        <f t="shared" si="307"/>
        <v>0</v>
      </c>
      <c r="BH505" s="3178">
        <f t="shared" si="308"/>
        <v>0</v>
      </c>
      <c r="BI505" s="3178">
        <f t="shared" si="309"/>
        <v>0</v>
      </c>
      <c r="BJ505" s="3178">
        <f t="shared" si="310"/>
        <v>0</v>
      </c>
      <c r="BK505" s="3178">
        <f t="shared" si="311"/>
        <v>0</v>
      </c>
      <c r="BL505" s="3178">
        <f t="shared" si="312"/>
        <v>0</v>
      </c>
      <c r="BM505" s="3178">
        <f t="shared" si="313"/>
        <v>0</v>
      </c>
      <c r="BN505" s="3178">
        <f t="shared" si="314"/>
        <v>0</v>
      </c>
      <c r="BO505" s="3178">
        <f t="shared" si="315"/>
        <v>0</v>
      </c>
      <c r="BP505" s="3178">
        <f t="shared" si="316"/>
        <v>0</v>
      </c>
      <c r="BQ505" s="3178">
        <f t="shared" si="317"/>
        <v>0</v>
      </c>
      <c r="BR505" s="3178">
        <f t="shared" si="318"/>
        <v>0</v>
      </c>
      <c r="BS505" s="3178">
        <f t="shared" si="319"/>
        <v>0</v>
      </c>
      <c r="BT505" s="3188">
        <f t="shared" si="320"/>
        <v>0</v>
      </c>
    </row>
    <row r="506" spans="1:72" ht="15.6">
      <c r="A506" s="3176"/>
      <c r="B506" s="1292"/>
      <c r="C506" s="1293"/>
      <c r="D506" s="3189"/>
      <c r="E506" s="3178">
        <f t="shared" si="325"/>
        <v>0</v>
      </c>
      <c r="F506" s="3179"/>
      <c r="G506" s="3180">
        <f t="shared" si="296"/>
        <v>0</v>
      </c>
      <c r="H506" s="3181">
        <f t="shared" si="297"/>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8"/>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6">A506</f>
        <v>0</v>
      </c>
      <c r="AW506" s="3186">
        <f t="shared" ref="AW506:AW537" si="327">B506</f>
        <v>0</v>
      </c>
      <c r="AX506" s="3186">
        <f t="shared" ref="AX506:AX537" si="328">C506</f>
        <v>0</v>
      </c>
      <c r="AY506" s="3187">
        <f t="shared" si="299"/>
        <v>0</v>
      </c>
      <c r="AZ506" s="3178">
        <f t="shared" si="300"/>
        <v>0</v>
      </c>
      <c r="BA506" s="3178">
        <f t="shared" si="301"/>
        <v>0</v>
      </c>
      <c r="BB506" s="3178">
        <f t="shared" si="302"/>
        <v>0</v>
      </c>
      <c r="BC506" s="3178">
        <f t="shared" si="303"/>
        <v>0</v>
      </c>
      <c r="BD506" s="3178">
        <f t="shared" si="304"/>
        <v>0</v>
      </c>
      <c r="BE506" s="3178">
        <f t="shared" si="305"/>
        <v>0</v>
      </c>
      <c r="BF506" s="3178">
        <f t="shared" si="306"/>
        <v>0</v>
      </c>
      <c r="BG506" s="3178">
        <f t="shared" si="307"/>
        <v>0</v>
      </c>
      <c r="BH506" s="3178">
        <f t="shared" si="308"/>
        <v>0</v>
      </c>
      <c r="BI506" s="3178">
        <f t="shared" si="309"/>
        <v>0</v>
      </c>
      <c r="BJ506" s="3178">
        <f t="shared" si="310"/>
        <v>0</v>
      </c>
      <c r="BK506" s="3178">
        <f t="shared" si="311"/>
        <v>0</v>
      </c>
      <c r="BL506" s="3178">
        <f t="shared" si="312"/>
        <v>0</v>
      </c>
      <c r="BM506" s="3178">
        <f t="shared" si="313"/>
        <v>0</v>
      </c>
      <c r="BN506" s="3178">
        <f t="shared" si="314"/>
        <v>0</v>
      </c>
      <c r="BO506" s="3178">
        <f t="shared" si="315"/>
        <v>0</v>
      </c>
      <c r="BP506" s="3178">
        <f t="shared" si="316"/>
        <v>0</v>
      </c>
      <c r="BQ506" s="3178">
        <f t="shared" si="317"/>
        <v>0</v>
      </c>
      <c r="BR506" s="3178">
        <f t="shared" si="318"/>
        <v>0</v>
      </c>
      <c r="BS506" s="3178">
        <f t="shared" si="319"/>
        <v>0</v>
      </c>
      <c r="BT506" s="3188">
        <f t="shared" si="320"/>
        <v>0</v>
      </c>
    </row>
    <row r="507" spans="1:72" ht="15.6">
      <c r="A507" s="3176"/>
      <c r="B507" s="1292"/>
      <c r="C507" s="1293"/>
      <c r="D507" s="3189"/>
      <c r="E507" s="3178">
        <f t="shared" si="325"/>
        <v>0</v>
      </c>
      <c r="F507" s="3179"/>
      <c r="G507" s="3180">
        <f t="shared" si="296"/>
        <v>0</v>
      </c>
      <c r="H507" s="3181">
        <f t="shared" si="297"/>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8"/>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6"/>
        <v>0</v>
      </c>
      <c r="AW507" s="3186">
        <f t="shared" si="327"/>
        <v>0</v>
      </c>
      <c r="AX507" s="3186">
        <f t="shared" si="328"/>
        <v>0</v>
      </c>
      <c r="AY507" s="3187">
        <f t="shared" si="299"/>
        <v>0</v>
      </c>
      <c r="AZ507" s="3178">
        <f t="shared" si="300"/>
        <v>0</v>
      </c>
      <c r="BA507" s="3178">
        <f t="shared" si="301"/>
        <v>0</v>
      </c>
      <c r="BB507" s="3178">
        <f t="shared" si="302"/>
        <v>0</v>
      </c>
      <c r="BC507" s="3178">
        <f t="shared" si="303"/>
        <v>0</v>
      </c>
      <c r="BD507" s="3178">
        <f t="shared" si="304"/>
        <v>0</v>
      </c>
      <c r="BE507" s="3178">
        <f t="shared" si="305"/>
        <v>0</v>
      </c>
      <c r="BF507" s="3178">
        <f t="shared" si="306"/>
        <v>0</v>
      </c>
      <c r="BG507" s="3178">
        <f t="shared" si="307"/>
        <v>0</v>
      </c>
      <c r="BH507" s="3178">
        <f t="shared" si="308"/>
        <v>0</v>
      </c>
      <c r="BI507" s="3178">
        <f t="shared" si="309"/>
        <v>0</v>
      </c>
      <c r="BJ507" s="3178">
        <f t="shared" si="310"/>
        <v>0</v>
      </c>
      <c r="BK507" s="3178">
        <f t="shared" si="311"/>
        <v>0</v>
      </c>
      <c r="BL507" s="3178">
        <f t="shared" si="312"/>
        <v>0</v>
      </c>
      <c r="BM507" s="3178">
        <f t="shared" si="313"/>
        <v>0</v>
      </c>
      <c r="BN507" s="3178">
        <f t="shared" si="314"/>
        <v>0</v>
      </c>
      <c r="BO507" s="3178">
        <f t="shared" si="315"/>
        <v>0</v>
      </c>
      <c r="BP507" s="3178">
        <f t="shared" si="316"/>
        <v>0</v>
      </c>
      <c r="BQ507" s="3178">
        <f t="shared" si="317"/>
        <v>0</v>
      </c>
      <c r="BR507" s="3178">
        <f t="shared" si="318"/>
        <v>0</v>
      </c>
      <c r="BS507" s="3178">
        <f t="shared" si="319"/>
        <v>0</v>
      </c>
      <c r="BT507" s="3188">
        <f t="shared" si="320"/>
        <v>0</v>
      </c>
    </row>
    <row r="508" spans="1:72" ht="15.6">
      <c r="A508" s="3176"/>
      <c r="B508" s="1292"/>
      <c r="C508" s="1293"/>
      <c r="D508" s="3189"/>
      <c r="E508" s="3178">
        <f t="shared" si="325"/>
        <v>0</v>
      </c>
      <c r="F508" s="3179"/>
      <c r="G508" s="3180">
        <f t="shared" si="296"/>
        <v>0</v>
      </c>
      <c r="H508" s="3181">
        <f t="shared" si="297"/>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8"/>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6"/>
        <v>0</v>
      </c>
      <c r="AW508" s="3186">
        <f t="shared" si="327"/>
        <v>0</v>
      </c>
      <c r="AX508" s="3186">
        <f t="shared" si="328"/>
        <v>0</v>
      </c>
      <c r="AY508" s="3187">
        <f t="shared" si="299"/>
        <v>0</v>
      </c>
      <c r="AZ508" s="3178">
        <f t="shared" si="300"/>
        <v>0</v>
      </c>
      <c r="BA508" s="3178">
        <f t="shared" si="301"/>
        <v>0</v>
      </c>
      <c r="BB508" s="3178">
        <f t="shared" si="302"/>
        <v>0</v>
      </c>
      <c r="BC508" s="3178">
        <f t="shared" si="303"/>
        <v>0</v>
      </c>
      <c r="BD508" s="3178">
        <f t="shared" si="304"/>
        <v>0</v>
      </c>
      <c r="BE508" s="3178">
        <f t="shared" si="305"/>
        <v>0</v>
      </c>
      <c r="BF508" s="3178">
        <f t="shared" si="306"/>
        <v>0</v>
      </c>
      <c r="BG508" s="3178">
        <f t="shared" si="307"/>
        <v>0</v>
      </c>
      <c r="BH508" s="3178">
        <f t="shared" si="308"/>
        <v>0</v>
      </c>
      <c r="BI508" s="3178">
        <f t="shared" si="309"/>
        <v>0</v>
      </c>
      <c r="BJ508" s="3178">
        <f t="shared" si="310"/>
        <v>0</v>
      </c>
      <c r="BK508" s="3178">
        <f t="shared" si="311"/>
        <v>0</v>
      </c>
      <c r="BL508" s="3178">
        <f t="shared" si="312"/>
        <v>0</v>
      </c>
      <c r="BM508" s="3178">
        <f t="shared" si="313"/>
        <v>0</v>
      </c>
      <c r="BN508" s="3178">
        <f t="shared" si="314"/>
        <v>0</v>
      </c>
      <c r="BO508" s="3178">
        <f t="shared" si="315"/>
        <v>0</v>
      </c>
      <c r="BP508" s="3178">
        <f t="shared" si="316"/>
        <v>0</v>
      </c>
      <c r="BQ508" s="3178">
        <f t="shared" si="317"/>
        <v>0</v>
      </c>
      <c r="BR508" s="3178">
        <f t="shared" si="318"/>
        <v>0</v>
      </c>
      <c r="BS508" s="3178">
        <f t="shared" si="319"/>
        <v>0</v>
      </c>
      <c r="BT508" s="3188">
        <f t="shared" si="320"/>
        <v>0</v>
      </c>
    </row>
    <row r="509" spans="1:72" ht="15.6">
      <c r="A509" s="3176"/>
      <c r="B509" s="1292"/>
      <c r="C509" s="1293"/>
      <c r="D509" s="3189"/>
      <c r="E509" s="3178">
        <f t="shared" si="325"/>
        <v>0</v>
      </c>
      <c r="F509" s="3179"/>
      <c r="G509" s="3180">
        <f t="shared" si="296"/>
        <v>0</v>
      </c>
      <c r="H509" s="3181">
        <f t="shared" si="297"/>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8"/>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6"/>
        <v>0</v>
      </c>
      <c r="AW509" s="3186">
        <f t="shared" si="327"/>
        <v>0</v>
      </c>
      <c r="AX509" s="3186">
        <f t="shared" si="328"/>
        <v>0</v>
      </c>
      <c r="AY509" s="3187">
        <f t="shared" si="299"/>
        <v>0</v>
      </c>
      <c r="AZ509" s="3178">
        <f t="shared" si="300"/>
        <v>0</v>
      </c>
      <c r="BA509" s="3178">
        <f t="shared" si="301"/>
        <v>0</v>
      </c>
      <c r="BB509" s="3178">
        <f t="shared" si="302"/>
        <v>0</v>
      </c>
      <c r="BC509" s="3178">
        <f t="shared" si="303"/>
        <v>0</v>
      </c>
      <c r="BD509" s="3178">
        <f t="shared" si="304"/>
        <v>0</v>
      </c>
      <c r="BE509" s="3178">
        <f t="shared" si="305"/>
        <v>0</v>
      </c>
      <c r="BF509" s="3178">
        <f t="shared" si="306"/>
        <v>0</v>
      </c>
      <c r="BG509" s="3178">
        <f t="shared" si="307"/>
        <v>0</v>
      </c>
      <c r="BH509" s="3178">
        <f t="shared" si="308"/>
        <v>0</v>
      </c>
      <c r="BI509" s="3178">
        <f t="shared" si="309"/>
        <v>0</v>
      </c>
      <c r="BJ509" s="3178">
        <f t="shared" si="310"/>
        <v>0</v>
      </c>
      <c r="BK509" s="3178">
        <f t="shared" si="311"/>
        <v>0</v>
      </c>
      <c r="BL509" s="3178">
        <f t="shared" si="312"/>
        <v>0</v>
      </c>
      <c r="BM509" s="3178">
        <f t="shared" si="313"/>
        <v>0</v>
      </c>
      <c r="BN509" s="3178">
        <f t="shared" si="314"/>
        <v>0</v>
      </c>
      <c r="BO509" s="3178">
        <f t="shared" si="315"/>
        <v>0</v>
      </c>
      <c r="BP509" s="3178">
        <f t="shared" si="316"/>
        <v>0</v>
      </c>
      <c r="BQ509" s="3178">
        <f t="shared" si="317"/>
        <v>0</v>
      </c>
      <c r="BR509" s="3178">
        <f t="shared" si="318"/>
        <v>0</v>
      </c>
      <c r="BS509" s="3178">
        <f t="shared" si="319"/>
        <v>0</v>
      </c>
      <c r="BT509" s="3188">
        <f t="shared" si="320"/>
        <v>0</v>
      </c>
    </row>
    <row r="510" spans="1:72" ht="15.6">
      <c r="A510" s="3176"/>
      <c r="B510" s="1292"/>
      <c r="C510" s="1293"/>
      <c r="D510" s="3189"/>
      <c r="E510" s="3178">
        <f t="shared" si="325"/>
        <v>0</v>
      </c>
      <c r="F510" s="3179"/>
      <c r="G510" s="3180">
        <f t="shared" ref="G510:G537" si="329">H510+AC510+AT510</f>
        <v>0</v>
      </c>
      <c r="H510" s="3181">
        <f t="shared" ref="H510:H537" si="330">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31">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6"/>
        <v>0</v>
      </c>
      <c r="AW510" s="3186">
        <f t="shared" si="327"/>
        <v>0</v>
      </c>
      <c r="AX510" s="3186">
        <f t="shared" si="328"/>
        <v>0</v>
      </c>
      <c r="AY510" s="3187">
        <f t="shared" ref="AY510:AY537" si="332">ROUND($AY$6*AZ510/$AZ$5,2)</f>
        <v>0</v>
      </c>
      <c r="AZ510" s="3178">
        <f t="shared" ref="AZ510:AZ537" si="333">BA510+BL510</f>
        <v>0</v>
      </c>
      <c r="BA510" s="3178">
        <f t="shared" ref="BA510:BA537" si="334">SUM(BB510:BK510)</f>
        <v>0</v>
      </c>
      <c r="BB510" s="3178">
        <f t="shared" ref="BB510:BB537" si="335">IF($D510="是",I510-J510,0)</f>
        <v>0</v>
      </c>
      <c r="BC510" s="3178">
        <f t="shared" ref="BC510:BC537" si="336">IF($D510="是",K510-L510,0)</f>
        <v>0</v>
      </c>
      <c r="BD510" s="3178">
        <f t="shared" ref="BD510:BD537" si="337">IF($D510="是",M510-N510,0)</f>
        <v>0</v>
      </c>
      <c r="BE510" s="3178">
        <f t="shared" ref="BE510:BE537" si="338">IF($D510="是",O510-P510,0)</f>
        <v>0</v>
      </c>
      <c r="BF510" s="3178">
        <f t="shared" ref="BF510:BF537" si="339">IF($D510="是",Q510-R510,0)</f>
        <v>0</v>
      </c>
      <c r="BG510" s="3178">
        <f t="shared" ref="BG510:BG537" si="340">IF($D510="是",S510-T510,0)</f>
        <v>0</v>
      </c>
      <c r="BH510" s="3178">
        <f t="shared" ref="BH510:BH537" si="341">IF($D510="是",U510-V510,0)</f>
        <v>0</v>
      </c>
      <c r="BI510" s="3178">
        <f t="shared" ref="BI510:BI537" si="342">IF($D510="是",W510-X510,0)</f>
        <v>0</v>
      </c>
      <c r="BJ510" s="3178">
        <f t="shared" ref="BJ510:BJ537" si="343">IF($D510="是",Y510-Z510,0)</f>
        <v>0</v>
      </c>
      <c r="BK510" s="3178">
        <f t="shared" ref="BK510:BK537" si="344">IF($D510="是",AA510-AB510,0)</f>
        <v>0</v>
      </c>
      <c r="BL510" s="3178">
        <f t="shared" ref="BL510:BL537" si="345">SUM(BM510:BT510)</f>
        <v>0</v>
      </c>
      <c r="BM510" s="3178">
        <f t="shared" ref="BM510:BM537" si="346">IF($D510="是",AD510-AE510,0)</f>
        <v>0</v>
      </c>
      <c r="BN510" s="3178">
        <f t="shared" ref="BN510:BN537" si="347">IF($D510="是",AF510-AG510,0)</f>
        <v>0</v>
      </c>
      <c r="BO510" s="3178">
        <f t="shared" ref="BO510:BO537" si="348">IF($D510="是",AH510-AI510,0)</f>
        <v>0</v>
      </c>
      <c r="BP510" s="3178">
        <f t="shared" ref="BP510:BP537" si="349">IF($D510="是",AJ510-AK510,0)</f>
        <v>0</v>
      </c>
      <c r="BQ510" s="3178">
        <f t="shared" ref="BQ510:BQ537" si="350">IF($D510="是",AL510-AM510,0)</f>
        <v>0</v>
      </c>
      <c r="BR510" s="3178">
        <f t="shared" ref="BR510:BR537" si="351">IF($D510="是",AN510-AO510,0)</f>
        <v>0</v>
      </c>
      <c r="BS510" s="3178">
        <f t="shared" ref="BS510:BS537" si="352">IF($D510="是",AP510-AQ510,0)</f>
        <v>0</v>
      </c>
      <c r="BT510" s="3188">
        <f t="shared" ref="BT510:BT537" si="353">IF($D510="是",AR510-AS510,0)</f>
        <v>0</v>
      </c>
    </row>
    <row r="511" spans="1:72" ht="15.6">
      <c r="A511" s="3176"/>
      <c r="B511" s="1292"/>
      <c r="C511" s="1293"/>
      <c r="D511" s="3189"/>
      <c r="E511" s="3178">
        <f t="shared" si="325"/>
        <v>0</v>
      </c>
      <c r="F511" s="3179"/>
      <c r="G511" s="3180">
        <f t="shared" si="329"/>
        <v>0</v>
      </c>
      <c r="H511" s="3181">
        <f t="shared" si="330"/>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31"/>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6"/>
        <v>0</v>
      </c>
      <c r="AW511" s="3186">
        <f t="shared" si="327"/>
        <v>0</v>
      </c>
      <c r="AX511" s="3186">
        <f t="shared" si="328"/>
        <v>0</v>
      </c>
      <c r="AY511" s="3187">
        <f t="shared" si="332"/>
        <v>0</v>
      </c>
      <c r="AZ511" s="3178">
        <f t="shared" si="333"/>
        <v>0</v>
      </c>
      <c r="BA511" s="3178">
        <f t="shared" si="334"/>
        <v>0</v>
      </c>
      <c r="BB511" s="3178">
        <f t="shared" si="335"/>
        <v>0</v>
      </c>
      <c r="BC511" s="3178">
        <f t="shared" si="336"/>
        <v>0</v>
      </c>
      <c r="BD511" s="3178">
        <f t="shared" si="337"/>
        <v>0</v>
      </c>
      <c r="BE511" s="3178">
        <f t="shared" si="338"/>
        <v>0</v>
      </c>
      <c r="BF511" s="3178">
        <f t="shared" si="339"/>
        <v>0</v>
      </c>
      <c r="BG511" s="3178">
        <f t="shared" si="340"/>
        <v>0</v>
      </c>
      <c r="BH511" s="3178">
        <f t="shared" si="341"/>
        <v>0</v>
      </c>
      <c r="BI511" s="3178">
        <f t="shared" si="342"/>
        <v>0</v>
      </c>
      <c r="BJ511" s="3178">
        <f t="shared" si="343"/>
        <v>0</v>
      </c>
      <c r="BK511" s="3178">
        <f t="shared" si="344"/>
        <v>0</v>
      </c>
      <c r="BL511" s="3178">
        <f t="shared" si="345"/>
        <v>0</v>
      </c>
      <c r="BM511" s="3178">
        <f t="shared" si="346"/>
        <v>0</v>
      </c>
      <c r="BN511" s="3178">
        <f t="shared" si="347"/>
        <v>0</v>
      </c>
      <c r="BO511" s="3178">
        <f t="shared" si="348"/>
        <v>0</v>
      </c>
      <c r="BP511" s="3178">
        <f t="shared" si="349"/>
        <v>0</v>
      </c>
      <c r="BQ511" s="3178">
        <f t="shared" si="350"/>
        <v>0</v>
      </c>
      <c r="BR511" s="3178">
        <f t="shared" si="351"/>
        <v>0</v>
      </c>
      <c r="BS511" s="3178">
        <f t="shared" si="352"/>
        <v>0</v>
      </c>
      <c r="BT511" s="3188">
        <f t="shared" si="353"/>
        <v>0</v>
      </c>
    </row>
    <row r="512" spans="1:72" ht="15.6">
      <c r="A512" s="3176"/>
      <c r="B512" s="1292"/>
      <c r="C512" s="1293"/>
      <c r="D512" s="3189"/>
      <c r="E512" s="3178">
        <f t="shared" si="325"/>
        <v>0</v>
      </c>
      <c r="F512" s="3179"/>
      <c r="G512" s="3180">
        <f t="shared" si="329"/>
        <v>0</v>
      </c>
      <c r="H512" s="3181">
        <f t="shared" si="330"/>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31"/>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6"/>
        <v>0</v>
      </c>
      <c r="AW512" s="3186">
        <f t="shared" si="327"/>
        <v>0</v>
      </c>
      <c r="AX512" s="3186">
        <f t="shared" si="328"/>
        <v>0</v>
      </c>
      <c r="AY512" s="3187">
        <f t="shared" si="332"/>
        <v>0</v>
      </c>
      <c r="AZ512" s="3178">
        <f t="shared" si="333"/>
        <v>0</v>
      </c>
      <c r="BA512" s="3178">
        <f t="shared" si="334"/>
        <v>0</v>
      </c>
      <c r="BB512" s="3178">
        <f t="shared" si="335"/>
        <v>0</v>
      </c>
      <c r="BC512" s="3178">
        <f t="shared" si="336"/>
        <v>0</v>
      </c>
      <c r="BD512" s="3178">
        <f t="shared" si="337"/>
        <v>0</v>
      </c>
      <c r="BE512" s="3178">
        <f t="shared" si="338"/>
        <v>0</v>
      </c>
      <c r="BF512" s="3178">
        <f t="shared" si="339"/>
        <v>0</v>
      </c>
      <c r="BG512" s="3178">
        <f t="shared" si="340"/>
        <v>0</v>
      </c>
      <c r="BH512" s="3178">
        <f t="shared" si="341"/>
        <v>0</v>
      </c>
      <c r="BI512" s="3178">
        <f t="shared" si="342"/>
        <v>0</v>
      </c>
      <c r="BJ512" s="3178">
        <f t="shared" si="343"/>
        <v>0</v>
      </c>
      <c r="BK512" s="3178">
        <f t="shared" si="344"/>
        <v>0</v>
      </c>
      <c r="BL512" s="3178">
        <f t="shared" si="345"/>
        <v>0</v>
      </c>
      <c r="BM512" s="3178">
        <f t="shared" si="346"/>
        <v>0</v>
      </c>
      <c r="BN512" s="3178">
        <f t="shared" si="347"/>
        <v>0</v>
      </c>
      <c r="BO512" s="3178">
        <f t="shared" si="348"/>
        <v>0</v>
      </c>
      <c r="BP512" s="3178">
        <f t="shared" si="349"/>
        <v>0</v>
      </c>
      <c r="BQ512" s="3178">
        <f t="shared" si="350"/>
        <v>0</v>
      </c>
      <c r="BR512" s="3178">
        <f t="shared" si="351"/>
        <v>0</v>
      </c>
      <c r="BS512" s="3178">
        <f t="shared" si="352"/>
        <v>0</v>
      </c>
      <c r="BT512" s="3188">
        <f t="shared" si="353"/>
        <v>0</v>
      </c>
    </row>
    <row r="513" spans="1:72" ht="15.6">
      <c r="A513" s="3176"/>
      <c r="B513" s="1292"/>
      <c r="C513" s="1293"/>
      <c r="D513" s="3189"/>
      <c r="E513" s="3178">
        <f t="shared" si="325"/>
        <v>0</v>
      </c>
      <c r="F513" s="3179"/>
      <c r="G513" s="3180">
        <f t="shared" si="329"/>
        <v>0</v>
      </c>
      <c r="H513" s="3181">
        <f t="shared" si="330"/>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31"/>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6"/>
        <v>0</v>
      </c>
      <c r="AW513" s="3186">
        <f t="shared" si="327"/>
        <v>0</v>
      </c>
      <c r="AX513" s="3186">
        <f t="shared" si="328"/>
        <v>0</v>
      </c>
      <c r="AY513" s="3187">
        <f t="shared" si="332"/>
        <v>0</v>
      </c>
      <c r="AZ513" s="3178">
        <f t="shared" si="333"/>
        <v>0</v>
      </c>
      <c r="BA513" s="3178">
        <f t="shared" si="334"/>
        <v>0</v>
      </c>
      <c r="BB513" s="3178">
        <f t="shared" si="335"/>
        <v>0</v>
      </c>
      <c r="BC513" s="3178">
        <f t="shared" si="336"/>
        <v>0</v>
      </c>
      <c r="BD513" s="3178">
        <f t="shared" si="337"/>
        <v>0</v>
      </c>
      <c r="BE513" s="3178">
        <f t="shared" si="338"/>
        <v>0</v>
      </c>
      <c r="BF513" s="3178">
        <f t="shared" si="339"/>
        <v>0</v>
      </c>
      <c r="BG513" s="3178">
        <f t="shared" si="340"/>
        <v>0</v>
      </c>
      <c r="BH513" s="3178">
        <f t="shared" si="341"/>
        <v>0</v>
      </c>
      <c r="BI513" s="3178">
        <f t="shared" si="342"/>
        <v>0</v>
      </c>
      <c r="BJ513" s="3178">
        <f t="shared" si="343"/>
        <v>0</v>
      </c>
      <c r="BK513" s="3178">
        <f t="shared" si="344"/>
        <v>0</v>
      </c>
      <c r="BL513" s="3178">
        <f t="shared" si="345"/>
        <v>0</v>
      </c>
      <c r="BM513" s="3178">
        <f t="shared" si="346"/>
        <v>0</v>
      </c>
      <c r="BN513" s="3178">
        <f t="shared" si="347"/>
        <v>0</v>
      </c>
      <c r="BO513" s="3178">
        <f t="shared" si="348"/>
        <v>0</v>
      </c>
      <c r="BP513" s="3178">
        <f t="shared" si="349"/>
        <v>0</v>
      </c>
      <c r="BQ513" s="3178">
        <f t="shared" si="350"/>
        <v>0</v>
      </c>
      <c r="BR513" s="3178">
        <f t="shared" si="351"/>
        <v>0</v>
      </c>
      <c r="BS513" s="3178">
        <f t="shared" si="352"/>
        <v>0</v>
      </c>
      <c r="BT513" s="3188">
        <f t="shared" si="353"/>
        <v>0</v>
      </c>
    </row>
    <row r="514" spans="1:72" ht="15.6">
      <c r="A514" s="3176"/>
      <c r="B514" s="1292"/>
      <c r="C514" s="1293"/>
      <c r="D514" s="3189"/>
      <c r="E514" s="3178">
        <f t="shared" si="325"/>
        <v>0</v>
      </c>
      <c r="F514" s="3179"/>
      <c r="G514" s="3180">
        <f t="shared" si="329"/>
        <v>0</v>
      </c>
      <c r="H514" s="3181">
        <f t="shared" si="330"/>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31"/>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6"/>
        <v>0</v>
      </c>
      <c r="AW514" s="3186">
        <f t="shared" si="327"/>
        <v>0</v>
      </c>
      <c r="AX514" s="3186">
        <f t="shared" si="328"/>
        <v>0</v>
      </c>
      <c r="AY514" s="3187">
        <f t="shared" si="332"/>
        <v>0</v>
      </c>
      <c r="AZ514" s="3178">
        <f t="shared" si="333"/>
        <v>0</v>
      </c>
      <c r="BA514" s="3178">
        <f t="shared" si="334"/>
        <v>0</v>
      </c>
      <c r="BB514" s="3178">
        <f t="shared" si="335"/>
        <v>0</v>
      </c>
      <c r="BC514" s="3178">
        <f t="shared" si="336"/>
        <v>0</v>
      </c>
      <c r="BD514" s="3178">
        <f t="shared" si="337"/>
        <v>0</v>
      </c>
      <c r="BE514" s="3178">
        <f t="shared" si="338"/>
        <v>0</v>
      </c>
      <c r="BF514" s="3178">
        <f t="shared" si="339"/>
        <v>0</v>
      </c>
      <c r="BG514" s="3178">
        <f t="shared" si="340"/>
        <v>0</v>
      </c>
      <c r="BH514" s="3178">
        <f t="shared" si="341"/>
        <v>0</v>
      </c>
      <c r="BI514" s="3178">
        <f t="shared" si="342"/>
        <v>0</v>
      </c>
      <c r="BJ514" s="3178">
        <f t="shared" si="343"/>
        <v>0</v>
      </c>
      <c r="BK514" s="3178">
        <f t="shared" si="344"/>
        <v>0</v>
      </c>
      <c r="BL514" s="3178">
        <f t="shared" si="345"/>
        <v>0</v>
      </c>
      <c r="BM514" s="3178">
        <f t="shared" si="346"/>
        <v>0</v>
      </c>
      <c r="BN514" s="3178">
        <f t="shared" si="347"/>
        <v>0</v>
      </c>
      <c r="BO514" s="3178">
        <f t="shared" si="348"/>
        <v>0</v>
      </c>
      <c r="BP514" s="3178">
        <f t="shared" si="349"/>
        <v>0</v>
      </c>
      <c r="BQ514" s="3178">
        <f t="shared" si="350"/>
        <v>0</v>
      </c>
      <c r="BR514" s="3178">
        <f t="shared" si="351"/>
        <v>0</v>
      </c>
      <c r="BS514" s="3178">
        <f t="shared" si="352"/>
        <v>0</v>
      </c>
      <c r="BT514" s="3188">
        <f t="shared" si="353"/>
        <v>0</v>
      </c>
    </row>
    <row r="515" spans="1:72" ht="15.6">
      <c r="A515" s="3176"/>
      <c r="B515" s="1294"/>
      <c r="C515" s="1295"/>
      <c r="D515" s="3189"/>
      <c r="E515" s="3178">
        <f t="shared" si="325"/>
        <v>0</v>
      </c>
      <c r="F515" s="3179"/>
      <c r="G515" s="3180">
        <f t="shared" si="329"/>
        <v>0</v>
      </c>
      <c r="H515" s="3181">
        <f t="shared" si="330"/>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31"/>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6"/>
        <v>0</v>
      </c>
      <c r="AW515" s="3186">
        <f t="shared" si="327"/>
        <v>0</v>
      </c>
      <c r="AX515" s="3186">
        <f t="shared" si="328"/>
        <v>0</v>
      </c>
      <c r="AY515" s="3187">
        <f t="shared" si="332"/>
        <v>0</v>
      </c>
      <c r="AZ515" s="3178">
        <f t="shared" si="333"/>
        <v>0</v>
      </c>
      <c r="BA515" s="3178">
        <f t="shared" si="334"/>
        <v>0</v>
      </c>
      <c r="BB515" s="3178">
        <f t="shared" si="335"/>
        <v>0</v>
      </c>
      <c r="BC515" s="3178">
        <f t="shared" si="336"/>
        <v>0</v>
      </c>
      <c r="BD515" s="3178">
        <f t="shared" si="337"/>
        <v>0</v>
      </c>
      <c r="BE515" s="3178">
        <f t="shared" si="338"/>
        <v>0</v>
      </c>
      <c r="BF515" s="3178">
        <f t="shared" si="339"/>
        <v>0</v>
      </c>
      <c r="BG515" s="3178">
        <f t="shared" si="340"/>
        <v>0</v>
      </c>
      <c r="BH515" s="3178">
        <f t="shared" si="341"/>
        <v>0</v>
      </c>
      <c r="BI515" s="3178">
        <f t="shared" si="342"/>
        <v>0</v>
      </c>
      <c r="BJ515" s="3178">
        <f t="shared" si="343"/>
        <v>0</v>
      </c>
      <c r="BK515" s="3178">
        <f t="shared" si="344"/>
        <v>0</v>
      </c>
      <c r="BL515" s="3178">
        <f t="shared" si="345"/>
        <v>0</v>
      </c>
      <c r="BM515" s="3178">
        <f t="shared" si="346"/>
        <v>0</v>
      </c>
      <c r="BN515" s="3178">
        <f t="shared" si="347"/>
        <v>0</v>
      </c>
      <c r="BO515" s="3178">
        <f t="shared" si="348"/>
        <v>0</v>
      </c>
      <c r="BP515" s="3178">
        <f t="shared" si="349"/>
        <v>0</v>
      </c>
      <c r="BQ515" s="3178">
        <f t="shared" si="350"/>
        <v>0</v>
      </c>
      <c r="BR515" s="3178">
        <f t="shared" si="351"/>
        <v>0</v>
      </c>
      <c r="BS515" s="3178">
        <f t="shared" si="352"/>
        <v>0</v>
      </c>
      <c r="BT515" s="3188">
        <f t="shared" si="353"/>
        <v>0</v>
      </c>
    </row>
    <row r="516" spans="1:72">
      <c r="A516" s="3176"/>
      <c r="B516" s="3177"/>
      <c r="C516" s="3177"/>
      <c r="D516" s="3190"/>
      <c r="E516" s="3178">
        <f t="shared" si="325"/>
        <v>0</v>
      </c>
      <c r="F516" s="3179"/>
      <c r="G516" s="3180">
        <f t="shared" si="329"/>
        <v>0</v>
      </c>
      <c r="H516" s="3181">
        <f t="shared" si="330"/>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31"/>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6"/>
        <v>0</v>
      </c>
      <c r="AW516" s="3186">
        <f t="shared" si="327"/>
        <v>0</v>
      </c>
      <c r="AX516" s="3186">
        <f t="shared" si="328"/>
        <v>0</v>
      </c>
      <c r="AY516" s="3187">
        <f t="shared" si="332"/>
        <v>0</v>
      </c>
      <c r="AZ516" s="3178">
        <f t="shared" si="333"/>
        <v>0</v>
      </c>
      <c r="BA516" s="3178">
        <f t="shared" si="334"/>
        <v>0</v>
      </c>
      <c r="BB516" s="3178">
        <f t="shared" si="335"/>
        <v>0</v>
      </c>
      <c r="BC516" s="3178">
        <f t="shared" si="336"/>
        <v>0</v>
      </c>
      <c r="BD516" s="3178">
        <f t="shared" si="337"/>
        <v>0</v>
      </c>
      <c r="BE516" s="3178">
        <f t="shared" si="338"/>
        <v>0</v>
      </c>
      <c r="BF516" s="3178">
        <f t="shared" si="339"/>
        <v>0</v>
      </c>
      <c r="BG516" s="3178">
        <f t="shared" si="340"/>
        <v>0</v>
      </c>
      <c r="BH516" s="3178">
        <f t="shared" si="341"/>
        <v>0</v>
      </c>
      <c r="BI516" s="3178">
        <f t="shared" si="342"/>
        <v>0</v>
      </c>
      <c r="BJ516" s="3178">
        <f t="shared" si="343"/>
        <v>0</v>
      </c>
      <c r="BK516" s="3178">
        <f t="shared" si="344"/>
        <v>0</v>
      </c>
      <c r="BL516" s="3178">
        <f t="shared" si="345"/>
        <v>0</v>
      </c>
      <c r="BM516" s="3178">
        <f t="shared" si="346"/>
        <v>0</v>
      </c>
      <c r="BN516" s="3178">
        <f t="shared" si="347"/>
        <v>0</v>
      </c>
      <c r="BO516" s="3178">
        <f t="shared" si="348"/>
        <v>0</v>
      </c>
      <c r="BP516" s="3178">
        <f t="shared" si="349"/>
        <v>0</v>
      </c>
      <c r="BQ516" s="3178">
        <f t="shared" si="350"/>
        <v>0</v>
      </c>
      <c r="BR516" s="3178">
        <f t="shared" si="351"/>
        <v>0</v>
      </c>
      <c r="BS516" s="3178">
        <f t="shared" si="352"/>
        <v>0</v>
      </c>
      <c r="BT516" s="3188">
        <f t="shared" si="353"/>
        <v>0</v>
      </c>
    </row>
    <row r="517" spans="1:72">
      <c r="A517" s="3176"/>
      <c r="B517" s="3177"/>
      <c r="C517" s="3177"/>
      <c r="D517" s="3190"/>
      <c r="E517" s="3178">
        <f t="shared" si="325"/>
        <v>0</v>
      </c>
      <c r="F517" s="3179"/>
      <c r="G517" s="3180">
        <f t="shared" si="329"/>
        <v>0</v>
      </c>
      <c r="H517" s="3181">
        <f t="shared" si="330"/>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31"/>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6"/>
        <v>0</v>
      </c>
      <c r="AW517" s="3186">
        <f t="shared" si="327"/>
        <v>0</v>
      </c>
      <c r="AX517" s="3186">
        <f t="shared" si="328"/>
        <v>0</v>
      </c>
      <c r="AY517" s="3187">
        <f t="shared" si="332"/>
        <v>0</v>
      </c>
      <c r="AZ517" s="3178">
        <f t="shared" si="333"/>
        <v>0</v>
      </c>
      <c r="BA517" s="3178">
        <f t="shared" si="334"/>
        <v>0</v>
      </c>
      <c r="BB517" s="3178">
        <f t="shared" si="335"/>
        <v>0</v>
      </c>
      <c r="BC517" s="3178">
        <f t="shared" si="336"/>
        <v>0</v>
      </c>
      <c r="BD517" s="3178">
        <f t="shared" si="337"/>
        <v>0</v>
      </c>
      <c r="BE517" s="3178">
        <f t="shared" si="338"/>
        <v>0</v>
      </c>
      <c r="BF517" s="3178">
        <f t="shared" si="339"/>
        <v>0</v>
      </c>
      <c r="BG517" s="3178">
        <f t="shared" si="340"/>
        <v>0</v>
      </c>
      <c r="BH517" s="3178">
        <f t="shared" si="341"/>
        <v>0</v>
      </c>
      <c r="BI517" s="3178">
        <f t="shared" si="342"/>
        <v>0</v>
      </c>
      <c r="BJ517" s="3178">
        <f t="shared" si="343"/>
        <v>0</v>
      </c>
      <c r="BK517" s="3178">
        <f t="shared" si="344"/>
        <v>0</v>
      </c>
      <c r="BL517" s="3178">
        <f t="shared" si="345"/>
        <v>0</v>
      </c>
      <c r="BM517" s="3178">
        <f t="shared" si="346"/>
        <v>0</v>
      </c>
      <c r="BN517" s="3178">
        <f t="shared" si="347"/>
        <v>0</v>
      </c>
      <c r="BO517" s="3178">
        <f t="shared" si="348"/>
        <v>0</v>
      </c>
      <c r="BP517" s="3178">
        <f t="shared" si="349"/>
        <v>0</v>
      </c>
      <c r="BQ517" s="3178">
        <f t="shared" si="350"/>
        <v>0</v>
      </c>
      <c r="BR517" s="3178">
        <f t="shared" si="351"/>
        <v>0</v>
      </c>
      <c r="BS517" s="3178">
        <f t="shared" si="352"/>
        <v>0</v>
      </c>
      <c r="BT517" s="3188">
        <f t="shared" si="353"/>
        <v>0</v>
      </c>
    </row>
    <row r="518" spans="1:72">
      <c r="A518" s="3176"/>
      <c r="B518" s="3177"/>
      <c r="C518" s="3177"/>
      <c r="D518" s="3190"/>
      <c r="E518" s="3178">
        <f t="shared" si="325"/>
        <v>0</v>
      </c>
      <c r="F518" s="3179"/>
      <c r="G518" s="3180">
        <f t="shared" si="329"/>
        <v>0</v>
      </c>
      <c r="H518" s="3181">
        <f t="shared" si="330"/>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31"/>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6"/>
        <v>0</v>
      </c>
      <c r="AW518" s="3186">
        <f t="shared" si="327"/>
        <v>0</v>
      </c>
      <c r="AX518" s="3186">
        <f t="shared" si="328"/>
        <v>0</v>
      </c>
      <c r="AY518" s="3187">
        <f t="shared" si="332"/>
        <v>0</v>
      </c>
      <c r="AZ518" s="3178">
        <f t="shared" si="333"/>
        <v>0</v>
      </c>
      <c r="BA518" s="3178">
        <f t="shared" si="334"/>
        <v>0</v>
      </c>
      <c r="BB518" s="3178">
        <f t="shared" si="335"/>
        <v>0</v>
      </c>
      <c r="BC518" s="3178">
        <f t="shared" si="336"/>
        <v>0</v>
      </c>
      <c r="BD518" s="3178">
        <f t="shared" si="337"/>
        <v>0</v>
      </c>
      <c r="BE518" s="3178">
        <f t="shared" si="338"/>
        <v>0</v>
      </c>
      <c r="BF518" s="3178">
        <f t="shared" si="339"/>
        <v>0</v>
      </c>
      <c r="BG518" s="3178">
        <f t="shared" si="340"/>
        <v>0</v>
      </c>
      <c r="BH518" s="3178">
        <f t="shared" si="341"/>
        <v>0</v>
      </c>
      <c r="BI518" s="3178">
        <f t="shared" si="342"/>
        <v>0</v>
      </c>
      <c r="BJ518" s="3178">
        <f t="shared" si="343"/>
        <v>0</v>
      </c>
      <c r="BK518" s="3178">
        <f t="shared" si="344"/>
        <v>0</v>
      </c>
      <c r="BL518" s="3178">
        <f t="shared" si="345"/>
        <v>0</v>
      </c>
      <c r="BM518" s="3178">
        <f t="shared" si="346"/>
        <v>0</v>
      </c>
      <c r="BN518" s="3178">
        <f t="shared" si="347"/>
        <v>0</v>
      </c>
      <c r="BO518" s="3178">
        <f t="shared" si="348"/>
        <v>0</v>
      </c>
      <c r="BP518" s="3178">
        <f t="shared" si="349"/>
        <v>0</v>
      </c>
      <c r="BQ518" s="3178">
        <f t="shared" si="350"/>
        <v>0</v>
      </c>
      <c r="BR518" s="3178">
        <f t="shared" si="351"/>
        <v>0</v>
      </c>
      <c r="BS518" s="3178">
        <f t="shared" si="352"/>
        <v>0</v>
      </c>
      <c r="BT518" s="3188">
        <f t="shared" si="353"/>
        <v>0</v>
      </c>
    </row>
    <row r="519" spans="1:72">
      <c r="A519" s="3176"/>
      <c r="B519" s="3177"/>
      <c r="C519" s="3177"/>
      <c r="D519" s="3190"/>
      <c r="E519" s="3178">
        <f t="shared" si="325"/>
        <v>0</v>
      </c>
      <c r="F519" s="3179"/>
      <c r="G519" s="3180">
        <f t="shared" si="329"/>
        <v>0</v>
      </c>
      <c r="H519" s="3181">
        <f t="shared" si="330"/>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31"/>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6"/>
        <v>0</v>
      </c>
      <c r="AW519" s="3186">
        <f t="shared" si="327"/>
        <v>0</v>
      </c>
      <c r="AX519" s="3186">
        <f t="shared" si="328"/>
        <v>0</v>
      </c>
      <c r="AY519" s="3187">
        <f t="shared" si="332"/>
        <v>0</v>
      </c>
      <c r="AZ519" s="3178">
        <f t="shared" si="333"/>
        <v>0</v>
      </c>
      <c r="BA519" s="3178">
        <f t="shared" si="334"/>
        <v>0</v>
      </c>
      <c r="BB519" s="3178">
        <f t="shared" si="335"/>
        <v>0</v>
      </c>
      <c r="BC519" s="3178">
        <f t="shared" si="336"/>
        <v>0</v>
      </c>
      <c r="BD519" s="3178">
        <f t="shared" si="337"/>
        <v>0</v>
      </c>
      <c r="BE519" s="3178">
        <f t="shared" si="338"/>
        <v>0</v>
      </c>
      <c r="BF519" s="3178">
        <f t="shared" si="339"/>
        <v>0</v>
      </c>
      <c r="BG519" s="3178">
        <f t="shared" si="340"/>
        <v>0</v>
      </c>
      <c r="BH519" s="3178">
        <f t="shared" si="341"/>
        <v>0</v>
      </c>
      <c r="BI519" s="3178">
        <f t="shared" si="342"/>
        <v>0</v>
      </c>
      <c r="BJ519" s="3178">
        <f t="shared" si="343"/>
        <v>0</v>
      </c>
      <c r="BK519" s="3178">
        <f t="shared" si="344"/>
        <v>0</v>
      </c>
      <c r="BL519" s="3178">
        <f t="shared" si="345"/>
        <v>0</v>
      </c>
      <c r="BM519" s="3178">
        <f t="shared" si="346"/>
        <v>0</v>
      </c>
      <c r="BN519" s="3178">
        <f t="shared" si="347"/>
        <v>0</v>
      </c>
      <c r="BO519" s="3178">
        <f t="shared" si="348"/>
        <v>0</v>
      </c>
      <c r="BP519" s="3178">
        <f t="shared" si="349"/>
        <v>0</v>
      </c>
      <c r="BQ519" s="3178">
        <f t="shared" si="350"/>
        <v>0</v>
      </c>
      <c r="BR519" s="3178">
        <f t="shared" si="351"/>
        <v>0</v>
      </c>
      <c r="BS519" s="3178">
        <f t="shared" si="352"/>
        <v>0</v>
      </c>
      <c r="BT519" s="3188">
        <f t="shared" si="353"/>
        <v>0</v>
      </c>
    </row>
    <row r="520" spans="1:72">
      <c r="A520" s="3176"/>
      <c r="B520" s="3177"/>
      <c r="C520" s="3177"/>
      <c r="D520" s="3190"/>
      <c r="E520" s="3178">
        <f t="shared" si="325"/>
        <v>0</v>
      </c>
      <c r="F520" s="3179"/>
      <c r="G520" s="3180">
        <f t="shared" si="329"/>
        <v>0</v>
      </c>
      <c r="H520" s="3181">
        <f t="shared" si="330"/>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31"/>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6"/>
        <v>0</v>
      </c>
      <c r="AW520" s="3186">
        <f t="shared" si="327"/>
        <v>0</v>
      </c>
      <c r="AX520" s="3186">
        <f t="shared" si="328"/>
        <v>0</v>
      </c>
      <c r="AY520" s="3187">
        <f t="shared" si="332"/>
        <v>0</v>
      </c>
      <c r="AZ520" s="3178">
        <f t="shared" si="333"/>
        <v>0</v>
      </c>
      <c r="BA520" s="3178">
        <f t="shared" si="334"/>
        <v>0</v>
      </c>
      <c r="BB520" s="3178">
        <f t="shared" si="335"/>
        <v>0</v>
      </c>
      <c r="BC520" s="3178">
        <f t="shared" si="336"/>
        <v>0</v>
      </c>
      <c r="BD520" s="3178">
        <f t="shared" si="337"/>
        <v>0</v>
      </c>
      <c r="BE520" s="3178">
        <f t="shared" si="338"/>
        <v>0</v>
      </c>
      <c r="BF520" s="3178">
        <f t="shared" si="339"/>
        <v>0</v>
      </c>
      <c r="BG520" s="3178">
        <f t="shared" si="340"/>
        <v>0</v>
      </c>
      <c r="BH520" s="3178">
        <f t="shared" si="341"/>
        <v>0</v>
      </c>
      <c r="BI520" s="3178">
        <f t="shared" si="342"/>
        <v>0</v>
      </c>
      <c r="BJ520" s="3178">
        <f t="shared" si="343"/>
        <v>0</v>
      </c>
      <c r="BK520" s="3178">
        <f t="shared" si="344"/>
        <v>0</v>
      </c>
      <c r="BL520" s="3178">
        <f t="shared" si="345"/>
        <v>0</v>
      </c>
      <c r="BM520" s="3178">
        <f t="shared" si="346"/>
        <v>0</v>
      </c>
      <c r="BN520" s="3178">
        <f t="shared" si="347"/>
        <v>0</v>
      </c>
      <c r="BO520" s="3178">
        <f t="shared" si="348"/>
        <v>0</v>
      </c>
      <c r="BP520" s="3178">
        <f t="shared" si="349"/>
        <v>0</v>
      </c>
      <c r="BQ520" s="3178">
        <f t="shared" si="350"/>
        <v>0</v>
      </c>
      <c r="BR520" s="3178">
        <f t="shared" si="351"/>
        <v>0</v>
      </c>
      <c r="BS520" s="3178">
        <f t="shared" si="352"/>
        <v>0</v>
      </c>
      <c r="BT520" s="3188">
        <f t="shared" si="353"/>
        <v>0</v>
      </c>
    </row>
    <row r="521" spans="1:72">
      <c r="A521" s="3176"/>
      <c r="B521" s="3177"/>
      <c r="C521" s="3177"/>
      <c r="D521" s="3190"/>
      <c r="E521" s="3178">
        <f t="shared" si="325"/>
        <v>0</v>
      </c>
      <c r="F521" s="3179"/>
      <c r="G521" s="3180">
        <f t="shared" si="329"/>
        <v>0</v>
      </c>
      <c r="H521" s="3181">
        <f t="shared" si="330"/>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31"/>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6"/>
        <v>0</v>
      </c>
      <c r="AW521" s="3186">
        <f t="shared" si="327"/>
        <v>0</v>
      </c>
      <c r="AX521" s="3186">
        <f t="shared" si="328"/>
        <v>0</v>
      </c>
      <c r="AY521" s="3187">
        <f t="shared" si="332"/>
        <v>0</v>
      </c>
      <c r="AZ521" s="3178">
        <f t="shared" si="333"/>
        <v>0</v>
      </c>
      <c r="BA521" s="3178">
        <f t="shared" si="334"/>
        <v>0</v>
      </c>
      <c r="BB521" s="3178">
        <f t="shared" si="335"/>
        <v>0</v>
      </c>
      <c r="BC521" s="3178">
        <f t="shared" si="336"/>
        <v>0</v>
      </c>
      <c r="BD521" s="3178">
        <f t="shared" si="337"/>
        <v>0</v>
      </c>
      <c r="BE521" s="3178">
        <f t="shared" si="338"/>
        <v>0</v>
      </c>
      <c r="BF521" s="3178">
        <f t="shared" si="339"/>
        <v>0</v>
      </c>
      <c r="BG521" s="3178">
        <f t="shared" si="340"/>
        <v>0</v>
      </c>
      <c r="BH521" s="3178">
        <f t="shared" si="341"/>
        <v>0</v>
      </c>
      <c r="BI521" s="3178">
        <f t="shared" si="342"/>
        <v>0</v>
      </c>
      <c r="BJ521" s="3178">
        <f t="shared" si="343"/>
        <v>0</v>
      </c>
      <c r="BK521" s="3178">
        <f t="shared" si="344"/>
        <v>0</v>
      </c>
      <c r="BL521" s="3178">
        <f t="shared" si="345"/>
        <v>0</v>
      </c>
      <c r="BM521" s="3178">
        <f t="shared" si="346"/>
        <v>0</v>
      </c>
      <c r="BN521" s="3178">
        <f t="shared" si="347"/>
        <v>0</v>
      </c>
      <c r="BO521" s="3178">
        <f t="shared" si="348"/>
        <v>0</v>
      </c>
      <c r="BP521" s="3178">
        <f t="shared" si="349"/>
        <v>0</v>
      </c>
      <c r="BQ521" s="3178">
        <f t="shared" si="350"/>
        <v>0</v>
      </c>
      <c r="BR521" s="3178">
        <f t="shared" si="351"/>
        <v>0</v>
      </c>
      <c r="BS521" s="3178">
        <f t="shared" si="352"/>
        <v>0</v>
      </c>
      <c r="BT521" s="3188">
        <f t="shared" si="353"/>
        <v>0</v>
      </c>
    </row>
    <row r="522" spans="1:72">
      <c r="A522" s="3176"/>
      <c r="B522" s="3177"/>
      <c r="C522" s="3177"/>
      <c r="D522" s="3190"/>
      <c r="E522" s="3178">
        <f t="shared" si="325"/>
        <v>0</v>
      </c>
      <c r="F522" s="3179"/>
      <c r="G522" s="3180">
        <f t="shared" si="329"/>
        <v>0</v>
      </c>
      <c r="H522" s="3181">
        <f t="shared" si="330"/>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31"/>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6"/>
        <v>0</v>
      </c>
      <c r="AW522" s="3186">
        <f t="shared" si="327"/>
        <v>0</v>
      </c>
      <c r="AX522" s="3186">
        <f t="shared" si="328"/>
        <v>0</v>
      </c>
      <c r="AY522" s="3187">
        <f t="shared" si="332"/>
        <v>0</v>
      </c>
      <c r="AZ522" s="3178">
        <f t="shared" si="333"/>
        <v>0</v>
      </c>
      <c r="BA522" s="3178">
        <f t="shared" si="334"/>
        <v>0</v>
      </c>
      <c r="BB522" s="3178">
        <f t="shared" si="335"/>
        <v>0</v>
      </c>
      <c r="BC522" s="3178">
        <f t="shared" si="336"/>
        <v>0</v>
      </c>
      <c r="BD522" s="3178">
        <f t="shared" si="337"/>
        <v>0</v>
      </c>
      <c r="BE522" s="3178">
        <f t="shared" si="338"/>
        <v>0</v>
      </c>
      <c r="BF522" s="3178">
        <f t="shared" si="339"/>
        <v>0</v>
      </c>
      <c r="BG522" s="3178">
        <f t="shared" si="340"/>
        <v>0</v>
      </c>
      <c r="BH522" s="3178">
        <f t="shared" si="341"/>
        <v>0</v>
      </c>
      <c r="BI522" s="3178">
        <f t="shared" si="342"/>
        <v>0</v>
      </c>
      <c r="BJ522" s="3178">
        <f t="shared" si="343"/>
        <v>0</v>
      </c>
      <c r="BK522" s="3178">
        <f t="shared" si="344"/>
        <v>0</v>
      </c>
      <c r="BL522" s="3178">
        <f t="shared" si="345"/>
        <v>0</v>
      </c>
      <c r="BM522" s="3178">
        <f t="shared" si="346"/>
        <v>0</v>
      </c>
      <c r="BN522" s="3178">
        <f t="shared" si="347"/>
        <v>0</v>
      </c>
      <c r="BO522" s="3178">
        <f t="shared" si="348"/>
        <v>0</v>
      </c>
      <c r="BP522" s="3178">
        <f t="shared" si="349"/>
        <v>0</v>
      </c>
      <c r="BQ522" s="3178">
        <f t="shared" si="350"/>
        <v>0</v>
      </c>
      <c r="BR522" s="3178">
        <f t="shared" si="351"/>
        <v>0</v>
      </c>
      <c r="BS522" s="3178">
        <f t="shared" si="352"/>
        <v>0</v>
      </c>
      <c r="BT522" s="3188">
        <f t="shared" si="353"/>
        <v>0</v>
      </c>
    </row>
    <row r="523" spans="1:72">
      <c r="A523" s="3176"/>
      <c r="B523" s="3177"/>
      <c r="C523" s="3177"/>
      <c r="D523" s="3190"/>
      <c r="E523" s="3178">
        <f t="shared" si="325"/>
        <v>0</v>
      </c>
      <c r="F523" s="3179"/>
      <c r="G523" s="3180">
        <f t="shared" si="329"/>
        <v>0</v>
      </c>
      <c r="H523" s="3181">
        <f t="shared" si="330"/>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31"/>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6"/>
        <v>0</v>
      </c>
      <c r="AW523" s="3186">
        <f t="shared" si="327"/>
        <v>0</v>
      </c>
      <c r="AX523" s="3186">
        <f t="shared" si="328"/>
        <v>0</v>
      </c>
      <c r="AY523" s="3187">
        <f t="shared" si="332"/>
        <v>0</v>
      </c>
      <c r="AZ523" s="3178">
        <f t="shared" si="333"/>
        <v>0</v>
      </c>
      <c r="BA523" s="3178">
        <f t="shared" si="334"/>
        <v>0</v>
      </c>
      <c r="BB523" s="3178">
        <f t="shared" si="335"/>
        <v>0</v>
      </c>
      <c r="BC523" s="3178">
        <f t="shared" si="336"/>
        <v>0</v>
      </c>
      <c r="BD523" s="3178">
        <f t="shared" si="337"/>
        <v>0</v>
      </c>
      <c r="BE523" s="3178">
        <f t="shared" si="338"/>
        <v>0</v>
      </c>
      <c r="BF523" s="3178">
        <f t="shared" si="339"/>
        <v>0</v>
      </c>
      <c r="BG523" s="3178">
        <f t="shared" si="340"/>
        <v>0</v>
      </c>
      <c r="BH523" s="3178">
        <f t="shared" si="341"/>
        <v>0</v>
      </c>
      <c r="BI523" s="3178">
        <f t="shared" si="342"/>
        <v>0</v>
      </c>
      <c r="BJ523" s="3178">
        <f t="shared" si="343"/>
        <v>0</v>
      </c>
      <c r="BK523" s="3178">
        <f t="shared" si="344"/>
        <v>0</v>
      </c>
      <c r="BL523" s="3178">
        <f t="shared" si="345"/>
        <v>0</v>
      </c>
      <c r="BM523" s="3178">
        <f t="shared" si="346"/>
        <v>0</v>
      </c>
      <c r="BN523" s="3178">
        <f t="shared" si="347"/>
        <v>0</v>
      </c>
      <c r="BO523" s="3178">
        <f t="shared" si="348"/>
        <v>0</v>
      </c>
      <c r="BP523" s="3178">
        <f t="shared" si="349"/>
        <v>0</v>
      </c>
      <c r="BQ523" s="3178">
        <f t="shared" si="350"/>
        <v>0</v>
      </c>
      <c r="BR523" s="3178">
        <f t="shared" si="351"/>
        <v>0</v>
      </c>
      <c r="BS523" s="3178">
        <f t="shared" si="352"/>
        <v>0</v>
      </c>
      <c r="BT523" s="3188">
        <f t="shared" si="353"/>
        <v>0</v>
      </c>
    </row>
    <row r="524" spans="1:72">
      <c r="A524" s="3176"/>
      <c r="B524" s="3177"/>
      <c r="C524" s="3177"/>
      <c r="D524" s="3190"/>
      <c r="E524" s="3178">
        <f t="shared" si="325"/>
        <v>0</v>
      </c>
      <c r="F524" s="3179"/>
      <c r="G524" s="3180">
        <f t="shared" si="329"/>
        <v>0</v>
      </c>
      <c r="H524" s="3181">
        <f t="shared" si="330"/>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31"/>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6"/>
        <v>0</v>
      </c>
      <c r="AW524" s="3186">
        <f t="shared" si="327"/>
        <v>0</v>
      </c>
      <c r="AX524" s="3186">
        <f t="shared" si="328"/>
        <v>0</v>
      </c>
      <c r="AY524" s="3187">
        <f t="shared" si="332"/>
        <v>0</v>
      </c>
      <c r="AZ524" s="3178">
        <f t="shared" si="333"/>
        <v>0</v>
      </c>
      <c r="BA524" s="3178">
        <f t="shared" si="334"/>
        <v>0</v>
      </c>
      <c r="BB524" s="3178">
        <f t="shared" si="335"/>
        <v>0</v>
      </c>
      <c r="BC524" s="3178">
        <f t="shared" si="336"/>
        <v>0</v>
      </c>
      <c r="BD524" s="3178">
        <f t="shared" si="337"/>
        <v>0</v>
      </c>
      <c r="BE524" s="3178">
        <f t="shared" si="338"/>
        <v>0</v>
      </c>
      <c r="BF524" s="3178">
        <f t="shared" si="339"/>
        <v>0</v>
      </c>
      <c r="BG524" s="3178">
        <f t="shared" si="340"/>
        <v>0</v>
      </c>
      <c r="BH524" s="3178">
        <f t="shared" si="341"/>
        <v>0</v>
      </c>
      <c r="BI524" s="3178">
        <f t="shared" si="342"/>
        <v>0</v>
      </c>
      <c r="BJ524" s="3178">
        <f t="shared" si="343"/>
        <v>0</v>
      </c>
      <c r="BK524" s="3178">
        <f t="shared" si="344"/>
        <v>0</v>
      </c>
      <c r="BL524" s="3178">
        <f t="shared" si="345"/>
        <v>0</v>
      </c>
      <c r="BM524" s="3178">
        <f t="shared" si="346"/>
        <v>0</v>
      </c>
      <c r="BN524" s="3178">
        <f t="shared" si="347"/>
        <v>0</v>
      </c>
      <c r="BO524" s="3178">
        <f t="shared" si="348"/>
        <v>0</v>
      </c>
      <c r="BP524" s="3178">
        <f t="shared" si="349"/>
        <v>0</v>
      </c>
      <c r="BQ524" s="3178">
        <f t="shared" si="350"/>
        <v>0</v>
      </c>
      <c r="BR524" s="3178">
        <f t="shared" si="351"/>
        <v>0</v>
      </c>
      <c r="BS524" s="3178">
        <f t="shared" si="352"/>
        <v>0</v>
      </c>
      <c r="BT524" s="3188">
        <f t="shared" si="353"/>
        <v>0</v>
      </c>
    </row>
    <row r="525" spans="1:72">
      <c r="A525" s="3176"/>
      <c r="B525" s="3177"/>
      <c r="C525" s="3177"/>
      <c r="D525" s="3190"/>
      <c r="E525" s="3178">
        <f t="shared" si="325"/>
        <v>0</v>
      </c>
      <c r="F525" s="3179"/>
      <c r="G525" s="3180">
        <f t="shared" si="329"/>
        <v>0</v>
      </c>
      <c r="H525" s="3181">
        <f t="shared" si="330"/>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31"/>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6"/>
        <v>0</v>
      </c>
      <c r="AW525" s="3186">
        <f t="shared" si="327"/>
        <v>0</v>
      </c>
      <c r="AX525" s="3186">
        <f t="shared" si="328"/>
        <v>0</v>
      </c>
      <c r="AY525" s="3187">
        <f t="shared" si="332"/>
        <v>0</v>
      </c>
      <c r="AZ525" s="3178">
        <f t="shared" si="333"/>
        <v>0</v>
      </c>
      <c r="BA525" s="3178">
        <f t="shared" si="334"/>
        <v>0</v>
      </c>
      <c r="BB525" s="3178">
        <f t="shared" si="335"/>
        <v>0</v>
      </c>
      <c r="BC525" s="3178">
        <f t="shared" si="336"/>
        <v>0</v>
      </c>
      <c r="BD525" s="3178">
        <f t="shared" si="337"/>
        <v>0</v>
      </c>
      <c r="BE525" s="3178">
        <f t="shared" si="338"/>
        <v>0</v>
      </c>
      <c r="BF525" s="3178">
        <f t="shared" si="339"/>
        <v>0</v>
      </c>
      <c r="BG525" s="3178">
        <f t="shared" si="340"/>
        <v>0</v>
      </c>
      <c r="BH525" s="3178">
        <f t="shared" si="341"/>
        <v>0</v>
      </c>
      <c r="BI525" s="3178">
        <f t="shared" si="342"/>
        <v>0</v>
      </c>
      <c r="BJ525" s="3178">
        <f t="shared" si="343"/>
        <v>0</v>
      </c>
      <c r="BK525" s="3178">
        <f t="shared" si="344"/>
        <v>0</v>
      </c>
      <c r="BL525" s="3178">
        <f t="shared" si="345"/>
        <v>0</v>
      </c>
      <c r="BM525" s="3178">
        <f t="shared" si="346"/>
        <v>0</v>
      </c>
      <c r="BN525" s="3178">
        <f t="shared" si="347"/>
        <v>0</v>
      </c>
      <c r="BO525" s="3178">
        <f t="shared" si="348"/>
        <v>0</v>
      </c>
      <c r="BP525" s="3178">
        <f t="shared" si="349"/>
        <v>0</v>
      </c>
      <c r="BQ525" s="3178">
        <f t="shared" si="350"/>
        <v>0</v>
      </c>
      <c r="BR525" s="3178">
        <f t="shared" si="351"/>
        <v>0</v>
      </c>
      <c r="BS525" s="3178">
        <f t="shared" si="352"/>
        <v>0</v>
      </c>
      <c r="BT525" s="3188">
        <f t="shared" si="353"/>
        <v>0</v>
      </c>
    </row>
    <row r="526" spans="1:72">
      <c r="A526" s="3176"/>
      <c r="B526" s="3177"/>
      <c r="C526" s="3177"/>
      <c r="D526" s="3190"/>
      <c r="E526" s="3178">
        <f t="shared" si="325"/>
        <v>0</v>
      </c>
      <c r="F526" s="3179"/>
      <c r="G526" s="3180">
        <f t="shared" si="329"/>
        <v>0</v>
      </c>
      <c r="H526" s="3181">
        <f t="shared" si="330"/>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31"/>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6"/>
        <v>0</v>
      </c>
      <c r="AW526" s="3186">
        <f t="shared" si="327"/>
        <v>0</v>
      </c>
      <c r="AX526" s="3186">
        <f t="shared" si="328"/>
        <v>0</v>
      </c>
      <c r="AY526" s="3187">
        <f t="shared" si="332"/>
        <v>0</v>
      </c>
      <c r="AZ526" s="3178">
        <f t="shared" si="333"/>
        <v>0</v>
      </c>
      <c r="BA526" s="3178">
        <f t="shared" si="334"/>
        <v>0</v>
      </c>
      <c r="BB526" s="3178">
        <f t="shared" si="335"/>
        <v>0</v>
      </c>
      <c r="BC526" s="3178">
        <f t="shared" si="336"/>
        <v>0</v>
      </c>
      <c r="BD526" s="3178">
        <f t="shared" si="337"/>
        <v>0</v>
      </c>
      <c r="BE526" s="3178">
        <f t="shared" si="338"/>
        <v>0</v>
      </c>
      <c r="BF526" s="3178">
        <f t="shared" si="339"/>
        <v>0</v>
      </c>
      <c r="BG526" s="3178">
        <f t="shared" si="340"/>
        <v>0</v>
      </c>
      <c r="BH526" s="3178">
        <f t="shared" si="341"/>
        <v>0</v>
      </c>
      <c r="BI526" s="3178">
        <f t="shared" si="342"/>
        <v>0</v>
      </c>
      <c r="BJ526" s="3178">
        <f t="shared" si="343"/>
        <v>0</v>
      </c>
      <c r="BK526" s="3178">
        <f t="shared" si="344"/>
        <v>0</v>
      </c>
      <c r="BL526" s="3178">
        <f t="shared" si="345"/>
        <v>0</v>
      </c>
      <c r="BM526" s="3178">
        <f t="shared" si="346"/>
        <v>0</v>
      </c>
      <c r="BN526" s="3178">
        <f t="shared" si="347"/>
        <v>0</v>
      </c>
      <c r="BO526" s="3178">
        <f t="shared" si="348"/>
        <v>0</v>
      </c>
      <c r="BP526" s="3178">
        <f t="shared" si="349"/>
        <v>0</v>
      </c>
      <c r="BQ526" s="3178">
        <f t="shared" si="350"/>
        <v>0</v>
      </c>
      <c r="BR526" s="3178">
        <f t="shared" si="351"/>
        <v>0</v>
      </c>
      <c r="BS526" s="3178">
        <f t="shared" si="352"/>
        <v>0</v>
      </c>
      <c r="BT526" s="3188">
        <f t="shared" si="353"/>
        <v>0</v>
      </c>
    </row>
    <row r="527" spans="1:72">
      <c r="A527" s="3176"/>
      <c r="B527" s="3177"/>
      <c r="C527" s="3177"/>
      <c r="D527" s="3190"/>
      <c r="E527" s="3178">
        <f t="shared" si="325"/>
        <v>0</v>
      </c>
      <c r="F527" s="3179"/>
      <c r="G527" s="3180">
        <f t="shared" si="329"/>
        <v>0</v>
      </c>
      <c r="H527" s="3181">
        <f t="shared" si="330"/>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31"/>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6"/>
        <v>0</v>
      </c>
      <c r="AW527" s="3186">
        <f t="shared" si="327"/>
        <v>0</v>
      </c>
      <c r="AX527" s="3186">
        <f t="shared" si="328"/>
        <v>0</v>
      </c>
      <c r="AY527" s="3187">
        <f t="shared" si="332"/>
        <v>0</v>
      </c>
      <c r="AZ527" s="3178">
        <f t="shared" si="333"/>
        <v>0</v>
      </c>
      <c r="BA527" s="3178">
        <f t="shared" si="334"/>
        <v>0</v>
      </c>
      <c r="BB527" s="3178">
        <f t="shared" si="335"/>
        <v>0</v>
      </c>
      <c r="BC527" s="3178">
        <f t="shared" si="336"/>
        <v>0</v>
      </c>
      <c r="BD527" s="3178">
        <f t="shared" si="337"/>
        <v>0</v>
      </c>
      <c r="BE527" s="3178">
        <f t="shared" si="338"/>
        <v>0</v>
      </c>
      <c r="BF527" s="3178">
        <f t="shared" si="339"/>
        <v>0</v>
      </c>
      <c r="BG527" s="3178">
        <f t="shared" si="340"/>
        <v>0</v>
      </c>
      <c r="BH527" s="3178">
        <f t="shared" si="341"/>
        <v>0</v>
      </c>
      <c r="BI527" s="3178">
        <f t="shared" si="342"/>
        <v>0</v>
      </c>
      <c r="BJ527" s="3178">
        <f t="shared" si="343"/>
        <v>0</v>
      </c>
      <c r="BK527" s="3178">
        <f t="shared" si="344"/>
        <v>0</v>
      </c>
      <c r="BL527" s="3178">
        <f t="shared" si="345"/>
        <v>0</v>
      </c>
      <c r="BM527" s="3178">
        <f t="shared" si="346"/>
        <v>0</v>
      </c>
      <c r="BN527" s="3178">
        <f t="shared" si="347"/>
        <v>0</v>
      </c>
      <c r="BO527" s="3178">
        <f t="shared" si="348"/>
        <v>0</v>
      </c>
      <c r="BP527" s="3178">
        <f t="shared" si="349"/>
        <v>0</v>
      </c>
      <c r="BQ527" s="3178">
        <f t="shared" si="350"/>
        <v>0</v>
      </c>
      <c r="BR527" s="3178">
        <f t="shared" si="351"/>
        <v>0</v>
      </c>
      <c r="BS527" s="3178">
        <f t="shared" si="352"/>
        <v>0</v>
      </c>
      <c r="BT527" s="3188">
        <f t="shared" si="353"/>
        <v>0</v>
      </c>
    </row>
    <row r="528" spans="1:72">
      <c r="A528" s="3176"/>
      <c r="B528" s="3177"/>
      <c r="C528" s="3177"/>
      <c r="D528" s="3190"/>
      <c r="E528" s="3178">
        <f t="shared" si="325"/>
        <v>0</v>
      </c>
      <c r="F528" s="3179"/>
      <c r="G528" s="3180">
        <f t="shared" si="329"/>
        <v>0</v>
      </c>
      <c r="H528" s="3181">
        <f t="shared" si="330"/>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31"/>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6"/>
        <v>0</v>
      </c>
      <c r="AW528" s="3186">
        <f t="shared" si="327"/>
        <v>0</v>
      </c>
      <c r="AX528" s="3186">
        <f t="shared" si="328"/>
        <v>0</v>
      </c>
      <c r="AY528" s="3187">
        <f t="shared" si="332"/>
        <v>0</v>
      </c>
      <c r="AZ528" s="3178">
        <f t="shared" si="333"/>
        <v>0</v>
      </c>
      <c r="BA528" s="3178">
        <f t="shared" si="334"/>
        <v>0</v>
      </c>
      <c r="BB528" s="3178">
        <f t="shared" si="335"/>
        <v>0</v>
      </c>
      <c r="BC528" s="3178">
        <f t="shared" si="336"/>
        <v>0</v>
      </c>
      <c r="BD528" s="3178">
        <f t="shared" si="337"/>
        <v>0</v>
      </c>
      <c r="BE528" s="3178">
        <f t="shared" si="338"/>
        <v>0</v>
      </c>
      <c r="BF528" s="3178">
        <f t="shared" si="339"/>
        <v>0</v>
      </c>
      <c r="BG528" s="3178">
        <f t="shared" si="340"/>
        <v>0</v>
      </c>
      <c r="BH528" s="3178">
        <f t="shared" si="341"/>
        <v>0</v>
      </c>
      <c r="BI528" s="3178">
        <f t="shared" si="342"/>
        <v>0</v>
      </c>
      <c r="BJ528" s="3178">
        <f t="shared" si="343"/>
        <v>0</v>
      </c>
      <c r="BK528" s="3178">
        <f t="shared" si="344"/>
        <v>0</v>
      </c>
      <c r="BL528" s="3178">
        <f t="shared" si="345"/>
        <v>0</v>
      </c>
      <c r="BM528" s="3178">
        <f t="shared" si="346"/>
        <v>0</v>
      </c>
      <c r="BN528" s="3178">
        <f t="shared" si="347"/>
        <v>0</v>
      </c>
      <c r="BO528" s="3178">
        <f t="shared" si="348"/>
        <v>0</v>
      </c>
      <c r="BP528" s="3178">
        <f t="shared" si="349"/>
        <v>0</v>
      </c>
      <c r="BQ528" s="3178">
        <f t="shared" si="350"/>
        <v>0</v>
      </c>
      <c r="BR528" s="3178">
        <f t="shared" si="351"/>
        <v>0</v>
      </c>
      <c r="BS528" s="3178">
        <f t="shared" si="352"/>
        <v>0</v>
      </c>
      <c r="BT528" s="3188">
        <f t="shared" si="353"/>
        <v>0</v>
      </c>
    </row>
    <row r="529" spans="1:72">
      <c r="A529" s="3176"/>
      <c r="B529" s="3177"/>
      <c r="C529" s="3177"/>
      <c r="D529" s="3190"/>
      <c r="E529" s="3178">
        <f t="shared" si="325"/>
        <v>0</v>
      </c>
      <c r="F529" s="3179"/>
      <c r="G529" s="3180">
        <f t="shared" si="329"/>
        <v>0</v>
      </c>
      <c r="H529" s="3181">
        <f t="shared" si="330"/>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31"/>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6"/>
        <v>0</v>
      </c>
      <c r="AW529" s="3186">
        <f t="shared" si="327"/>
        <v>0</v>
      </c>
      <c r="AX529" s="3186">
        <f t="shared" si="328"/>
        <v>0</v>
      </c>
      <c r="AY529" s="3187">
        <f t="shared" si="332"/>
        <v>0</v>
      </c>
      <c r="AZ529" s="3178">
        <f t="shared" si="333"/>
        <v>0</v>
      </c>
      <c r="BA529" s="3178">
        <f t="shared" si="334"/>
        <v>0</v>
      </c>
      <c r="BB529" s="3178">
        <f t="shared" si="335"/>
        <v>0</v>
      </c>
      <c r="BC529" s="3178">
        <f t="shared" si="336"/>
        <v>0</v>
      </c>
      <c r="BD529" s="3178">
        <f t="shared" si="337"/>
        <v>0</v>
      </c>
      <c r="BE529" s="3178">
        <f t="shared" si="338"/>
        <v>0</v>
      </c>
      <c r="BF529" s="3178">
        <f t="shared" si="339"/>
        <v>0</v>
      </c>
      <c r="BG529" s="3178">
        <f t="shared" si="340"/>
        <v>0</v>
      </c>
      <c r="BH529" s="3178">
        <f t="shared" si="341"/>
        <v>0</v>
      </c>
      <c r="BI529" s="3178">
        <f t="shared" si="342"/>
        <v>0</v>
      </c>
      <c r="BJ529" s="3178">
        <f t="shared" si="343"/>
        <v>0</v>
      </c>
      <c r="BK529" s="3178">
        <f t="shared" si="344"/>
        <v>0</v>
      </c>
      <c r="BL529" s="3178">
        <f t="shared" si="345"/>
        <v>0</v>
      </c>
      <c r="BM529" s="3178">
        <f t="shared" si="346"/>
        <v>0</v>
      </c>
      <c r="BN529" s="3178">
        <f t="shared" si="347"/>
        <v>0</v>
      </c>
      <c r="BO529" s="3178">
        <f t="shared" si="348"/>
        <v>0</v>
      </c>
      <c r="BP529" s="3178">
        <f t="shared" si="349"/>
        <v>0</v>
      </c>
      <c r="BQ529" s="3178">
        <f t="shared" si="350"/>
        <v>0</v>
      </c>
      <c r="BR529" s="3178">
        <f t="shared" si="351"/>
        <v>0</v>
      </c>
      <c r="BS529" s="3178">
        <f t="shared" si="352"/>
        <v>0</v>
      </c>
      <c r="BT529" s="3188">
        <f t="shared" si="353"/>
        <v>0</v>
      </c>
    </row>
    <row r="530" spans="1:72">
      <c r="A530" s="3176"/>
      <c r="B530" s="3177"/>
      <c r="C530" s="3177"/>
      <c r="D530" s="3190"/>
      <c r="E530" s="3178">
        <f t="shared" si="325"/>
        <v>0</v>
      </c>
      <c r="F530" s="3179"/>
      <c r="G530" s="3180">
        <f t="shared" si="329"/>
        <v>0</v>
      </c>
      <c r="H530" s="3181">
        <f t="shared" si="330"/>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31"/>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6"/>
        <v>0</v>
      </c>
      <c r="AW530" s="3186">
        <f t="shared" si="327"/>
        <v>0</v>
      </c>
      <c r="AX530" s="3186">
        <f t="shared" si="328"/>
        <v>0</v>
      </c>
      <c r="AY530" s="3187">
        <f t="shared" si="332"/>
        <v>0</v>
      </c>
      <c r="AZ530" s="3178">
        <f t="shared" si="333"/>
        <v>0</v>
      </c>
      <c r="BA530" s="3178">
        <f t="shared" si="334"/>
        <v>0</v>
      </c>
      <c r="BB530" s="3178">
        <f t="shared" si="335"/>
        <v>0</v>
      </c>
      <c r="BC530" s="3178">
        <f t="shared" si="336"/>
        <v>0</v>
      </c>
      <c r="BD530" s="3178">
        <f t="shared" si="337"/>
        <v>0</v>
      </c>
      <c r="BE530" s="3178">
        <f t="shared" si="338"/>
        <v>0</v>
      </c>
      <c r="BF530" s="3178">
        <f t="shared" si="339"/>
        <v>0</v>
      </c>
      <c r="BG530" s="3178">
        <f t="shared" si="340"/>
        <v>0</v>
      </c>
      <c r="BH530" s="3178">
        <f t="shared" si="341"/>
        <v>0</v>
      </c>
      <c r="BI530" s="3178">
        <f t="shared" si="342"/>
        <v>0</v>
      </c>
      <c r="BJ530" s="3178">
        <f t="shared" si="343"/>
        <v>0</v>
      </c>
      <c r="BK530" s="3178">
        <f t="shared" si="344"/>
        <v>0</v>
      </c>
      <c r="BL530" s="3178">
        <f t="shared" si="345"/>
        <v>0</v>
      </c>
      <c r="BM530" s="3178">
        <f t="shared" si="346"/>
        <v>0</v>
      </c>
      <c r="BN530" s="3178">
        <f t="shared" si="347"/>
        <v>0</v>
      </c>
      <c r="BO530" s="3178">
        <f t="shared" si="348"/>
        <v>0</v>
      </c>
      <c r="BP530" s="3178">
        <f t="shared" si="349"/>
        <v>0</v>
      </c>
      <c r="BQ530" s="3178">
        <f t="shared" si="350"/>
        <v>0</v>
      </c>
      <c r="BR530" s="3178">
        <f t="shared" si="351"/>
        <v>0</v>
      </c>
      <c r="BS530" s="3178">
        <f t="shared" si="352"/>
        <v>0</v>
      </c>
      <c r="BT530" s="3188">
        <f t="shared" si="353"/>
        <v>0</v>
      </c>
    </row>
    <row r="531" spans="1:72">
      <c r="A531" s="3176"/>
      <c r="B531" s="3177"/>
      <c r="C531" s="3177"/>
      <c r="D531" s="3190"/>
      <c r="E531" s="3178">
        <f t="shared" si="325"/>
        <v>0</v>
      </c>
      <c r="F531" s="3179"/>
      <c r="G531" s="3180">
        <f t="shared" si="329"/>
        <v>0</v>
      </c>
      <c r="H531" s="3181">
        <f t="shared" si="330"/>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31"/>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6"/>
        <v>0</v>
      </c>
      <c r="AW531" s="3186">
        <f t="shared" si="327"/>
        <v>0</v>
      </c>
      <c r="AX531" s="3186">
        <f t="shared" si="328"/>
        <v>0</v>
      </c>
      <c r="AY531" s="3187">
        <f t="shared" si="332"/>
        <v>0</v>
      </c>
      <c r="AZ531" s="3178">
        <f t="shared" si="333"/>
        <v>0</v>
      </c>
      <c r="BA531" s="3178">
        <f t="shared" si="334"/>
        <v>0</v>
      </c>
      <c r="BB531" s="3178">
        <f t="shared" si="335"/>
        <v>0</v>
      </c>
      <c r="BC531" s="3178">
        <f t="shared" si="336"/>
        <v>0</v>
      </c>
      <c r="BD531" s="3178">
        <f t="shared" si="337"/>
        <v>0</v>
      </c>
      <c r="BE531" s="3178">
        <f t="shared" si="338"/>
        <v>0</v>
      </c>
      <c r="BF531" s="3178">
        <f t="shared" si="339"/>
        <v>0</v>
      </c>
      <c r="BG531" s="3178">
        <f t="shared" si="340"/>
        <v>0</v>
      </c>
      <c r="BH531" s="3178">
        <f t="shared" si="341"/>
        <v>0</v>
      </c>
      <c r="BI531" s="3178">
        <f t="shared" si="342"/>
        <v>0</v>
      </c>
      <c r="BJ531" s="3178">
        <f t="shared" si="343"/>
        <v>0</v>
      </c>
      <c r="BK531" s="3178">
        <f t="shared" si="344"/>
        <v>0</v>
      </c>
      <c r="BL531" s="3178">
        <f t="shared" si="345"/>
        <v>0</v>
      </c>
      <c r="BM531" s="3178">
        <f t="shared" si="346"/>
        <v>0</v>
      </c>
      <c r="BN531" s="3178">
        <f t="shared" si="347"/>
        <v>0</v>
      </c>
      <c r="BO531" s="3178">
        <f t="shared" si="348"/>
        <v>0</v>
      </c>
      <c r="BP531" s="3178">
        <f t="shared" si="349"/>
        <v>0</v>
      </c>
      <c r="BQ531" s="3178">
        <f t="shared" si="350"/>
        <v>0</v>
      </c>
      <c r="BR531" s="3178">
        <f t="shared" si="351"/>
        <v>0</v>
      </c>
      <c r="BS531" s="3178">
        <f t="shared" si="352"/>
        <v>0</v>
      </c>
      <c r="BT531" s="3188">
        <f t="shared" si="353"/>
        <v>0</v>
      </c>
    </row>
    <row r="532" spans="1:72">
      <c r="A532" s="3176"/>
      <c r="B532" s="3177"/>
      <c r="C532" s="3177"/>
      <c r="D532" s="3190"/>
      <c r="E532" s="3178">
        <f t="shared" si="325"/>
        <v>0</v>
      </c>
      <c r="F532" s="3179"/>
      <c r="G532" s="3180">
        <f t="shared" si="329"/>
        <v>0</v>
      </c>
      <c r="H532" s="3181">
        <f t="shared" si="330"/>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31"/>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6"/>
        <v>0</v>
      </c>
      <c r="AW532" s="3186">
        <f t="shared" si="327"/>
        <v>0</v>
      </c>
      <c r="AX532" s="3186">
        <f t="shared" si="328"/>
        <v>0</v>
      </c>
      <c r="AY532" s="3187">
        <f t="shared" si="332"/>
        <v>0</v>
      </c>
      <c r="AZ532" s="3178">
        <f t="shared" si="333"/>
        <v>0</v>
      </c>
      <c r="BA532" s="3178">
        <f t="shared" si="334"/>
        <v>0</v>
      </c>
      <c r="BB532" s="3178">
        <f t="shared" si="335"/>
        <v>0</v>
      </c>
      <c r="BC532" s="3178">
        <f t="shared" si="336"/>
        <v>0</v>
      </c>
      <c r="BD532" s="3178">
        <f t="shared" si="337"/>
        <v>0</v>
      </c>
      <c r="BE532" s="3178">
        <f t="shared" si="338"/>
        <v>0</v>
      </c>
      <c r="BF532" s="3178">
        <f t="shared" si="339"/>
        <v>0</v>
      </c>
      <c r="BG532" s="3178">
        <f t="shared" si="340"/>
        <v>0</v>
      </c>
      <c r="BH532" s="3178">
        <f t="shared" si="341"/>
        <v>0</v>
      </c>
      <c r="BI532" s="3178">
        <f t="shared" si="342"/>
        <v>0</v>
      </c>
      <c r="BJ532" s="3178">
        <f t="shared" si="343"/>
        <v>0</v>
      </c>
      <c r="BK532" s="3178">
        <f t="shared" si="344"/>
        <v>0</v>
      </c>
      <c r="BL532" s="3178">
        <f t="shared" si="345"/>
        <v>0</v>
      </c>
      <c r="BM532" s="3178">
        <f t="shared" si="346"/>
        <v>0</v>
      </c>
      <c r="BN532" s="3178">
        <f t="shared" si="347"/>
        <v>0</v>
      </c>
      <c r="BO532" s="3178">
        <f t="shared" si="348"/>
        <v>0</v>
      </c>
      <c r="BP532" s="3178">
        <f t="shared" si="349"/>
        <v>0</v>
      </c>
      <c r="BQ532" s="3178">
        <f t="shared" si="350"/>
        <v>0</v>
      </c>
      <c r="BR532" s="3178">
        <f t="shared" si="351"/>
        <v>0</v>
      </c>
      <c r="BS532" s="3178">
        <f t="shared" si="352"/>
        <v>0</v>
      </c>
      <c r="BT532" s="3188">
        <f t="shared" si="353"/>
        <v>0</v>
      </c>
    </row>
    <row r="533" spans="1:72">
      <c r="A533" s="3176"/>
      <c r="B533" s="3177"/>
      <c r="C533" s="3177"/>
      <c r="D533" s="3190"/>
      <c r="E533" s="3178">
        <f t="shared" si="325"/>
        <v>0</v>
      </c>
      <c r="F533" s="3179"/>
      <c r="G533" s="3180">
        <f t="shared" si="329"/>
        <v>0</v>
      </c>
      <c r="H533" s="3181">
        <f t="shared" si="330"/>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31"/>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6"/>
        <v>0</v>
      </c>
      <c r="AW533" s="3186">
        <f t="shared" si="327"/>
        <v>0</v>
      </c>
      <c r="AX533" s="3186">
        <f t="shared" si="328"/>
        <v>0</v>
      </c>
      <c r="AY533" s="3187">
        <f t="shared" si="332"/>
        <v>0</v>
      </c>
      <c r="AZ533" s="3178">
        <f t="shared" si="333"/>
        <v>0</v>
      </c>
      <c r="BA533" s="3178">
        <f t="shared" si="334"/>
        <v>0</v>
      </c>
      <c r="BB533" s="3178">
        <f t="shared" si="335"/>
        <v>0</v>
      </c>
      <c r="BC533" s="3178">
        <f t="shared" si="336"/>
        <v>0</v>
      </c>
      <c r="BD533" s="3178">
        <f t="shared" si="337"/>
        <v>0</v>
      </c>
      <c r="BE533" s="3178">
        <f t="shared" si="338"/>
        <v>0</v>
      </c>
      <c r="BF533" s="3178">
        <f t="shared" si="339"/>
        <v>0</v>
      </c>
      <c r="BG533" s="3178">
        <f t="shared" si="340"/>
        <v>0</v>
      </c>
      <c r="BH533" s="3178">
        <f t="shared" si="341"/>
        <v>0</v>
      </c>
      <c r="BI533" s="3178">
        <f t="shared" si="342"/>
        <v>0</v>
      </c>
      <c r="BJ533" s="3178">
        <f t="shared" si="343"/>
        <v>0</v>
      </c>
      <c r="BK533" s="3178">
        <f t="shared" si="344"/>
        <v>0</v>
      </c>
      <c r="BL533" s="3178">
        <f t="shared" si="345"/>
        <v>0</v>
      </c>
      <c r="BM533" s="3178">
        <f t="shared" si="346"/>
        <v>0</v>
      </c>
      <c r="BN533" s="3178">
        <f t="shared" si="347"/>
        <v>0</v>
      </c>
      <c r="BO533" s="3178">
        <f t="shared" si="348"/>
        <v>0</v>
      </c>
      <c r="BP533" s="3178">
        <f t="shared" si="349"/>
        <v>0</v>
      </c>
      <c r="BQ533" s="3178">
        <f t="shared" si="350"/>
        <v>0</v>
      </c>
      <c r="BR533" s="3178">
        <f t="shared" si="351"/>
        <v>0</v>
      </c>
      <c r="BS533" s="3178">
        <f t="shared" si="352"/>
        <v>0</v>
      </c>
      <c r="BT533" s="3188">
        <f t="shared" si="353"/>
        <v>0</v>
      </c>
    </row>
    <row r="534" spans="1:72">
      <c r="A534" s="3176"/>
      <c r="B534" s="3177"/>
      <c r="C534" s="3177"/>
      <c r="D534" s="3190"/>
      <c r="E534" s="3178">
        <f t="shared" si="325"/>
        <v>0</v>
      </c>
      <c r="F534" s="3179"/>
      <c r="G534" s="3180">
        <f t="shared" si="329"/>
        <v>0</v>
      </c>
      <c r="H534" s="3181">
        <f t="shared" si="330"/>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31"/>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6"/>
        <v>0</v>
      </c>
      <c r="AW534" s="3186">
        <f t="shared" si="327"/>
        <v>0</v>
      </c>
      <c r="AX534" s="3186">
        <f t="shared" si="328"/>
        <v>0</v>
      </c>
      <c r="AY534" s="3187">
        <f t="shared" si="332"/>
        <v>0</v>
      </c>
      <c r="AZ534" s="3178">
        <f t="shared" si="333"/>
        <v>0</v>
      </c>
      <c r="BA534" s="3178">
        <f t="shared" si="334"/>
        <v>0</v>
      </c>
      <c r="BB534" s="3178">
        <f t="shared" si="335"/>
        <v>0</v>
      </c>
      <c r="BC534" s="3178">
        <f t="shared" si="336"/>
        <v>0</v>
      </c>
      <c r="BD534" s="3178">
        <f t="shared" si="337"/>
        <v>0</v>
      </c>
      <c r="BE534" s="3178">
        <f t="shared" si="338"/>
        <v>0</v>
      </c>
      <c r="BF534" s="3178">
        <f t="shared" si="339"/>
        <v>0</v>
      </c>
      <c r="BG534" s="3178">
        <f t="shared" si="340"/>
        <v>0</v>
      </c>
      <c r="BH534" s="3178">
        <f t="shared" si="341"/>
        <v>0</v>
      </c>
      <c r="BI534" s="3178">
        <f t="shared" si="342"/>
        <v>0</v>
      </c>
      <c r="BJ534" s="3178">
        <f t="shared" si="343"/>
        <v>0</v>
      </c>
      <c r="BK534" s="3178">
        <f t="shared" si="344"/>
        <v>0</v>
      </c>
      <c r="BL534" s="3178">
        <f t="shared" si="345"/>
        <v>0</v>
      </c>
      <c r="BM534" s="3178">
        <f t="shared" si="346"/>
        <v>0</v>
      </c>
      <c r="BN534" s="3178">
        <f t="shared" si="347"/>
        <v>0</v>
      </c>
      <c r="BO534" s="3178">
        <f t="shared" si="348"/>
        <v>0</v>
      </c>
      <c r="BP534" s="3178">
        <f t="shared" si="349"/>
        <v>0</v>
      </c>
      <c r="BQ534" s="3178">
        <f t="shared" si="350"/>
        <v>0</v>
      </c>
      <c r="BR534" s="3178">
        <f t="shared" si="351"/>
        <v>0</v>
      </c>
      <c r="BS534" s="3178">
        <f t="shared" si="352"/>
        <v>0</v>
      </c>
      <c r="BT534" s="3188">
        <f t="shared" si="353"/>
        <v>0</v>
      </c>
    </row>
    <row r="535" spans="1:72">
      <c r="A535" s="3176"/>
      <c r="B535" s="3177"/>
      <c r="C535" s="3177"/>
      <c r="D535" s="3190"/>
      <c r="E535" s="3178">
        <f t="shared" si="325"/>
        <v>0</v>
      </c>
      <c r="F535" s="3179"/>
      <c r="G535" s="3180">
        <f t="shared" si="329"/>
        <v>0</v>
      </c>
      <c r="H535" s="3181">
        <f t="shared" si="330"/>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31"/>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6"/>
        <v>0</v>
      </c>
      <c r="AW535" s="3186">
        <f t="shared" si="327"/>
        <v>0</v>
      </c>
      <c r="AX535" s="3186">
        <f t="shared" si="328"/>
        <v>0</v>
      </c>
      <c r="AY535" s="3187">
        <f t="shared" si="332"/>
        <v>0</v>
      </c>
      <c r="AZ535" s="3178">
        <f t="shared" si="333"/>
        <v>0</v>
      </c>
      <c r="BA535" s="3178">
        <f t="shared" si="334"/>
        <v>0</v>
      </c>
      <c r="BB535" s="3178">
        <f t="shared" si="335"/>
        <v>0</v>
      </c>
      <c r="BC535" s="3178">
        <f t="shared" si="336"/>
        <v>0</v>
      </c>
      <c r="BD535" s="3178">
        <f t="shared" si="337"/>
        <v>0</v>
      </c>
      <c r="BE535" s="3178">
        <f t="shared" si="338"/>
        <v>0</v>
      </c>
      <c r="BF535" s="3178">
        <f t="shared" si="339"/>
        <v>0</v>
      </c>
      <c r="BG535" s="3178">
        <f t="shared" si="340"/>
        <v>0</v>
      </c>
      <c r="BH535" s="3178">
        <f t="shared" si="341"/>
        <v>0</v>
      </c>
      <c r="BI535" s="3178">
        <f t="shared" si="342"/>
        <v>0</v>
      </c>
      <c r="BJ535" s="3178">
        <f t="shared" si="343"/>
        <v>0</v>
      </c>
      <c r="BK535" s="3178">
        <f t="shared" si="344"/>
        <v>0</v>
      </c>
      <c r="BL535" s="3178">
        <f t="shared" si="345"/>
        <v>0</v>
      </c>
      <c r="BM535" s="3178">
        <f t="shared" si="346"/>
        <v>0</v>
      </c>
      <c r="BN535" s="3178">
        <f t="shared" si="347"/>
        <v>0</v>
      </c>
      <c r="BO535" s="3178">
        <f t="shared" si="348"/>
        <v>0</v>
      </c>
      <c r="BP535" s="3178">
        <f t="shared" si="349"/>
        <v>0</v>
      </c>
      <c r="BQ535" s="3178">
        <f t="shared" si="350"/>
        <v>0</v>
      </c>
      <c r="BR535" s="3178">
        <f t="shared" si="351"/>
        <v>0</v>
      </c>
      <c r="BS535" s="3178">
        <f t="shared" si="352"/>
        <v>0</v>
      </c>
      <c r="BT535" s="3188">
        <f t="shared" si="353"/>
        <v>0</v>
      </c>
    </row>
    <row r="536" spans="1:72">
      <c r="A536" s="3176"/>
      <c r="B536" s="3177"/>
      <c r="C536" s="3177"/>
      <c r="D536" s="3190"/>
      <c r="E536" s="3178">
        <f t="shared" si="325"/>
        <v>0</v>
      </c>
      <c r="F536" s="3179"/>
      <c r="G536" s="3180">
        <f t="shared" si="329"/>
        <v>0</v>
      </c>
      <c r="H536" s="3181">
        <f t="shared" si="330"/>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31"/>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6"/>
        <v>0</v>
      </c>
      <c r="AW536" s="3186">
        <f t="shared" si="327"/>
        <v>0</v>
      </c>
      <c r="AX536" s="3186">
        <f t="shared" si="328"/>
        <v>0</v>
      </c>
      <c r="AY536" s="3187">
        <f t="shared" si="332"/>
        <v>0</v>
      </c>
      <c r="AZ536" s="3178">
        <f t="shared" si="333"/>
        <v>0</v>
      </c>
      <c r="BA536" s="3178">
        <f t="shared" si="334"/>
        <v>0</v>
      </c>
      <c r="BB536" s="3178">
        <f t="shared" si="335"/>
        <v>0</v>
      </c>
      <c r="BC536" s="3178">
        <f t="shared" si="336"/>
        <v>0</v>
      </c>
      <c r="BD536" s="3178">
        <f t="shared" si="337"/>
        <v>0</v>
      </c>
      <c r="BE536" s="3178">
        <f t="shared" si="338"/>
        <v>0</v>
      </c>
      <c r="BF536" s="3178">
        <f t="shared" si="339"/>
        <v>0</v>
      </c>
      <c r="BG536" s="3178">
        <f t="shared" si="340"/>
        <v>0</v>
      </c>
      <c r="BH536" s="3178">
        <f t="shared" si="341"/>
        <v>0</v>
      </c>
      <c r="BI536" s="3178">
        <f t="shared" si="342"/>
        <v>0</v>
      </c>
      <c r="BJ536" s="3178">
        <f t="shared" si="343"/>
        <v>0</v>
      </c>
      <c r="BK536" s="3178">
        <f t="shared" si="344"/>
        <v>0</v>
      </c>
      <c r="BL536" s="3178">
        <f t="shared" si="345"/>
        <v>0</v>
      </c>
      <c r="BM536" s="3178">
        <f t="shared" si="346"/>
        <v>0</v>
      </c>
      <c r="BN536" s="3178">
        <f t="shared" si="347"/>
        <v>0</v>
      </c>
      <c r="BO536" s="3178">
        <f t="shared" si="348"/>
        <v>0</v>
      </c>
      <c r="BP536" s="3178">
        <f t="shared" si="349"/>
        <v>0</v>
      </c>
      <c r="BQ536" s="3178">
        <f t="shared" si="350"/>
        <v>0</v>
      </c>
      <c r="BR536" s="3178">
        <f t="shared" si="351"/>
        <v>0</v>
      </c>
      <c r="BS536" s="3178">
        <f t="shared" si="352"/>
        <v>0</v>
      </c>
      <c r="BT536" s="3188">
        <f t="shared" si="353"/>
        <v>0</v>
      </c>
    </row>
    <row r="537" spans="1:72">
      <c r="A537" s="3176"/>
      <c r="B537" s="3177"/>
      <c r="C537" s="3177"/>
      <c r="D537" s="3190"/>
      <c r="E537" s="3178">
        <f t="shared" ref="E537:E572" si="354">IF($C$3="是",ROUND($A$3*G537/$B$3,2),ROUND($A$3*(G537-AT537)/$B$3,2))</f>
        <v>0</v>
      </c>
      <c r="F537" s="3179"/>
      <c r="G537" s="3180">
        <f t="shared" si="329"/>
        <v>0</v>
      </c>
      <c r="H537" s="3181">
        <f t="shared" si="330"/>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31"/>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6"/>
        <v>0</v>
      </c>
      <c r="AW537" s="3186">
        <f t="shared" si="327"/>
        <v>0</v>
      </c>
      <c r="AX537" s="3186">
        <f t="shared" si="328"/>
        <v>0</v>
      </c>
      <c r="AY537" s="3187">
        <f t="shared" si="332"/>
        <v>0</v>
      </c>
      <c r="AZ537" s="3178">
        <f t="shared" si="333"/>
        <v>0</v>
      </c>
      <c r="BA537" s="3178">
        <f t="shared" si="334"/>
        <v>0</v>
      </c>
      <c r="BB537" s="3178">
        <f t="shared" si="335"/>
        <v>0</v>
      </c>
      <c r="BC537" s="3178">
        <f t="shared" si="336"/>
        <v>0</v>
      </c>
      <c r="BD537" s="3178">
        <f t="shared" si="337"/>
        <v>0</v>
      </c>
      <c r="BE537" s="3178">
        <f t="shared" si="338"/>
        <v>0</v>
      </c>
      <c r="BF537" s="3178">
        <f t="shared" si="339"/>
        <v>0</v>
      </c>
      <c r="BG537" s="3178">
        <f t="shared" si="340"/>
        <v>0</v>
      </c>
      <c r="BH537" s="3178">
        <f t="shared" si="341"/>
        <v>0</v>
      </c>
      <c r="BI537" s="3178">
        <f t="shared" si="342"/>
        <v>0</v>
      </c>
      <c r="BJ537" s="3178">
        <f t="shared" si="343"/>
        <v>0</v>
      </c>
      <c r="BK537" s="3178">
        <f t="shared" si="344"/>
        <v>0</v>
      </c>
      <c r="BL537" s="3178">
        <f t="shared" si="345"/>
        <v>0</v>
      </c>
      <c r="BM537" s="3178">
        <f t="shared" si="346"/>
        <v>0</v>
      </c>
      <c r="BN537" s="3178">
        <f t="shared" si="347"/>
        <v>0</v>
      </c>
      <c r="BO537" s="3178">
        <f t="shared" si="348"/>
        <v>0</v>
      </c>
      <c r="BP537" s="3178">
        <f t="shared" si="349"/>
        <v>0</v>
      </c>
      <c r="BQ537" s="3178">
        <f t="shared" si="350"/>
        <v>0</v>
      </c>
      <c r="BR537" s="3178">
        <f t="shared" si="351"/>
        <v>0</v>
      </c>
      <c r="BS537" s="3178">
        <f t="shared" si="352"/>
        <v>0</v>
      </c>
      <c r="BT537" s="3188">
        <f t="shared" si="353"/>
        <v>0</v>
      </c>
    </row>
    <row r="538" spans="1:72">
      <c r="A538" s="3176"/>
      <c r="B538" s="3177"/>
      <c r="C538" s="3177"/>
      <c r="D538" s="3190"/>
      <c r="E538" s="3178">
        <f t="shared" si="354"/>
        <v>0</v>
      </c>
      <c r="F538" s="3179"/>
      <c r="G538" s="3180">
        <f t="shared" ref="G538:G569" si="355">H538+AC538+AT538</f>
        <v>0</v>
      </c>
      <c r="H538" s="3181">
        <f t="shared" ref="H538:H569" si="356">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7">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8">A538</f>
        <v>0</v>
      </c>
      <c r="AW538" s="3186">
        <f t="shared" ref="AW538:AW572" si="359">B538</f>
        <v>0</v>
      </c>
      <c r="AX538" s="3186">
        <f t="shared" ref="AX538:AX572" si="360">C538</f>
        <v>0</v>
      </c>
      <c r="AY538" s="3187">
        <f t="shared" ref="AY538:AY569" si="361">ROUND($AY$6*AZ538/$AZ$5,2)</f>
        <v>0</v>
      </c>
      <c r="AZ538" s="3178">
        <f t="shared" ref="AZ538:AZ569" si="362">BA538+BL538</f>
        <v>0</v>
      </c>
      <c r="BA538" s="3178">
        <f t="shared" ref="BA538:BA569" si="363">SUM(BB538:BK538)</f>
        <v>0</v>
      </c>
      <c r="BB538" s="3178">
        <f t="shared" ref="BB538:BB569" si="364">IF($D538="是",I538-J538,0)</f>
        <v>0</v>
      </c>
      <c r="BC538" s="3178">
        <f t="shared" ref="BC538:BC569" si="365">IF($D538="是",K538-L538,0)</f>
        <v>0</v>
      </c>
      <c r="BD538" s="3178">
        <f t="shared" ref="BD538:BD569" si="366">IF($D538="是",M538-N538,0)</f>
        <v>0</v>
      </c>
      <c r="BE538" s="3178">
        <f t="shared" ref="BE538:BE569" si="367">IF($D538="是",O538-P538,0)</f>
        <v>0</v>
      </c>
      <c r="BF538" s="3178">
        <f t="shared" ref="BF538:BF569" si="368">IF($D538="是",Q538-R538,0)</f>
        <v>0</v>
      </c>
      <c r="BG538" s="3178">
        <f t="shared" ref="BG538:BG569" si="369">IF($D538="是",S538-T538,0)</f>
        <v>0</v>
      </c>
      <c r="BH538" s="3178">
        <f t="shared" ref="BH538:BH569" si="370">IF($D538="是",U538-V538,0)</f>
        <v>0</v>
      </c>
      <c r="BI538" s="3178">
        <f t="shared" ref="BI538:BI569" si="371">IF($D538="是",W538-X538,0)</f>
        <v>0</v>
      </c>
      <c r="BJ538" s="3178">
        <f t="shared" ref="BJ538:BJ569" si="372">IF($D538="是",Y538-Z538,0)</f>
        <v>0</v>
      </c>
      <c r="BK538" s="3178">
        <f t="shared" ref="BK538:BK569" si="373">IF($D538="是",AA538-AB538,0)</f>
        <v>0</v>
      </c>
      <c r="BL538" s="3178">
        <f t="shared" ref="BL538:BL569" si="374">SUM(BM538:BT538)</f>
        <v>0</v>
      </c>
      <c r="BM538" s="3178">
        <f t="shared" ref="BM538:BM569" si="375">IF($D538="是",AD538-AE538,0)</f>
        <v>0</v>
      </c>
      <c r="BN538" s="3178">
        <f t="shared" ref="BN538:BN569" si="376">IF($D538="是",AF538-AG538,0)</f>
        <v>0</v>
      </c>
      <c r="BO538" s="3178">
        <f t="shared" ref="BO538:BO569" si="377">IF($D538="是",AH538-AI538,0)</f>
        <v>0</v>
      </c>
      <c r="BP538" s="3178">
        <f t="shared" ref="BP538:BP569" si="378">IF($D538="是",AJ538-AK538,0)</f>
        <v>0</v>
      </c>
      <c r="BQ538" s="3178">
        <f t="shared" ref="BQ538:BQ569" si="379">IF($D538="是",AL538-AM538,0)</f>
        <v>0</v>
      </c>
      <c r="BR538" s="3178">
        <f t="shared" ref="BR538:BR569" si="380">IF($D538="是",AN538-AO538,0)</f>
        <v>0</v>
      </c>
      <c r="BS538" s="3178">
        <f t="shared" ref="BS538:BS569" si="381">IF($D538="是",AP538-AQ538,0)</f>
        <v>0</v>
      </c>
      <c r="BT538" s="3188">
        <f t="shared" ref="BT538:BT569" si="382">IF($D538="是",AR538-AS538,0)</f>
        <v>0</v>
      </c>
    </row>
    <row r="539" spans="1:72">
      <c r="A539" s="3176"/>
      <c r="B539" s="3177"/>
      <c r="C539" s="3177"/>
      <c r="D539" s="3190"/>
      <c r="E539" s="3178">
        <f t="shared" si="354"/>
        <v>0</v>
      </c>
      <c r="F539" s="3179"/>
      <c r="G539" s="3180">
        <f t="shared" si="355"/>
        <v>0</v>
      </c>
      <c r="H539" s="3181">
        <f t="shared" si="356"/>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7"/>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8"/>
        <v>0</v>
      </c>
      <c r="AW539" s="3186">
        <f t="shared" si="359"/>
        <v>0</v>
      </c>
      <c r="AX539" s="3186">
        <f t="shared" si="360"/>
        <v>0</v>
      </c>
      <c r="AY539" s="3187">
        <f t="shared" si="361"/>
        <v>0</v>
      </c>
      <c r="AZ539" s="3178">
        <f t="shared" si="362"/>
        <v>0</v>
      </c>
      <c r="BA539" s="3178">
        <f t="shared" si="363"/>
        <v>0</v>
      </c>
      <c r="BB539" s="3178">
        <f t="shared" si="364"/>
        <v>0</v>
      </c>
      <c r="BC539" s="3178">
        <f t="shared" si="365"/>
        <v>0</v>
      </c>
      <c r="BD539" s="3178">
        <f t="shared" si="366"/>
        <v>0</v>
      </c>
      <c r="BE539" s="3178">
        <f t="shared" si="367"/>
        <v>0</v>
      </c>
      <c r="BF539" s="3178">
        <f t="shared" si="368"/>
        <v>0</v>
      </c>
      <c r="BG539" s="3178">
        <f t="shared" si="369"/>
        <v>0</v>
      </c>
      <c r="BH539" s="3178">
        <f t="shared" si="370"/>
        <v>0</v>
      </c>
      <c r="BI539" s="3178">
        <f t="shared" si="371"/>
        <v>0</v>
      </c>
      <c r="BJ539" s="3178">
        <f t="shared" si="372"/>
        <v>0</v>
      </c>
      <c r="BK539" s="3178">
        <f t="shared" si="373"/>
        <v>0</v>
      </c>
      <c r="BL539" s="3178">
        <f t="shared" si="374"/>
        <v>0</v>
      </c>
      <c r="BM539" s="3178">
        <f t="shared" si="375"/>
        <v>0</v>
      </c>
      <c r="BN539" s="3178">
        <f t="shared" si="376"/>
        <v>0</v>
      </c>
      <c r="BO539" s="3178">
        <f t="shared" si="377"/>
        <v>0</v>
      </c>
      <c r="BP539" s="3178">
        <f t="shared" si="378"/>
        <v>0</v>
      </c>
      <c r="BQ539" s="3178">
        <f t="shared" si="379"/>
        <v>0</v>
      </c>
      <c r="BR539" s="3178">
        <f t="shared" si="380"/>
        <v>0</v>
      </c>
      <c r="BS539" s="3178">
        <f t="shared" si="381"/>
        <v>0</v>
      </c>
      <c r="BT539" s="3188">
        <f t="shared" si="382"/>
        <v>0</v>
      </c>
    </row>
    <row r="540" spans="1:72">
      <c r="A540" s="3176"/>
      <c r="B540" s="3177"/>
      <c r="C540" s="3177"/>
      <c r="D540" s="3190"/>
      <c r="E540" s="3178">
        <f t="shared" si="354"/>
        <v>0</v>
      </c>
      <c r="F540" s="3179"/>
      <c r="G540" s="3180">
        <f t="shared" si="355"/>
        <v>0</v>
      </c>
      <c r="H540" s="3181">
        <f t="shared" si="356"/>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7"/>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8"/>
        <v>0</v>
      </c>
      <c r="AW540" s="3186">
        <f t="shared" si="359"/>
        <v>0</v>
      </c>
      <c r="AX540" s="3186">
        <f t="shared" si="360"/>
        <v>0</v>
      </c>
      <c r="AY540" s="3187">
        <f t="shared" si="361"/>
        <v>0</v>
      </c>
      <c r="AZ540" s="3178">
        <f t="shared" si="362"/>
        <v>0</v>
      </c>
      <c r="BA540" s="3178">
        <f t="shared" si="363"/>
        <v>0</v>
      </c>
      <c r="BB540" s="3178">
        <f t="shared" si="364"/>
        <v>0</v>
      </c>
      <c r="BC540" s="3178">
        <f t="shared" si="365"/>
        <v>0</v>
      </c>
      <c r="BD540" s="3178">
        <f t="shared" si="366"/>
        <v>0</v>
      </c>
      <c r="BE540" s="3178">
        <f t="shared" si="367"/>
        <v>0</v>
      </c>
      <c r="BF540" s="3178">
        <f t="shared" si="368"/>
        <v>0</v>
      </c>
      <c r="BG540" s="3178">
        <f t="shared" si="369"/>
        <v>0</v>
      </c>
      <c r="BH540" s="3178">
        <f t="shared" si="370"/>
        <v>0</v>
      </c>
      <c r="BI540" s="3178">
        <f t="shared" si="371"/>
        <v>0</v>
      </c>
      <c r="BJ540" s="3178">
        <f t="shared" si="372"/>
        <v>0</v>
      </c>
      <c r="BK540" s="3178">
        <f t="shared" si="373"/>
        <v>0</v>
      </c>
      <c r="BL540" s="3178">
        <f t="shared" si="374"/>
        <v>0</v>
      </c>
      <c r="BM540" s="3178">
        <f t="shared" si="375"/>
        <v>0</v>
      </c>
      <c r="BN540" s="3178">
        <f t="shared" si="376"/>
        <v>0</v>
      </c>
      <c r="BO540" s="3178">
        <f t="shared" si="377"/>
        <v>0</v>
      </c>
      <c r="BP540" s="3178">
        <f t="shared" si="378"/>
        <v>0</v>
      </c>
      <c r="BQ540" s="3178">
        <f t="shared" si="379"/>
        <v>0</v>
      </c>
      <c r="BR540" s="3178">
        <f t="shared" si="380"/>
        <v>0</v>
      </c>
      <c r="BS540" s="3178">
        <f t="shared" si="381"/>
        <v>0</v>
      </c>
      <c r="BT540" s="3188">
        <f t="shared" si="382"/>
        <v>0</v>
      </c>
    </row>
    <row r="541" spans="1:72">
      <c r="A541" s="3176"/>
      <c r="B541" s="3177"/>
      <c r="C541" s="3177"/>
      <c r="D541" s="3190"/>
      <c r="E541" s="3178">
        <f t="shared" si="354"/>
        <v>0</v>
      </c>
      <c r="F541" s="3179"/>
      <c r="G541" s="3180">
        <f t="shared" si="355"/>
        <v>0</v>
      </c>
      <c r="H541" s="3181">
        <f t="shared" si="356"/>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7"/>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8"/>
        <v>0</v>
      </c>
      <c r="AW541" s="3186">
        <f t="shared" si="359"/>
        <v>0</v>
      </c>
      <c r="AX541" s="3186">
        <f t="shared" si="360"/>
        <v>0</v>
      </c>
      <c r="AY541" s="3187">
        <f t="shared" si="361"/>
        <v>0</v>
      </c>
      <c r="AZ541" s="3178">
        <f t="shared" si="362"/>
        <v>0</v>
      </c>
      <c r="BA541" s="3178">
        <f t="shared" si="363"/>
        <v>0</v>
      </c>
      <c r="BB541" s="3178">
        <f t="shared" si="364"/>
        <v>0</v>
      </c>
      <c r="BC541" s="3178">
        <f t="shared" si="365"/>
        <v>0</v>
      </c>
      <c r="BD541" s="3178">
        <f t="shared" si="366"/>
        <v>0</v>
      </c>
      <c r="BE541" s="3178">
        <f t="shared" si="367"/>
        <v>0</v>
      </c>
      <c r="BF541" s="3178">
        <f t="shared" si="368"/>
        <v>0</v>
      </c>
      <c r="BG541" s="3178">
        <f t="shared" si="369"/>
        <v>0</v>
      </c>
      <c r="BH541" s="3178">
        <f t="shared" si="370"/>
        <v>0</v>
      </c>
      <c r="BI541" s="3178">
        <f t="shared" si="371"/>
        <v>0</v>
      </c>
      <c r="BJ541" s="3178">
        <f t="shared" si="372"/>
        <v>0</v>
      </c>
      <c r="BK541" s="3178">
        <f t="shared" si="373"/>
        <v>0</v>
      </c>
      <c r="BL541" s="3178">
        <f t="shared" si="374"/>
        <v>0</v>
      </c>
      <c r="BM541" s="3178">
        <f t="shared" si="375"/>
        <v>0</v>
      </c>
      <c r="BN541" s="3178">
        <f t="shared" si="376"/>
        <v>0</v>
      </c>
      <c r="BO541" s="3178">
        <f t="shared" si="377"/>
        <v>0</v>
      </c>
      <c r="BP541" s="3178">
        <f t="shared" si="378"/>
        <v>0</v>
      </c>
      <c r="BQ541" s="3178">
        <f t="shared" si="379"/>
        <v>0</v>
      </c>
      <c r="BR541" s="3178">
        <f t="shared" si="380"/>
        <v>0</v>
      </c>
      <c r="BS541" s="3178">
        <f t="shared" si="381"/>
        <v>0</v>
      </c>
      <c r="BT541" s="3188">
        <f t="shared" si="382"/>
        <v>0</v>
      </c>
    </row>
    <row r="542" spans="1:72">
      <c r="A542" s="3176"/>
      <c r="B542" s="3177"/>
      <c r="C542" s="3177"/>
      <c r="D542" s="3190"/>
      <c r="E542" s="3178">
        <f t="shared" si="354"/>
        <v>0</v>
      </c>
      <c r="F542" s="3179"/>
      <c r="G542" s="3180">
        <f t="shared" si="355"/>
        <v>0</v>
      </c>
      <c r="H542" s="3181">
        <f t="shared" si="356"/>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7"/>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8"/>
        <v>0</v>
      </c>
      <c r="AW542" s="3186">
        <f t="shared" si="359"/>
        <v>0</v>
      </c>
      <c r="AX542" s="3186">
        <f t="shared" si="360"/>
        <v>0</v>
      </c>
      <c r="AY542" s="3187">
        <f t="shared" si="361"/>
        <v>0</v>
      </c>
      <c r="AZ542" s="3178">
        <f t="shared" si="362"/>
        <v>0</v>
      </c>
      <c r="BA542" s="3178">
        <f t="shared" si="363"/>
        <v>0</v>
      </c>
      <c r="BB542" s="3178">
        <f t="shared" si="364"/>
        <v>0</v>
      </c>
      <c r="BC542" s="3178">
        <f t="shared" si="365"/>
        <v>0</v>
      </c>
      <c r="BD542" s="3178">
        <f t="shared" si="366"/>
        <v>0</v>
      </c>
      <c r="BE542" s="3178">
        <f t="shared" si="367"/>
        <v>0</v>
      </c>
      <c r="BF542" s="3178">
        <f t="shared" si="368"/>
        <v>0</v>
      </c>
      <c r="BG542" s="3178">
        <f t="shared" si="369"/>
        <v>0</v>
      </c>
      <c r="BH542" s="3178">
        <f t="shared" si="370"/>
        <v>0</v>
      </c>
      <c r="BI542" s="3178">
        <f t="shared" si="371"/>
        <v>0</v>
      </c>
      <c r="BJ542" s="3178">
        <f t="shared" si="372"/>
        <v>0</v>
      </c>
      <c r="BK542" s="3178">
        <f t="shared" si="373"/>
        <v>0</v>
      </c>
      <c r="BL542" s="3178">
        <f t="shared" si="374"/>
        <v>0</v>
      </c>
      <c r="BM542" s="3178">
        <f t="shared" si="375"/>
        <v>0</v>
      </c>
      <c r="BN542" s="3178">
        <f t="shared" si="376"/>
        <v>0</v>
      </c>
      <c r="BO542" s="3178">
        <f t="shared" si="377"/>
        <v>0</v>
      </c>
      <c r="BP542" s="3178">
        <f t="shared" si="378"/>
        <v>0</v>
      </c>
      <c r="BQ542" s="3178">
        <f t="shared" si="379"/>
        <v>0</v>
      </c>
      <c r="BR542" s="3178">
        <f t="shared" si="380"/>
        <v>0</v>
      </c>
      <c r="BS542" s="3178">
        <f t="shared" si="381"/>
        <v>0</v>
      </c>
      <c r="BT542" s="3188">
        <f t="shared" si="382"/>
        <v>0</v>
      </c>
    </row>
    <row r="543" spans="1:72">
      <c r="A543" s="3176"/>
      <c r="B543" s="3177"/>
      <c r="C543" s="3177"/>
      <c r="D543" s="3190"/>
      <c r="E543" s="3178">
        <f t="shared" si="354"/>
        <v>0</v>
      </c>
      <c r="F543" s="3179"/>
      <c r="G543" s="3180">
        <f t="shared" si="355"/>
        <v>0</v>
      </c>
      <c r="H543" s="3181">
        <f t="shared" si="356"/>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7"/>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8"/>
        <v>0</v>
      </c>
      <c r="AW543" s="3186">
        <f t="shared" si="359"/>
        <v>0</v>
      </c>
      <c r="AX543" s="3186">
        <f t="shared" si="360"/>
        <v>0</v>
      </c>
      <c r="AY543" s="3187">
        <f t="shared" si="361"/>
        <v>0</v>
      </c>
      <c r="AZ543" s="3178">
        <f t="shared" si="362"/>
        <v>0</v>
      </c>
      <c r="BA543" s="3178">
        <f t="shared" si="363"/>
        <v>0</v>
      </c>
      <c r="BB543" s="3178">
        <f t="shared" si="364"/>
        <v>0</v>
      </c>
      <c r="BC543" s="3178">
        <f t="shared" si="365"/>
        <v>0</v>
      </c>
      <c r="BD543" s="3178">
        <f t="shared" si="366"/>
        <v>0</v>
      </c>
      <c r="BE543" s="3178">
        <f t="shared" si="367"/>
        <v>0</v>
      </c>
      <c r="BF543" s="3178">
        <f t="shared" si="368"/>
        <v>0</v>
      </c>
      <c r="BG543" s="3178">
        <f t="shared" si="369"/>
        <v>0</v>
      </c>
      <c r="BH543" s="3178">
        <f t="shared" si="370"/>
        <v>0</v>
      </c>
      <c r="BI543" s="3178">
        <f t="shared" si="371"/>
        <v>0</v>
      </c>
      <c r="BJ543" s="3178">
        <f t="shared" si="372"/>
        <v>0</v>
      </c>
      <c r="BK543" s="3178">
        <f t="shared" si="373"/>
        <v>0</v>
      </c>
      <c r="BL543" s="3178">
        <f t="shared" si="374"/>
        <v>0</v>
      </c>
      <c r="BM543" s="3178">
        <f t="shared" si="375"/>
        <v>0</v>
      </c>
      <c r="BN543" s="3178">
        <f t="shared" si="376"/>
        <v>0</v>
      </c>
      <c r="BO543" s="3178">
        <f t="shared" si="377"/>
        <v>0</v>
      </c>
      <c r="BP543" s="3178">
        <f t="shared" si="378"/>
        <v>0</v>
      </c>
      <c r="BQ543" s="3178">
        <f t="shared" si="379"/>
        <v>0</v>
      </c>
      <c r="BR543" s="3178">
        <f t="shared" si="380"/>
        <v>0</v>
      </c>
      <c r="BS543" s="3178">
        <f t="shared" si="381"/>
        <v>0</v>
      </c>
      <c r="BT543" s="3188">
        <f t="shared" si="382"/>
        <v>0</v>
      </c>
    </row>
    <row r="544" spans="1:72">
      <c r="A544" s="3176"/>
      <c r="B544" s="3177"/>
      <c r="C544" s="3177"/>
      <c r="D544" s="3190"/>
      <c r="E544" s="3178">
        <f t="shared" si="354"/>
        <v>0</v>
      </c>
      <c r="F544" s="3179"/>
      <c r="G544" s="3180">
        <f t="shared" si="355"/>
        <v>0</v>
      </c>
      <c r="H544" s="3181">
        <f t="shared" si="356"/>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7"/>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8"/>
        <v>0</v>
      </c>
      <c r="AW544" s="3186">
        <f t="shared" si="359"/>
        <v>0</v>
      </c>
      <c r="AX544" s="3186">
        <f t="shared" si="360"/>
        <v>0</v>
      </c>
      <c r="AY544" s="3187">
        <f t="shared" si="361"/>
        <v>0</v>
      </c>
      <c r="AZ544" s="3178">
        <f t="shared" si="362"/>
        <v>0</v>
      </c>
      <c r="BA544" s="3178">
        <f t="shared" si="363"/>
        <v>0</v>
      </c>
      <c r="BB544" s="3178">
        <f t="shared" si="364"/>
        <v>0</v>
      </c>
      <c r="BC544" s="3178">
        <f t="shared" si="365"/>
        <v>0</v>
      </c>
      <c r="BD544" s="3178">
        <f t="shared" si="366"/>
        <v>0</v>
      </c>
      <c r="BE544" s="3178">
        <f t="shared" si="367"/>
        <v>0</v>
      </c>
      <c r="BF544" s="3178">
        <f t="shared" si="368"/>
        <v>0</v>
      </c>
      <c r="BG544" s="3178">
        <f t="shared" si="369"/>
        <v>0</v>
      </c>
      <c r="BH544" s="3178">
        <f t="shared" si="370"/>
        <v>0</v>
      </c>
      <c r="BI544" s="3178">
        <f t="shared" si="371"/>
        <v>0</v>
      </c>
      <c r="BJ544" s="3178">
        <f t="shared" si="372"/>
        <v>0</v>
      </c>
      <c r="BK544" s="3178">
        <f t="shared" si="373"/>
        <v>0</v>
      </c>
      <c r="BL544" s="3178">
        <f t="shared" si="374"/>
        <v>0</v>
      </c>
      <c r="BM544" s="3178">
        <f t="shared" si="375"/>
        <v>0</v>
      </c>
      <c r="BN544" s="3178">
        <f t="shared" si="376"/>
        <v>0</v>
      </c>
      <c r="BO544" s="3178">
        <f t="shared" si="377"/>
        <v>0</v>
      </c>
      <c r="BP544" s="3178">
        <f t="shared" si="378"/>
        <v>0</v>
      </c>
      <c r="BQ544" s="3178">
        <f t="shared" si="379"/>
        <v>0</v>
      </c>
      <c r="BR544" s="3178">
        <f t="shared" si="380"/>
        <v>0</v>
      </c>
      <c r="BS544" s="3178">
        <f t="shared" si="381"/>
        <v>0</v>
      </c>
      <c r="BT544" s="3188">
        <f t="shared" si="382"/>
        <v>0</v>
      </c>
    </row>
    <row r="545" spans="1:72">
      <c r="A545" s="3176"/>
      <c r="B545" s="3177"/>
      <c r="C545" s="3177"/>
      <c r="D545" s="3190"/>
      <c r="E545" s="3178">
        <f t="shared" si="354"/>
        <v>0</v>
      </c>
      <c r="F545" s="3179"/>
      <c r="G545" s="3180">
        <f t="shared" si="355"/>
        <v>0</v>
      </c>
      <c r="H545" s="3181">
        <f t="shared" si="356"/>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7"/>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8"/>
        <v>0</v>
      </c>
      <c r="AW545" s="3186">
        <f t="shared" si="359"/>
        <v>0</v>
      </c>
      <c r="AX545" s="3186">
        <f t="shared" si="360"/>
        <v>0</v>
      </c>
      <c r="AY545" s="3187">
        <f t="shared" si="361"/>
        <v>0</v>
      </c>
      <c r="AZ545" s="3178">
        <f t="shared" si="362"/>
        <v>0</v>
      </c>
      <c r="BA545" s="3178">
        <f t="shared" si="363"/>
        <v>0</v>
      </c>
      <c r="BB545" s="3178">
        <f t="shared" si="364"/>
        <v>0</v>
      </c>
      <c r="BC545" s="3178">
        <f t="shared" si="365"/>
        <v>0</v>
      </c>
      <c r="BD545" s="3178">
        <f t="shared" si="366"/>
        <v>0</v>
      </c>
      <c r="BE545" s="3178">
        <f t="shared" si="367"/>
        <v>0</v>
      </c>
      <c r="BF545" s="3178">
        <f t="shared" si="368"/>
        <v>0</v>
      </c>
      <c r="BG545" s="3178">
        <f t="shared" si="369"/>
        <v>0</v>
      </c>
      <c r="BH545" s="3178">
        <f t="shared" si="370"/>
        <v>0</v>
      </c>
      <c r="BI545" s="3178">
        <f t="shared" si="371"/>
        <v>0</v>
      </c>
      <c r="BJ545" s="3178">
        <f t="shared" si="372"/>
        <v>0</v>
      </c>
      <c r="BK545" s="3178">
        <f t="shared" si="373"/>
        <v>0</v>
      </c>
      <c r="BL545" s="3178">
        <f t="shared" si="374"/>
        <v>0</v>
      </c>
      <c r="BM545" s="3178">
        <f t="shared" si="375"/>
        <v>0</v>
      </c>
      <c r="BN545" s="3178">
        <f t="shared" si="376"/>
        <v>0</v>
      </c>
      <c r="BO545" s="3178">
        <f t="shared" si="377"/>
        <v>0</v>
      </c>
      <c r="BP545" s="3178">
        <f t="shared" si="378"/>
        <v>0</v>
      </c>
      <c r="BQ545" s="3178">
        <f t="shared" si="379"/>
        <v>0</v>
      </c>
      <c r="BR545" s="3178">
        <f t="shared" si="380"/>
        <v>0</v>
      </c>
      <c r="BS545" s="3178">
        <f t="shared" si="381"/>
        <v>0</v>
      </c>
      <c r="BT545" s="3188">
        <f t="shared" si="382"/>
        <v>0</v>
      </c>
    </row>
    <row r="546" spans="1:72">
      <c r="A546" s="3176"/>
      <c r="B546" s="3177"/>
      <c r="C546" s="3177"/>
      <c r="D546" s="3190"/>
      <c r="E546" s="3178">
        <f t="shared" si="354"/>
        <v>0</v>
      </c>
      <c r="F546" s="3179"/>
      <c r="G546" s="3180">
        <f t="shared" si="355"/>
        <v>0</v>
      </c>
      <c r="H546" s="3181">
        <f t="shared" si="356"/>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7"/>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8"/>
        <v>0</v>
      </c>
      <c r="AW546" s="3186">
        <f t="shared" si="359"/>
        <v>0</v>
      </c>
      <c r="AX546" s="3186">
        <f t="shared" si="360"/>
        <v>0</v>
      </c>
      <c r="AY546" s="3187">
        <f t="shared" si="361"/>
        <v>0</v>
      </c>
      <c r="AZ546" s="3178">
        <f t="shared" si="362"/>
        <v>0</v>
      </c>
      <c r="BA546" s="3178">
        <f t="shared" si="363"/>
        <v>0</v>
      </c>
      <c r="BB546" s="3178">
        <f t="shared" si="364"/>
        <v>0</v>
      </c>
      <c r="BC546" s="3178">
        <f t="shared" si="365"/>
        <v>0</v>
      </c>
      <c r="BD546" s="3178">
        <f t="shared" si="366"/>
        <v>0</v>
      </c>
      <c r="BE546" s="3178">
        <f t="shared" si="367"/>
        <v>0</v>
      </c>
      <c r="BF546" s="3178">
        <f t="shared" si="368"/>
        <v>0</v>
      </c>
      <c r="BG546" s="3178">
        <f t="shared" si="369"/>
        <v>0</v>
      </c>
      <c r="BH546" s="3178">
        <f t="shared" si="370"/>
        <v>0</v>
      </c>
      <c r="BI546" s="3178">
        <f t="shared" si="371"/>
        <v>0</v>
      </c>
      <c r="BJ546" s="3178">
        <f t="shared" si="372"/>
        <v>0</v>
      </c>
      <c r="BK546" s="3178">
        <f t="shared" si="373"/>
        <v>0</v>
      </c>
      <c r="BL546" s="3178">
        <f t="shared" si="374"/>
        <v>0</v>
      </c>
      <c r="BM546" s="3178">
        <f t="shared" si="375"/>
        <v>0</v>
      </c>
      <c r="BN546" s="3178">
        <f t="shared" si="376"/>
        <v>0</v>
      </c>
      <c r="BO546" s="3178">
        <f t="shared" si="377"/>
        <v>0</v>
      </c>
      <c r="BP546" s="3178">
        <f t="shared" si="378"/>
        <v>0</v>
      </c>
      <c r="BQ546" s="3178">
        <f t="shared" si="379"/>
        <v>0</v>
      </c>
      <c r="BR546" s="3178">
        <f t="shared" si="380"/>
        <v>0</v>
      </c>
      <c r="BS546" s="3178">
        <f t="shared" si="381"/>
        <v>0</v>
      </c>
      <c r="BT546" s="3188">
        <f t="shared" si="382"/>
        <v>0</v>
      </c>
    </row>
    <row r="547" spans="1:72">
      <c r="A547" s="3176"/>
      <c r="B547" s="3177"/>
      <c r="C547" s="3177"/>
      <c r="D547" s="3190"/>
      <c r="E547" s="3178">
        <f t="shared" si="354"/>
        <v>0</v>
      </c>
      <c r="F547" s="3179"/>
      <c r="G547" s="3180">
        <f t="shared" si="355"/>
        <v>0</v>
      </c>
      <c r="H547" s="3181">
        <f t="shared" si="356"/>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7"/>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8"/>
        <v>0</v>
      </c>
      <c r="AW547" s="3186">
        <f t="shared" si="359"/>
        <v>0</v>
      </c>
      <c r="AX547" s="3186">
        <f t="shared" si="360"/>
        <v>0</v>
      </c>
      <c r="AY547" s="3187">
        <f t="shared" si="361"/>
        <v>0</v>
      </c>
      <c r="AZ547" s="3178">
        <f t="shared" si="362"/>
        <v>0</v>
      </c>
      <c r="BA547" s="3178">
        <f t="shared" si="363"/>
        <v>0</v>
      </c>
      <c r="BB547" s="3178">
        <f t="shared" si="364"/>
        <v>0</v>
      </c>
      <c r="BC547" s="3178">
        <f t="shared" si="365"/>
        <v>0</v>
      </c>
      <c r="BD547" s="3178">
        <f t="shared" si="366"/>
        <v>0</v>
      </c>
      <c r="BE547" s="3178">
        <f t="shared" si="367"/>
        <v>0</v>
      </c>
      <c r="BF547" s="3178">
        <f t="shared" si="368"/>
        <v>0</v>
      </c>
      <c r="BG547" s="3178">
        <f t="shared" si="369"/>
        <v>0</v>
      </c>
      <c r="BH547" s="3178">
        <f t="shared" si="370"/>
        <v>0</v>
      </c>
      <c r="BI547" s="3178">
        <f t="shared" si="371"/>
        <v>0</v>
      </c>
      <c r="BJ547" s="3178">
        <f t="shared" si="372"/>
        <v>0</v>
      </c>
      <c r="BK547" s="3178">
        <f t="shared" si="373"/>
        <v>0</v>
      </c>
      <c r="BL547" s="3178">
        <f t="shared" si="374"/>
        <v>0</v>
      </c>
      <c r="BM547" s="3178">
        <f t="shared" si="375"/>
        <v>0</v>
      </c>
      <c r="BN547" s="3178">
        <f t="shared" si="376"/>
        <v>0</v>
      </c>
      <c r="BO547" s="3178">
        <f t="shared" si="377"/>
        <v>0</v>
      </c>
      <c r="BP547" s="3178">
        <f t="shared" si="378"/>
        <v>0</v>
      </c>
      <c r="BQ547" s="3178">
        <f t="shared" si="379"/>
        <v>0</v>
      </c>
      <c r="BR547" s="3178">
        <f t="shared" si="380"/>
        <v>0</v>
      </c>
      <c r="BS547" s="3178">
        <f t="shared" si="381"/>
        <v>0</v>
      </c>
      <c r="BT547" s="3188">
        <f t="shared" si="382"/>
        <v>0</v>
      </c>
    </row>
    <row r="548" spans="1:72">
      <c r="A548" s="3176"/>
      <c r="B548" s="3177"/>
      <c r="C548" s="3177"/>
      <c r="D548" s="3190"/>
      <c r="E548" s="3178">
        <f t="shared" si="354"/>
        <v>0</v>
      </c>
      <c r="F548" s="3179"/>
      <c r="G548" s="3180">
        <f t="shared" si="355"/>
        <v>0</v>
      </c>
      <c r="H548" s="3181">
        <f t="shared" si="356"/>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7"/>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8"/>
        <v>0</v>
      </c>
      <c r="AW548" s="3186">
        <f t="shared" si="359"/>
        <v>0</v>
      </c>
      <c r="AX548" s="3186">
        <f t="shared" si="360"/>
        <v>0</v>
      </c>
      <c r="AY548" s="3187">
        <f t="shared" si="361"/>
        <v>0</v>
      </c>
      <c r="AZ548" s="3178">
        <f t="shared" si="362"/>
        <v>0</v>
      </c>
      <c r="BA548" s="3178">
        <f t="shared" si="363"/>
        <v>0</v>
      </c>
      <c r="BB548" s="3178">
        <f t="shared" si="364"/>
        <v>0</v>
      </c>
      <c r="BC548" s="3178">
        <f t="shared" si="365"/>
        <v>0</v>
      </c>
      <c r="BD548" s="3178">
        <f t="shared" si="366"/>
        <v>0</v>
      </c>
      <c r="BE548" s="3178">
        <f t="shared" si="367"/>
        <v>0</v>
      </c>
      <c r="BF548" s="3178">
        <f t="shared" si="368"/>
        <v>0</v>
      </c>
      <c r="BG548" s="3178">
        <f t="shared" si="369"/>
        <v>0</v>
      </c>
      <c r="BH548" s="3178">
        <f t="shared" si="370"/>
        <v>0</v>
      </c>
      <c r="BI548" s="3178">
        <f t="shared" si="371"/>
        <v>0</v>
      </c>
      <c r="BJ548" s="3178">
        <f t="shared" si="372"/>
        <v>0</v>
      </c>
      <c r="BK548" s="3178">
        <f t="shared" si="373"/>
        <v>0</v>
      </c>
      <c r="BL548" s="3178">
        <f t="shared" si="374"/>
        <v>0</v>
      </c>
      <c r="BM548" s="3178">
        <f t="shared" si="375"/>
        <v>0</v>
      </c>
      <c r="BN548" s="3178">
        <f t="shared" si="376"/>
        <v>0</v>
      </c>
      <c r="BO548" s="3178">
        <f t="shared" si="377"/>
        <v>0</v>
      </c>
      <c r="BP548" s="3178">
        <f t="shared" si="378"/>
        <v>0</v>
      </c>
      <c r="BQ548" s="3178">
        <f t="shared" si="379"/>
        <v>0</v>
      </c>
      <c r="BR548" s="3178">
        <f t="shared" si="380"/>
        <v>0</v>
      </c>
      <c r="BS548" s="3178">
        <f t="shared" si="381"/>
        <v>0</v>
      </c>
      <c r="BT548" s="3188">
        <f t="shared" si="382"/>
        <v>0</v>
      </c>
    </row>
    <row r="549" spans="1:72">
      <c r="A549" s="3176"/>
      <c r="B549" s="3177"/>
      <c r="C549" s="3177"/>
      <c r="D549" s="3190"/>
      <c r="E549" s="3178">
        <f t="shared" si="354"/>
        <v>0</v>
      </c>
      <c r="F549" s="3179"/>
      <c r="G549" s="3180">
        <f t="shared" si="355"/>
        <v>0</v>
      </c>
      <c r="H549" s="3181">
        <f t="shared" si="356"/>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7"/>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8"/>
        <v>0</v>
      </c>
      <c r="AW549" s="3186">
        <f t="shared" si="359"/>
        <v>0</v>
      </c>
      <c r="AX549" s="3186">
        <f t="shared" si="360"/>
        <v>0</v>
      </c>
      <c r="AY549" s="3187">
        <f t="shared" si="361"/>
        <v>0</v>
      </c>
      <c r="AZ549" s="3178">
        <f t="shared" si="362"/>
        <v>0</v>
      </c>
      <c r="BA549" s="3178">
        <f t="shared" si="363"/>
        <v>0</v>
      </c>
      <c r="BB549" s="3178">
        <f t="shared" si="364"/>
        <v>0</v>
      </c>
      <c r="BC549" s="3178">
        <f t="shared" si="365"/>
        <v>0</v>
      </c>
      <c r="BD549" s="3178">
        <f t="shared" si="366"/>
        <v>0</v>
      </c>
      <c r="BE549" s="3178">
        <f t="shared" si="367"/>
        <v>0</v>
      </c>
      <c r="BF549" s="3178">
        <f t="shared" si="368"/>
        <v>0</v>
      </c>
      <c r="BG549" s="3178">
        <f t="shared" si="369"/>
        <v>0</v>
      </c>
      <c r="BH549" s="3178">
        <f t="shared" si="370"/>
        <v>0</v>
      </c>
      <c r="BI549" s="3178">
        <f t="shared" si="371"/>
        <v>0</v>
      </c>
      <c r="BJ549" s="3178">
        <f t="shared" si="372"/>
        <v>0</v>
      </c>
      <c r="BK549" s="3178">
        <f t="shared" si="373"/>
        <v>0</v>
      </c>
      <c r="BL549" s="3178">
        <f t="shared" si="374"/>
        <v>0</v>
      </c>
      <c r="BM549" s="3178">
        <f t="shared" si="375"/>
        <v>0</v>
      </c>
      <c r="BN549" s="3178">
        <f t="shared" si="376"/>
        <v>0</v>
      </c>
      <c r="BO549" s="3178">
        <f t="shared" si="377"/>
        <v>0</v>
      </c>
      <c r="BP549" s="3178">
        <f t="shared" si="378"/>
        <v>0</v>
      </c>
      <c r="BQ549" s="3178">
        <f t="shared" si="379"/>
        <v>0</v>
      </c>
      <c r="BR549" s="3178">
        <f t="shared" si="380"/>
        <v>0</v>
      </c>
      <c r="BS549" s="3178">
        <f t="shared" si="381"/>
        <v>0</v>
      </c>
      <c r="BT549" s="3188">
        <f t="shared" si="382"/>
        <v>0</v>
      </c>
    </row>
    <row r="550" spans="1:72">
      <c r="A550" s="3176"/>
      <c r="B550" s="3177"/>
      <c r="C550" s="3177"/>
      <c r="D550" s="3190"/>
      <c r="E550" s="3178">
        <f t="shared" si="354"/>
        <v>0</v>
      </c>
      <c r="F550" s="3179"/>
      <c r="G550" s="3180">
        <f t="shared" si="355"/>
        <v>0</v>
      </c>
      <c r="H550" s="3181">
        <f t="shared" si="356"/>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7"/>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8"/>
        <v>0</v>
      </c>
      <c r="AW550" s="3186">
        <f t="shared" si="359"/>
        <v>0</v>
      </c>
      <c r="AX550" s="3186">
        <f t="shared" si="360"/>
        <v>0</v>
      </c>
      <c r="AY550" s="3187">
        <f t="shared" si="361"/>
        <v>0</v>
      </c>
      <c r="AZ550" s="3178">
        <f t="shared" si="362"/>
        <v>0</v>
      </c>
      <c r="BA550" s="3178">
        <f t="shared" si="363"/>
        <v>0</v>
      </c>
      <c r="BB550" s="3178">
        <f t="shared" si="364"/>
        <v>0</v>
      </c>
      <c r="BC550" s="3178">
        <f t="shared" si="365"/>
        <v>0</v>
      </c>
      <c r="BD550" s="3178">
        <f t="shared" si="366"/>
        <v>0</v>
      </c>
      <c r="BE550" s="3178">
        <f t="shared" si="367"/>
        <v>0</v>
      </c>
      <c r="BF550" s="3178">
        <f t="shared" si="368"/>
        <v>0</v>
      </c>
      <c r="BG550" s="3178">
        <f t="shared" si="369"/>
        <v>0</v>
      </c>
      <c r="BH550" s="3178">
        <f t="shared" si="370"/>
        <v>0</v>
      </c>
      <c r="BI550" s="3178">
        <f t="shared" si="371"/>
        <v>0</v>
      </c>
      <c r="BJ550" s="3178">
        <f t="shared" si="372"/>
        <v>0</v>
      </c>
      <c r="BK550" s="3178">
        <f t="shared" si="373"/>
        <v>0</v>
      </c>
      <c r="BL550" s="3178">
        <f t="shared" si="374"/>
        <v>0</v>
      </c>
      <c r="BM550" s="3178">
        <f t="shared" si="375"/>
        <v>0</v>
      </c>
      <c r="BN550" s="3178">
        <f t="shared" si="376"/>
        <v>0</v>
      </c>
      <c r="BO550" s="3178">
        <f t="shared" si="377"/>
        <v>0</v>
      </c>
      <c r="BP550" s="3178">
        <f t="shared" si="378"/>
        <v>0</v>
      </c>
      <c r="BQ550" s="3178">
        <f t="shared" si="379"/>
        <v>0</v>
      </c>
      <c r="BR550" s="3178">
        <f t="shared" si="380"/>
        <v>0</v>
      </c>
      <c r="BS550" s="3178">
        <f t="shared" si="381"/>
        <v>0</v>
      </c>
      <c r="BT550" s="3188">
        <f t="shared" si="382"/>
        <v>0</v>
      </c>
    </row>
    <row r="551" spans="1:72">
      <c r="A551" s="3176"/>
      <c r="B551" s="3177"/>
      <c r="C551" s="3177"/>
      <c r="D551" s="3190"/>
      <c r="E551" s="3178">
        <f t="shared" si="354"/>
        <v>0</v>
      </c>
      <c r="F551" s="3179"/>
      <c r="G551" s="3180">
        <f t="shared" si="355"/>
        <v>0</v>
      </c>
      <c r="H551" s="3181">
        <f t="shared" si="356"/>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7"/>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8"/>
        <v>0</v>
      </c>
      <c r="AW551" s="3186">
        <f t="shared" si="359"/>
        <v>0</v>
      </c>
      <c r="AX551" s="3186">
        <f t="shared" si="360"/>
        <v>0</v>
      </c>
      <c r="AY551" s="3187">
        <f t="shared" si="361"/>
        <v>0</v>
      </c>
      <c r="AZ551" s="3178">
        <f t="shared" si="362"/>
        <v>0</v>
      </c>
      <c r="BA551" s="3178">
        <f t="shared" si="363"/>
        <v>0</v>
      </c>
      <c r="BB551" s="3178">
        <f t="shared" si="364"/>
        <v>0</v>
      </c>
      <c r="BC551" s="3178">
        <f t="shared" si="365"/>
        <v>0</v>
      </c>
      <c r="BD551" s="3178">
        <f t="shared" si="366"/>
        <v>0</v>
      </c>
      <c r="BE551" s="3178">
        <f t="shared" si="367"/>
        <v>0</v>
      </c>
      <c r="BF551" s="3178">
        <f t="shared" si="368"/>
        <v>0</v>
      </c>
      <c r="BG551" s="3178">
        <f t="shared" si="369"/>
        <v>0</v>
      </c>
      <c r="BH551" s="3178">
        <f t="shared" si="370"/>
        <v>0</v>
      </c>
      <c r="BI551" s="3178">
        <f t="shared" si="371"/>
        <v>0</v>
      </c>
      <c r="BJ551" s="3178">
        <f t="shared" si="372"/>
        <v>0</v>
      </c>
      <c r="BK551" s="3178">
        <f t="shared" si="373"/>
        <v>0</v>
      </c>
      <c r="BL551" s="3178">
        <f t="shared" si="374"/>
        <v>0</v>
      </c>
      <c r="BM551" s="3178">
        <f t="shared" si="375"/>
        <v>0</v>
      </c>
      <c r="BN551" s="3178">
        <f t="shared" si="376"/>
        <v>0</v>
      </c>
      <c r="BO551" s="3178">
        <f t="shared" si="377"/>
        <v>0</v>
      </c>
      <c r="BP551" s="3178">
        <f t="shared" si="378"/>
        <v>0</v>
      </c>
      <c r="BQ551" s="3178">
        <f t="shared" si="379"/>
        <v>0</v>
      </c>
      <c r="BR551" s="3178">
        <f t="shared" si="380"/>
        <v>0</v>
      </c>
      <c r="BS551" s="3178">
        <f t="shared" si="381"/>
        <v>0</v>
      </c>
      <c r="BT551" s="3188">
        <f t="shared" si="382"/>
        <v>0</v>
      </c>
    </row>
    <row r="552" spans="1:72">
      <c r="A552" s="3176"/>
      <c r="B552" s="3177"/>
      <c r="C552" s="3177"/>
      <c r="D552" s="3190"/>
      <c r="E552" s="3178">
        <f t="shared" si="354"/>
        <v>0</v>
      </c>
      <c r="F552" s="3179"/>
      <c r="G552" s="3180">
        <f t="shared" si="355"/>
        <v>0</v>
      </c>
      <c r="H552" s="3181">
        <f t="shared" si="356"/>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7"/>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8"/>
        <v>0</v>
      </c>
      <c r="AW552" s="3186">
        <f t="shared" si="359"/>
        <v>0</v>
      </c>
      <c r="AX552" s="3186">
        <f t="shared" si="360"/>
        <v>0</v>
      </c>
      <c r="AY552" s="3187">
        <f t="shared" si="361"/>
        <v>0</v>
      </c>
      <c r="AZ552" s="3178">
        <f t="shared" si="362"/>
        <v>0</v>
      </c>
      <c r="BA552" s="3178">
        <f t="shared" si="363"/>
        <v>0</v>
      </c>
      <c r="BB552" s="3178">
        <f t="shared" si="364"/>
        <v>0</v>
      </c>
      <c r="BC552" s="3178">
        <f t="shared" si="365"/>
        <v>0</v>
      </c>
      <c r="BD552" s="3178">
        <f t="shared" si="366"/>
        <v>0</v>
      </c>
      <c r="BE552" s="3178">
        <f t="shared" si="367"/>
        <v>0</v>
      </c>
      <c r="BF552" s="3178">
        <f t="shared" si="368"/>
        <v>0</v>
      </c>
      <c r="BG552" s="3178">
        <f t="shared" si="369"/>
        <v>0</v>
      </c>
      <c r="BH552" s="3178">
        <f t="shared" si="370"/>
        <v>0</v>
      </c>
      <c r="BI552" s="3178">
        <f t="shared" si="371"/>
        <v>0</v>
      </c>
      <c r="BJ552" s="3178">
        <f t="shared" si="372"/>
        <v>0</v>
      </c>
      <c r="BK552" s="3178">
        <f t="shared" si="373"/>
        <v>0</v>
      </c>
      <c r="BL552" s="3178">
        <f t="shared" si="374"/>
        <v>0</v>
      </c>
      <c r="BM552" s="3178">
        <f t="shared" si="375"/>
        <v>0</v>
      </c>
      <c r="BN552" s="3178">
        <f t="shared" si="376"/>
        <v>0</v>
      </c>
      <c r="BO552" s="3178">
        <f t="shared" si="377"/>
        <v>0</v>
      </c>
      <c r="BP552" s="3178">
        <f t="shared" si="378"/>
        <v>0</v>
      </c>
      <c r="BQ552" s="3178">
        <f t="shared" si="379"/>
        <v>0</v>
      </c>
      <c r="BR552" s="3178">
        <f t="shared" si="380"/>
        <v>0</v>
      </c>
      <c r="BS552" s="3178">
        <f t="shared" si="381"/>
        <v>0</v>
      </c>
      <c r="BT552" s="3188">
        <f t="shared" si="382"/>
        <v>0</v>
      </c>
    </row>
    <row r="553" spans="1:72">
      <c r="A553" s="3176"/>
      <c r="B553" s="3177"/>
      <c r="C553" s="3177"/>
      <c r="D553" s="3190"/>
      <c r="E553" s="3178">
        <f t="shared" si="354"/>
        <v>0</v>
      </c>
      <c r="F553" s="3179"/>
      <c r="G553" s="3180">
        <f t="shared" si="355"/>
        <v>0</v>
      </c>
      <c r="H553" s="3181">
        <f t="shared" si="356"/>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7"/>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8"/>
        <v>0</v>
      </c>
      <c r="AW553" s="3186">
        <f t="shared" si="359"/>
        <v>0</v>
      </c>
      <c r="AX553" s="3186">
        <f t="shared" si="360"/>
        <v>0</v>
      </c>
      <c r="AY553" s="3187">
        <f t="shared" si="361"/>
        <v>0</v>
      </c>
      <c r="AZ553" s="3178">
        <f t="shared" si="362"/>
        <v>0</v>
      </c>
      <c r="BA553" s="3178">
        <f t="shared" si="363"/>
        <v>0</v>
      </c>
      <c r="BB553" s="3178">
        <f t="shared" si="364"/>
        <v>0</v>
      </c>
      <c r="BC553" s="3178">
        <f t="shared" si="365"/>
        <v>0</v>
      </c>
      <c r="BD553" s="3178">
        <f t="shared" si="366"/>
        <v>0</v>
      </c>
      <c r="BE553" s="3178">
        <f t="shared" si="367"/>
        <v>0</v>
      </c>
      <c r="BF553" s="3178">
        <f t="shared" si="368"/>
        <v>0</v>
      </c>
      <c r="BG553" s="3178">
        <f t="shared" si="369"/>
        <v>0</v>
      </c>
      <c r="BH553" s="3178">
        <f t="shared" si="370"/>
        <v>0</v>
      </c>
      <c r="BI553" s="3178">
        <f t="shared" si="371"/>
        <v>0</v>
      </c>
      <c r="BJ553" s="3178">
        <f t="shared" si="372"/>
        <v>0</v>
      </c>
      <c r="BK553" s="3178">
        <f t="shared" si="373"/>
        <v>0</v>
      </c>
      <c r="BL553" s="3178">
        <f t="shared" si="374"/>
        <v>0</v>
      </c>
      <c r="BM553" s="3178">
        <f t="shared" si="375"/>
        <v>0</v>
      </c>
      <c r="BN553" s="3178">
        <f t="shared" si="376"/>
        <v>0</v>
      </c>
      <c r="BO553" s="3178">
        <f t="shared" si="377"/>
        <v>0</v>
      </c>
      <c r="BP553" s="3178">
        <f t="shared" si="378"/>
        <v>0</v>
      </c>
      <c r="BQ553" s="3178">
        <f t="shared" si="379"/>
        <v>0</v>
      </c>
      <c r="BR553" s="3178">
        <f t="shared" si="380"/>
        <v>0</v>
      </c>
      <c r="BS553" s="3178">
        <f t="shared" si="381"/>
        <v>0</v>
      </c>
      <c r="BT553" s="3188">
        <f t="shared" si="382"/>
        <v>0</v>
      </c>
    </row>
    <row r="554" spans="1:72">
      <c r="A554" s="3176"/>
      <c r="B554" s="3177"/>
      <c r="C554" s="3177"/>
      <c r="D554" s="3190"/>
      <c r="E554" s="3178">
        <f t="shared" si="354"/>
        <v>0</v>
      </c>
      <c r="F554" s="3179"/>
      <c r="G554" s="3180">
        <f t="shared" si="355"/>
        <v>0</v>
      </c>
      <c r="H554" s="3181">
        <f t="shared" si="356"/>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7"/>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8"/>
        <v>0</v>
      </c>
      <c r="AW554" s="3186">
        <f t="shared" si="359"/>
        <v>0</v>
      </c>
      <c r="AX554" s="3186">
        <f t="shared" si="360"/>
        <v>0</v>
      </c>
      <c r="AY554" s="3187">
        <f t="shared" si="361"/>
        <v>0</v>
      </c>
      <c r="AZ554" s="3178">
        <f t="shared" si="362"/>
        <v>0</v>
      </c>
      <c r="BA554" s="3178">
        <f t="shared" si="363"/>
        <v>0</v>
      </c>
      <c r="BB554" s="3178">
        <f t="shared" si="364"/>
        <v>0</v>
      </c>
      <c r="BC554" s="3178">
        <f t="shared" si="365"/>
        <v>0</v>
      </c>
      <c r="BD554" s="3178">
        <f t="shared" si="366"/>
        <v>0</v>
      </c>
      <c r="BE554" s="3178">
        <f t="shared" si="367"/>
        <v>0</v>
      </c>
      <c r="BF554" s="3178">
        <f t="shared" si="368"/>
        <v>0</v>
      </c>
      <c r="BG554" s="3178">
        <f t="shared" si="369"/>
        <v>0</v>
      </c>
      <c r="BH554" s="3178">
        <f t="shared" si="370"/>
        <v>0</v>
      </c>
      <c r="BI554" s="3178">
        <f t="shared" si="371"/>
        <v>0</v>
      </c>
      <c r="BJ554" s="3178">
        <f t="shared" si="372"/>
        <v>0</v>
      </c>
      <c r="BK554" s="3178">
        <f t="shared" si="373"/>
        <v>0</v>
      </c>
      <c r="BL554" s="3178">
        <f t="shared" si="374"/>
        <v>0</v>
      </c>
      <c r="BM554" s="3178">
        <f t="shared" si="375"/>
        <v>0</v>
      </c>
      <c r="BN554" s="3178">
        <f t="shared" si="376"/>
        <v>0</v>
      </c>
      <c r="BO554" s="3178">
        <f t="shared" si="377"/>
        <v>0</v>
      </c>
      <c r="BP554" s="3178">
        <f t="shared" si="378"/>
        <v>0</v>
      </c>
      <c r="BQ554" s="3178">
        <f t="shared" si="379"/>
        <v>0</v>
      </c>
      <c r="BR554" s="3178">
        <f t="shared" si="380"/>
        <v>0</v>
      </c>
      <c r="BS554" s="3178">
        <f t="shared" si="381"/>
        <v>0</v>
      </c>
      <c r="BT554" s="3188">
        <f t="shared" si="382"/>
        <v>0</v>
      </c>
    </row>
    <row r="555" spans="1:72">
      <c r="A555" s="3176"/>
      <c r="B555" s="3177"/>
      <c r="C555" s="3177"/>
      <c r="D555" s="3190"/>
      <c r="E555" s="3178">
        <f t="shared" si="354"/>
        <v>0</v>
      </c>
      <c r="F555" s="3179"/>
      <c r="G555" s="3180">
        <f t="shared" si="355"/>
        <v>0</v>
      </c>
      <c r="H555" s="3181">
        <f t="shared" si="356"/>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7"/>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8"/>
        <v>0</v>
      </c>
      <c r="AW555" s="3186">
        <f t="shared" si="359"/>
        <v>0</v>
      </c>
      <c r="AX555" s="3186">
        <f t="shared" si="360"/>
        <v>0</v>
      </c>
      <c r="AY555" s="3187">
        <f t="shared" si="361"/>
        <v>0</v>
      </c>
      <c r="AZ555" s="3178">
        <f t="shared" si="362"/>
        <v>0</v>
      </c>
      <c r="BA555" s="3178">
        <f t="shared" si="363"/>
        <v>0</v>
      </c>
      <c r="BB555" s="3178">
        <f t="shared" si="364"/>
        <v>0</v>
      </c>
      <c r="BC555" s="3178">
        <f t="shared" si="365"/>
        <v>0</v>
      </c>
      <c r="BD555" s="3178">
        <f t="shared" si="366"/>
        <v>0</v>
      </c>
      <c r="BE555" s="3178">
        <f t="shared" si="367"/>
        <v>0</v>
      </c>
      <c r="BF555" s="3178">
        <f t="shared" si="368"/>
        <v>0</v>
      </c>
      <c r="BG555" s="3178">
        <f t="shared" si="369"/>
        <v>0</v>
      </c>
      <c r="BH555" s="3178">
        <f t="shared" si="370"/>
        <v>0</v>
      </c>
      <c r="BI555" s="3178">
        <f t="shared" si="371"/>
        <v>0</v>
      </c>
      <c r="BJ555" s="3178">
        <f t="shared" si="372"/>
        <v>0</v>
      </c>
      <c r="BK555" s="3178">
        <f t="shared" si="373"/>
        <v>0</v>
      </c>
      <c r="BL555" s="3178">
        <f t="shared" si="374"/>
        <v>0</v>
      </c>
      <c r="BM555" s="3178">
        <f t="shared" si="375"/>
        <v>0</v>
      </c>
      <c r="BN555" s="3178">
        <f t="shared" si="376"/>
        <v>0</v>
      </c>
      <c r="BO555" s="3178">
        <f t="shared" si="377"/>
        <v>0</v>
      </c>
      <c r="BP555" s="3178">
        <f t="shared" si="378"/>
        <v>0</v>
      </c>
      <c r="BQ555" s="3178">
        <f t="shared" si="379"/>
        <v>0</v>
      </c>
      <c r="BR555" s="3178">
        <f t="shared" si="380"/>
        <v>0</v>
      </c>
      <c r="BS555" s="3178">
        <f t="shared" si="381"/>
        <v>0</v>
      </c>
      <c r="BT555" s="3188">
        <f t="shared" si="382"/>
        <v>0</v>
      </c>
    </row>
    <row r="556" spans="1:72">
      <c r="A556" s="3176"/>
      <c r="B556" s="3177"/>
      <c r="C556" s="3177"/>
      <c r="D556" s="3190"/>
      <c r="E556" s="3178">
        <f t="shared" si="354"/>
        <v>0</v>
      </c>
      <c r="F556" s="3179"/>
      <c r="G556" s="3180">
        <f t="shared" si="355"/>
        <v>0</v>
      </c>
      <c r="H556" s="3181">
        <f t="shared" si="356"/>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7"/>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8"/>
        <v>0</v>
      </c>
      <c r="AW556" s="3186">
        <f t="shared" si="359"/>
        <v>0</v>
      </c>
      <c r="AX556" s="3186">
        <f t="shared" si="360"/>
        <v>0</v>
      </c>
      <c r="AY556" s="3187">
        <f t="shared" si="361"/>
        <v>0</v>
      </c>
      <c r="AZ556" s="3178">
        <f t="shared" si="362"/>
        <v>0</v>
      </c>
      <c r="BA556" s="3178">
        <f t="shared" si="363"/>
        <v>0</v>
      </c>
      <c r="BB556" s="3178">
        <f t="shared" si="364"/>
        <v>0</v>
      </c>
      <c r="BC556" s="3178">
        <f t="shared" si="365"/>
        <v>0</v>
      </c>
      <c r="BD556" s="3178">
        <f t="shared" si="366"/>
        <v>0</v>
      </c>
      <c r="BE556" s="3178">
        <f t="shared" si="367"/>
        <v>0</v>
      </c>
      <c r="BF556" s="3178">
        <f t="shared" si="368"/>
        <v>0</v>
      </c>
      <c r="BG556" s="3178">
        <f t="shared" si="369"/>
        <v>0</v>
      </c>
      <c r="BH556" s="3178">
        <f t="shared" si="370"/>
        <v>0</v>
      </c>
      <c r="BI556" s="3178">
        <f t="shared" si="371"/>
        <v>0</v>
      </c>
      <c r="BJ556" s="3178">
        <f t="shared" si="372"/>
        <v>0</v>
      </c>
      <c r="BK556" s="3178">
        <f t="shared" si="373"/>
        <v>0</v>
      </c>
      <c r="BL556" s="3178">
        <f t="shared" si="374"/>
        <v>0</v>
      </c>
      <c r="BM556" s="3178">
        <f t="shared" si="375"/>
        <v>0</v>
      </c>
      <c r="BN556" s="3178">
        <f t="shared" si="376"/>
        <v>0</v>
      </c>
      <c r="BO556" s="3178">
        <f t="shared" si="377"/>
        <v>0</v>
      </c>
      <c r="BP556" s="3178">
        <f t="shared" si="378"/>
        <v>0</v>
      </c>
      <c r="BQ556" s="3178">
        <f t="shared" si="379"/>
        <v>0</v>
      </c>
      <c r="BR556" s="3178">
        <f t="shared" si="380"/>
        <v>0</v>
      </c>
      <c r="BS556" s="3178">
        <f t="shared" si="381"/>
        <v>0</v>
      </c>
      <c r="BT556" s="3188">
        <f t="shared" si="382"/>
        <v>0</v>
      </c>
    </row>
    <row r="557" spans="1:72">
      <c r="A557" s="3176"/>
      <c r="B557" s="3177"/>
      <c r="C557" s="3177"/>
      <c r="D557" s="3190"/>
      <c r="E557" s="3178">
        <f t="shared" si="354"/>
        <v>0</v>
      </c>
      <c r="F557" s="3179"/>
      <c r="G557" s="3180">
        <f t="shared" si="355"/>
        <v>0</v>
      </c>
      <c r="H557" s="3181">
        <f t="shared" si="356"/>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7"/>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8"/>
        <v>0</v>
      </c>
      <c r="AW557" s="3186">
        <f t="shared" si="359"/>
        <v>0</v>
      </c>
      <c r="AX557" s="3186">
        <f t="shared" si="360"/>
        <v>0</v>
      </c>
      <c r="AY557" s="3187">
        <f t="shared" si="361"/>
        <v>0</v>
      </c>
      <c r="AZ557" s="3178">
        <f t="shared" si="362"/>
        <v>0</v>
      </c>
      <c r="BA557" s="3178">
        <f t="shared" si="363"/>
        <v>0</v>
      </c>
      <c r="BB557" s="3178">
        <f t="shared" si="364"/>
        <v>0</v>
      </c>
      <c r="BC557" s="3178">
        <f t="shared" si="365"/>
        <v>0</v>
      </c>
      <c r="BD557" s="3178">
        <f t="shared" si="366"/>
        <v>0</v>
      </c>
      <c r="BE557" s="3178">
        <f t="shared" si="367"/>
        <v>0</v>
      </c>
      <c r="BF557" s="3178">
        <f t="shared" si="368"/>
        <v>0</v>
      </c>
      <c r="BG557" s="3178">
        <f t="shared" si="369"/>
        <v>0</v>
      </c>
      <c r="BH557" s="3178">
        <f t="shared" si="370"/>
        <v>0</v>
      </c>
      <c r="BI557" s="3178">
        <f t="shared" si="371"/>
        <v>0</v>
      </c>
      <c r="BJ557" s="3178">
        <f t="shared" si="372"/>
        <v>0</v>
      </c>
      <c r="BK557" s="3178">
        <f t="shared" si="373"/>
        <v>0</v>
      </c>
      <c r="BL557" s="3178">
        <f t="shared" si="374"/>
        <v>0</v>
      </c>
      <c r="BM557" s="3178">
        <f t="shared" si="375"/>
        <v>0</v>
      </c>
      <c r="BN557" s="3178">
        <f t="shared" si="376"/>
        <v>0</v>
      </c>
      <c r="BO557" s="3178">
        <f t="shared" si="377"/>
        <v>0</v>
      </c>
      <c r="BP557" s="3178">
        <f t="shared" si="378"/>
        <v>0</v>
      </c>
      <c r="BQ557" s="3178">
        <f t="shared" si="379"/>
        <v>0</v>
      </c>
      <c r="BR557" s="3178">
        <f t="shared" si="380"/>
        <v>0</v>
      </c>
      <c r="BS557" s="3178">
        <f t="shared" si="381"/>
        <v>0</v>
      </c>
      <c r="BT557" s="3188">
        <f t="shared" si="382"/>
        <v>0</v>
      </c>
    </row>
    <row r="558" spans="1:72">
      <c r="A558" s="3176"/>
      <c r="B558" s="3177"/>
      <c r="C558" s="3177"/>
      <c r="D558" s="3190"/>
      <c r="E558" s="3178">
        <f t="shared" si="354"/>
        <v>0</v>
      </c>
      <c r="F558" s="3179"/>
      <c r="G558" s="3180">
        <f t="shared" si="355"/>
        <v>0</v>
      </c>
      <c r="H558" s="3181">
        <f t="shared" si="356"/>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7"/>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8"/>
        <v>0</v>
      </c>
      <c r="AW558" s="3186">
        <f t="shared" si="359"/>
        <v>0</v>
      </c>
      <c r="AX558" s="3186">
        <f t="shared" si="360"/>
        <v>0</v>
      </c>
      <c r="AY558" s="3187">
        <f t="shared" si="361"/>
        <v>0</v>
      </c>
      <c r="AZ558" s="3178">
        <f t="shared" si="362"/>
        <v>0</v>
      </c>
      <c r="BA558" s="3178">
        <f t="shared" si="363"/>
        <v>0</v>
      </c>
      <c r="BB558" s="3178">
        <f t="shared" si="364"/>
        <v>0</v>
      </c>
      <c r="BC558" s="3178">
        <f t="shared" si="365"/>
        <v>0</v>
      </c>
      <c r="BD558" s="3178">
        <f t="shared" si="366"/>
        <v>0</v>
      </c>
      <c r="BE558" s="3178">
        <f t="shared" si="367"/>
        <v>0</v>
      </c>
      <c r="BF558" s="3178">
        <f t="shared" si="368"/>
        <v>0</v>
      </c>
      <c r="BG558" s="3178">
        <f t="shared" si="369"/>
        <v>0</v>
      </c>
      <c r="BH558" s="3178">
        <f t="shared" si="370"/>
        <v>0</v>
      </c>
      <c r="BI558" s="3178">
        <f t="shared" si="371"/>
        <v>0</v>
      </c>
      <c r="BJ558" s="3178">
        <f t="shared" si="372"/>
        <v>0</v>
      </c>
      <c r="BK558" s="3178">
        <f t="shared" si="373"/>
        <v>0</v>
      </c>
      <c r="BL558" s="3178">
        <f t="shared" si="374"/>
        <v>0</v>
      </c>
      <c r="BM558" s="3178">
        <f t="shared" si="375"/>
        <v>0</v>
      </c>
      <c r="BN558" s="3178">
        <f t="shared" si="376"/>
        <v>0</v>
      </c>
      <c r="BO558" s="3178">
        <f t="shared" si="377"/>
        <v>0</v>
      </c>
      <c r="BP558" s="3178">
        <f t="shared" si="378"/>
        <v>0</v>
      </c>
      <c r="BQ558" s="3178">
        <f t="shared" si="379"/>
        <v>0</v>
      </c>
      <c r="BR558" s="3178">
        <f t="shared" si="380"/>
        <v>0</v>
      </c>
      <c r="BS558" s="3178">
        <f t="shared" si="381"/>
        <v>0</v>
      </c>
      <c r="BT558" s="3188">
        <f t="shared" si="382"/>
        <v>0</v>
      </c>
    </row>
    <row r="559" spans="1:72">
      <c r="A559" s="3176"/>
      <c r="B559" s="3177"/>
      <c r="C559" s="3177"/>
      <c r="D559" s="3190"/>
      <c r="E559" s="3178">
        <f t="shared" si="354"/>
        <v>0</v>
      </c>
      <c r="F559" s="3179"/>
      <c r="G559" s="3180">
        <f t="shared" si="355"/>
        <v>0</v>
      </c>
      <c r="H559" s="3181">
        <f t="shared" si="356"/>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7"/>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8"/>
        <v>0</v>
      </c>
      <c r="AW559" s="3186">
        <f t="shared" si="359"/>
        <v>0</v>
      </c>
      <c r="AX559" s="3186">
        <f t="shared" si="360"/>
        <v>0</v>
      </c>
      <c r="AY559" s="3187">
        <f t="shared" si="361"/>
        <v>0</v>
      </c>
      <c r="AZ559" s="3178">
        <f t="shared" si="362"/>
        <v>0</v>
      </c>
      <c r="BA559" s="3178">
        <f t="shared" si="363"/>
        <v>0</v>
      </c>
      <c r="BB559" s="3178">
        <f t="shared" si="364"/>
        <v>0</v>
      </c>
      <c r="BC559" s="3178">
        <f t="shared" si="365"/>
        <v>0</v>
      </c>
      <c r="BD559" s="3178">
        <f t="shared" si="366"/>
        <v>0</v>
      </c>
      <c r="BE559" s="3178">
        <f t="shared" si="367"/>
        <v>0</v>
      </c>
      <c r="BF559" s="3178">
        <f t="shared" si="368"/>
        <v>0</v>
      </c>
      <c r="BG559" s="3178">
        <f t="shared" si="369"/>
        <v>0</v>
      </c>
      <c r="BH559" s="3178">
        <f t="shared" si="370"/>
        <v>0</v>
      </c>
      <c r="BI559" s="3178">
        <f t="shared" si="371"/>
        <v>0</v>
      </c>
      <c r="BJ559" s="3178">
        <f t="shared" si="372"/>
        <v>0</v>
      </c>
      <c r="BK559" s="3178">
        <f t="shared" si="373"/>
        <v>0</v>
      </c>
      <c r="BL559" s="3178">
        <f t="shared" si="374"/>
        <v>0</v>
      </c>
      <c r="BM559" s="3178">
        <f t="shared" si="375"/>
        <v>0</v>
      </c>
      <c r="BN559" s="3178">
        <f t="shared" si="376"/>
        <v>0</v>
      </c>
      <c r="BO559" s="3178">
        <f t="shared" si="377"/>
        <v>0</v>
      </c>
      <c r="BP559" s="3178">
        <f t="shared" si="378"/>
        <v>0</v>
      </c>
      <c r="BQ559" s="3178">
        <f t="shared" si="379"/>
        <v>0</v>
      </c>
      <c r="BR559" s="3178">
        <f t="shared" si="380"/>
        <v>0</v>
      </c>
      <c r="BS559" s="3178">
        <f t="shared" si="381"/>
        <v>0</v>
      </c>
      <c r="BT559" s="3188">
        <f t="shared" si="382"/>
        <v>0</v>
      </c>
    </row>
    <row r="560" spans="1:72">
      <c r="A560" s="3176"/>
      <c r="B560" s="3177"/>
      <c r="C560" s="3177"/>
      <c r="D560" s="3190"/>
      <c r="E560" s="3178">
        <f t="shared" si="354"/>
        <v>0</v>
      </c>
      <c r="F560" s="3179"/>
      <c r="G560" s="3180">
        <f t="shared" si="355"/>
        <v>0</v>
      </c>
      <c r="H560" s="3181">
        <f t="shared" si="356"/>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7"/>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8"/>
        <v>0</v>
      </c>
      <c r="AW560" s="3186">
        <f t="shared" si="359"/>
        <v>0</v>
      </c>
      <c r="AX560" s="3186">
        <f t="shared" si="360"/>
        <v>0</v>
      </c>
      <c r="AY560" s="3187">
        <f t="shared" si="361"/>
        <v>0</v>
      </c>
      <c r="AZ560" s="3178">
        <f t="shared" si="362"/>
        <v>0</v>
      </c>
      <c r="BA560" s="3178">
        <f t="shared" si="363"/>
        <v>0</v>
      </c>
      <c r="BB560" s="3178">
        <f t="shared" si="364"/>
        <v>0</v>
      </c>
      <c r="BC560" s="3178">
        <f t="shared" si="365"/>
        <v>0</v>
      </c>
      <c r="BD560" s="3178">
        <f t="shared" si="366"/>
        <v>0</v>
      </c>
      <c r="BE560" s="3178">
        <f t="shared" si="367"/>
        <v>0</v>
      </c>
      <c r="BF560" s="3178">
        <f t="shared" si="368"/>
        <v>0</v>
      </c>
      <c r="BG560" s="3178">
        <f t="shared" si="369"/>
        <v>0</v>
      </c>
      <c r="BH560" s="3178">
        <f t="shared" si="370"/>
        <v>0</v>
      </c>
      <c r="BI560" s="3178">
        <f t="shared" si="371"/>
        <v>0</v>
      </c>
      <c r="BJ560" s="3178">
        <f t="shared" si="372"/>
        <v>0</v>
      </c>
      <c r="BK560" s="3178">
        <f t="shared" si="373"/>
        <v>0</v>
      </c>
      <c r="BL560" s="3178">
        <f t="shared" si="374"/>
        <v>0</v>
      </c>
      <c r="BM560" s="3178">
        <f t="shared" si="375"/>
        <v>0</v>
      </c>
      <c r="BN560" s="3178">
        <f t="shared" si="376"/>
        <v>0</v>
      </c>
      <c r="BO560" s="3178">
        <f t="shared" si="377"/>
        <v>0</v>
      </c>
      <c r="BP560" s="3178">
        <f t="shared" si="378"/>
        <v>0</v>
      </c>
      <c r="BQ560" s="3178">
        <f t="shared" si="379"/>
        <v>0</v>
      </c>
      <c r="BR560" s="3178">
        <f t="shared" si="380"/>
        <v>0</v>
      </c>
      <c r="BS560" s="3178">
        <f t="shared" si="381"/>
        <v>0</v>
      </c>
      <c r="BT560" s="3188">
        <f t="shared" si="382"/>
        <v>0</v>
      </c>
    </row>
    <row r="561" spans="1:72">
      <c r="A561" s="3176"/>
      <c r="B561" s="3177"/>
      <c r="C561" s="3177"/>
      <c r="D561" s="3190"/>
      <c r="E561" s="3178">
        <f t="shared" si="354"/>
        <v>0</v>
      </c>
      <c r="F561" s="3179"/>
      <c r="G561" s="3180">
        <f t="shared" si="355"/>
        <v>0</v>
      </c>
      <c r="H561" s="3181">
        <f t="shared" si="356"/>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7"/>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8"/>
        <v>0</v>
      </c>
      <c r="AW561" s="3186">
        <f t="shared" si="359"/>
        <v>0</v>
      </c>
      <c r="AX561" s="3186">
        <f t="shared" si="360"/>
        <v>0</v>
      </c>
      <c r="AY561" s="3187">
        <f t="shared" si="361"/>
        <v>0</v>
      </c>
      <c r="AZ561" s="3178">
        <f t="shared" si="362"/>
        <v>0</v>
      </c>
      <c r="BA561" s="3178">
        <f t="shared" si="363"/>
        <v>0</v>
      </c>
      <c r="BB561" s="3178">
        <f t="shared" si="364"/>
        <v>0</v>
      </c>
      <c r="BC561" s="3178">
        <f t="shared" si="365"/>
        <v>0</v>
      </c>
      <c r="BD561" s="3178">
        <f t="shared" si="366"/>
        <v>0</v>
      </c>
      <c r="BE561" s="3178">
        <f t="shared" si="367"/>
        <v>0</v>
      </c>
      <c r="BF561" s="3178">
        <f t="shared" si="368"/>
        <v>0</v>
      </c>
      <c r="BG561" s="3178">
        <f t="shared" si="369"/>
        <v>0</v>
      </c>
      <c r="BH561" s="3178">
        <f t="shared" si="370"/>
        <v>0</v>
      </c>
      <c r="BI561" s="3178">
        <f t="shared" si="371"/>
        <v>0</v>
      </c>
      <c r="BJ561" s="3178">
        <f t="shared" si="372"/>
        <v>0</v>
      </c>
      <c r="BK561" s="3178">
        <f t="shared" si="373"/>
        <v>0</v>
      </c>
      <c r="BL561" s="3178">
        <f t="shared" si="374"/>
        <v>0</v>
      </c>
      <c r="BM561" s="3178">
        <f t="shared" si="375"/>
        <v>0</v>
      </c>
      <c r="BN561" s="3178">
        <f t="shared" si="376"/>
        <v>0</v>
      </c>
      <c r="BO561" s="3178">
        <f t="shared" si="377"/>
        <v>0</v>
      </c>
      <c r="BP561" s="3178">
        <f t="shared" si="378"/>
        <v>0</v>
      </c>
      <c r="BQ561" s="3178">
        <f t="shared" si="379"/>
        <v>0</v>
      </c>
      <c r="BR561" s="3178">
        <f t="shared" si="380"/>
        <v>0</v>
      </c>
      <c r="BS561" s="3178">
        <f t="shared" si="381"/>
        <v>0</v>
      </c>
      <c r="BT561" s="3188">
        <f t="shared" si="382"/>
        <v>0</v>
      </c>
    </row>
    <row r="562" spans="1:72">
      <c r="A562" s="3176"/>
      <c r="B562" s="3177"/>
      <c r="C562" s="3177"/>
      <c r="D562" s="3190"/>
      <c r="E562" s="3178">
        <f t="shared" si="354"/>
        <v>0</v>
      </c>
      <c r="F562" s="3179"/>
      <c r="G562" s="3180">
        <f t="shared" si="355"/>
        <v>0</v>
      </c>
      <c r="H562" s="3181">
        <f t="shared" si="356"/>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7"/>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8"/>
        <v>0</v>
      </c>
      <c r="AW562" s="3186">
        <f t="shared" si="359"/>
        <v>0</v>
      </c>
      <c r="AX562" s="3186">
        <f t="shared" si="360"/>
        <v>0</v>
      </c>
      <c r="AY562" s="3187">
        <f t="shared" si="361"/>
        <v>0</v>
      </c>
      <c r="AZ562" s="3178">
        <f t="shared" si="362"/>
        <v>0</v>
      </c>
      <c r="BA562" s="3178">
        <f t="shared" si="363"/>
        <v>0</v>
      </c>
      <c r="BB562" s="3178">
        <f t="shared" si="364"/>
        <v>0</v>
      </c>
      <c r="BC562" s="3178">
        <f t="shared" si="365"/>
        <v>0</v>
      </c>
      <c r="BD562" s="3178">
        <f t="shared" si="366"/>
        <v>0</v>
      </c>
      <c r="BE562" s="3178">
        <f t="shared" si="367"/>
        <v>0</v>
      </c>
      <c r="BF562" s="3178">
        <f t="shared" si="368"/>
        <v>0</v>
      </c>
      <c r="BG562" s="3178">
        <f t="shared" si="369"/>
        <v>0</v>
      </c>
      <c r="BH562" s="3178">
        <f t="shared" si="370"/>
        <v>0</v>
      </c>
      <c r="BI562" s="3178">
        <f t="shared" si="371"/>
        <v>0</v>
      </c>
      <c r="BJ562" s="3178">
        <f t="shared" si="372"/>
        <v>0</v>
      </c>
      <c r="BK562" s="3178">
        <f t="shared" si="373"/>
        <v>0</v>
      </c>
      <c r="BL562" s="3178">
        <f t="shared" si="374"/>
        <v>0</v>
      </c>
      <c r="BM562" s="3178">
        <f t="shared" si="375"/>
        <v>0</v>
      </c>
      <c r="BN562" s="3178">
        <f t="shared" si="376"/>
        <v>0</v>
      </c>
      <c r="BO562" s="3178">
        <f t="shared" si="377"/>
        <v>0</v>
      </c>
      <c r="BP562" s="3178">
        <f t="shared" si="378"/>
        <v>0</v>
      </c>
      <c r="BQ562" s="3178">
        <f t="shared" si="379"/>
        <v>0</v>
      </c>
      <c r="BR562" s="3178">
        <f t="shared" si="380"/>
        <v>0</v>
      </c>
      <c r="BS562" s="3178">
        <f t="shared" si="381"/>
        <v>0</v>
      </c>
      <c r="BT562" s="3188">
        <f t="shared" si="382"/>
        <v>0</v>
      </c>
    </row>
    <row r="563" spans="1:72">
      <c r="A563" s="3176"/>
      <c r="B563" s="3177"/>
      <c r="C563" s="3177"/>
      <c r="D563" s="3190"/>
      <c r="E563" s="3178">
        <f t="shared" si="354"/>
        <v>0</v>
      </c>
      <c r="F563" s="3179"/>
      <c r="G563" s="3180">
        <f t="shared" si="355"/>
        <v>0</v>
      </c>
      <c r="H563" s="3181">
        <f t="shared" si="356"/>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7"/>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8"/>
        <v>0</v>
      </c>
      <c r="AW563" s="3186">
        <f t="shared" si="359"/>
        <v>0</v>
      </c>
      <c r="AX563" s="3186">
        <f t="shared" si="360"/>
        <v>0</v>
      </c>
      <c r="AY563" s="3187">
        <f t="shared" si="361"/>
        <v>0</v>
      </c>
      <c r="AZ563" s="3178">
        <f t="shared" si="362"/>
        <v>0</v>
      </c>
      <c r="BA563" s="3178">
        <f t="shared" si="363"/>
        <v>0</v>
      </c>
      <c r="BB563" s="3178">
        <f t="shared" si="364"/>
        <v>0</v>
      </c>
      <c r="BC563" s="3178">
        <f t="shared" si="365"/>
        <v>0</v>
      </c>
      <c r="BD563" s="3178">
        <f t="shared" si="366"/>
        <v>0</v>
      </c>
      <c r="BE563" s="3178">
        <f t="shared" si="367"/>
        <v>0</v>
      </c>
      <c r="BF563" s="3178">
        <f t="shared" si="368"/>
        <v>0</v>
      </c>
      <c r="BG563" s="3178">
        <f t="shared" si="369"/>
        <v>0</v>
      </c>
      <c r="BH563" s="3178">
        <f t="shared" si="370"/>
        <v>0</v>
      </c>
      <c r="BI563" s="3178">
        <f t="shared" si="371"/>
        <v>0</v>
      </c>
      <c r="BJ563" s="3178">
        <f t="shared" si="372"/>
        <v>0</v>
      </c>
      <c r="BK563" s="3178">
        <f t="shared" si="373"/>
        <v>0</v>
      </c>
      <c r="BL563" s="3178">
        <f t="shared" si="374"/>
        <v>0</v>
      </c>
      <c r="BM563" s="3178">
        <f t="shared" si="375"/>
        <v>0</v>
      </c>
      <c r="BN563" s="3178">
        <f t="shared" si="376"/>
        <v>0</v>
      </c>
      <c r="BO563" s="3178">
        <f t="shared" si="377"/>
        <v>0</v>
      </c>
      <c r="BP563" s="3178">
        <f t="shared" si="378"/>
        <v>0</v>
      </c>
      <c r="BQ563" s="3178">
        <f t="shared" si="379"/>
        <v>0</v>
      </c>
      <c r="BR563" s="3178">
        <f t="shared" si="380"/>
        <v>0</v>
      </c>
      <c r="BS563" s="3178">
        <f t="shared" si="381"/>
        <v>0</v>
      </c>
      <c r="BT563" s="3188">
        <f t="shared" si="382"/>
        <v>0</v>
      </c>
    </row>
    <row r="564" spans="1:72">
      <c r="A564" s="3176"/>
      <c r="B564" s="3177"/>
      <c r="C564" s="3177"/>
      <c r="D564" s="3190"/>
      <c r="E564" s="3178">
        <f t="shared" si="354"/>
        <v>0</v>
      </c>
      <c r="F564" s="3179"/>
      <c r="G564" s="3180">
        <f t="shared" si="355"/>
        <v>0</v>
      </c>
      <c r="H564" s="3181">
        <f t="shared" si="356"/>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7"/>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8"/>
        <v>0</v>
      </c>
      <c r="AW564" s="3186">
        <f t="shared" si="359"/>
        <v>0</v>
      </c>
      <c r="AX564" s="3186">
        <f t="shared" si="360"/>
        <v>0</v>
      </c>
      <c r="AY564" s="3187">
        <f t="shared" si="361"/>
        <v>0</v>
      </c>
      <c r="AZ564" s="3178">
        <f t="shared" si="362"/>
        <v>0</v>
      </c>
      <c r="BA564" s="3178">
        <f t="shared" si="363"/>
        <v>0</v>
      </c>
      <c r="BB564" s="3178">
        <f t="shared" si="364"/>
        <v>0</v>
      </c>
      <c r="BC564" s="3178">
        <f t="shared" si="365"/>
        <v>0</v>
      </c>
      <c r="BD564" s="3178">
        <f t="shared" si="366"/>
        <v>0</v>
      </c>
      <c r="BE564" s="3178">
        <f t="shared" si="367"/>
        <v>0</v>
      </c>
      <c r="BF564" s="3178">
        <f t="shared" si="368"/>
        <v>0</v>
      </c>
      <c r="BG564" s="3178">
        <f t="shared" si="369"/>
        <v>0</v>
      </c>
      <c r="BH564" s="3178">
        <f t="shared" si="370"/>
        <v>0</v>
      </c>
      <c r="BI564" s="3178">
        <f t="shared" si="371"/>
        <v>0</v>
      </c>
      <c r="BJ564" s="3178">
        <f t="shared" si="372"/>
        <v>0</v>
      </c>
      <c r="BK564" s="3178">
        <f t="shared" si="373"/>
        <v>0</v>
      </c>
      <c r="BL564" s="3178">
        <f t="shared" si="374"/>
        <v>0</v>
      </c>
      <c r="BM564" s="3178">
        <f t="shared" si="375"/>
        <v>0</v>
      </c>
      <c r="BN564" s="3178">
        <f t="shared" si="376"/>
        <v>0</v>
      </c>
      <c r="BO564" s="3178">
        <f t="shared" si="377"/>
        <v>0</v>
      </c>
      <c r="BP564" s="3178">
        <f t="shared" si="378"/>
        <v>0</v>
      </c>
      <c r="BQ564" s="3178">
        <f t="shared" si="379"/>
        <v>0</v>
      </c>
      <c r="BR564" s="3178">
        <f t="shared" si="380"/>
        <v>0</v>
      </c>
      <c r="BS564" s="3178">
        <f t="shared" si="381"/>
        <v>0</v>
      </c>
      <c r="BT564" s="3188">
        <f t="shared" si="382"/>
        <v>0</v>
      </c>
    </row>
    <row r="565" spans="1:72">
      <c r="A565" s="3176"/>
      <c r="B565" s="3177"/>
      <c r="C565" s="3177"/>
      <c r="D565" s="3190"/>
      <c r="E565" s="3178">
        <f t="shared" si="354"/>
        <v>0</v>
      </c>
      <c r="F565" s="3179"/>
      <c r="G565" s="3180">
        <f t="shared" si="355"/>
        <v>0</v>
      </c>
      <c r="H565" s="3181">
        <f t="shared" si="356"/>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7"/>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8"/>
        <v>0</v>
      </c>
      <c r="AW565" s="3186">
        <f t="shared" si="359"/>
        <v>0</v>
      </c>
      <c r="AX565" s="3186">
        <f t="shared" si="360"/>
        <v>0</v>
      </c>
      <c r="AY565" s="3187">
        <f t="shared" si="361"/>
        <v>0</v>
      </c>
      <c r="AZ565" s="3178">
        <f t="shared" si="362"/>
        <v>0</v>
      </c>
      <c r="BA565" s="3178">
        <f t="shared" si="363"/>
        <v>0</v>
      </c>
      <c r="BB565" s="3178">
        <f t="shared" si="364"/>
        <v>0</v>
      </c>
      <c r="BC565" s="3178">
        <f t="shared" si="365"/>
        <v>0</v>
      </c>
      <c r="BD565" s="3178">
        <f t="shared" si="366"/>
        <v>0</v>
      </c>
      <c r="BE565" s="3178">
        <f t="shared" si="367"/>
        <v>0</v>
      </c>
      <c r="BF565" s="3178">
        <f t="shared" si="368"/>
        <v>0</v>
      </c>
      <c r="BG565" s="3178">
        <f t="shared" si="369"/>
        <v>0</v>
      </c>
      <c r="BH565" s="3178">
        <f t="shared" si="370"/>
        <v>0</v>
      </c>
      <c r="BI565" s="3178">
        <f t="shared" si="371"/>
        <v>0</v>
      </c>
      <c r="BJ565" s="3178">
        <f t="shared" si="372"/>
        <v>0</v>
      </c>
      <c r="BK565" s="3178">
        <f t="shared" si="373"/>
        <v>0</v>
      </c>
      <c r="BL565" s="3178">
        <f t="shared" si="374"/>
        <v>0</v>
      </c>
      <c r="BM565" s="3178">
        <f t="shared" si="375"/>
        <v>0</v>
      </c>
      <c r="BN565" s="3178">
        <f t="shared" si="376"/>
        <v>0</v>
      </c>
      <c r="BO565" s="3178">
        <f t="shared" si="377"/>
        <v>0</v>
      </c>
      <c r="BP565" s="3178">
        <f t="shared" si="378"/>
        <v>0</v>
      </c>
      <c r="BQ565" s="3178">
        <f t="shared" si="379"/>
        <v>0</v>
      </c>
      <c r="BR565" s="3178">
        <f t="shared" si="380"/>
        <v>0</v>
      </c>
      <c r="BS565" s="3178">
        <f t="shared" si="381"/>
        <v>0</v>
      </c>
      <c r="BT565" s="3188">
        <f t="shared" si="382"/>
        <v>0</v>
      </c>
    </row>
    <row r="566" spans="1:72">
      <c r="A566" s="3176"/>
      <c r="B566" s="3177"/>
      <c r="C566" s="3177"/>
      <c r="D566" s="3190"/>
      <c r="E566" s="3178">
        <f t="shared" si="354"/>
        <v>0</v>
      </c>
      <c r="F566" s="3179"/>
      <c r="G566" s="3180">
        <f t="shared" si="355"/>
        <v>0</v>
      </c>
      <c r="H566" s="3181">
        <f t="shared" si="356"/>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7"/>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8"/>
        <v>0</v>
      </c>
      <c r="AW566" s="3186">
        <f t="shared" si="359"/>
        <v>0</v>
      </c>
      <c r="AX566" s="3186">
        <f t="shared" si="360"/>
        <v>0</v>
      </c>
      <c r="AY566" s="3187">
        <f t="shared" si="361"/>
        <v>0</v>
      </c>
      <c r="AZ566" s="3178">
        <f t="shared" si="362"/>
        <v>0</v>
      </c>
      <c r="BA566" s="3178">
        <f t="shared" si="363"/>
        <v>0</v>
      </c>
      <c r="BB566" s="3178">
        <f t="shared" si="364"/>
        <v>0</v>
      </c>
      <c r="BC566" s="3178">
        <f t="shared" si="365"/>
        <v>0</v>
      </c>
      <c r="BD566" s="3178">
        <f t="shared" si="366"/>
        <v>0</v>
      </c>
      <c r="BE566" s="3178">
        <f t="shared" si="367"/>
        <v>0</v>
      </c>
      <c r="BF566" s="3178">
        <f t="shared" si="368"/>
        <v>0</v>
      </c>
      <c r="BG566" s="3178">
        <f t="shared" si="369"/>
        <v>0</v>
      </c>
      <c r="BH566" s="3178">
        <f t="shared" si="370"/>
        <v>0</v>
      </c>
      <c r="BI566" s="3178">
        <f t="shared" si="371"/>
        <v>0</v>
      </c>
      <c r="BJ566" s="3178">
        <f t="shared" si="372"/>
        <v>0</v>
      </c>
      <c r="BK566" s="3178">
        <f t="shared" si="373"/>
        <v>0</v>
      </c>
      <c r="BL566" s="3178">
        <f t="shared" si="374"/>
        <v>0</v>
      </c>
      <c r="BM566" s="3178">
        <f t="shared" si="375"/>
        <v>0</v>
      </c>
      <c r="BN566" s="3178">
        <f t="shared" si="376"/>
        <v>0</v>
      </c>
      <c r="BO566" s="3178">
        <f t="shared" si="377"/>
        <v>0</v>
      </c>
      <c r="BP566" s="3178">
        <f t="shared" si="378"/>
        <v>0</v>
      </c>
      <c r="BQ566" s="3178">
        <f t="shared" si="379"/>
        <v>0</v>
      </c>
      <c r="BR566" s="3178">
        <f t="shared" si="380"/>
        <v>0</v>
      </c>
      <c r="BS566" s="3178">
        <f t="shared" si="381"/>
        <v>0</v>
      </c>
      <c r="BT566" s="3188">
        <f t="shared" si="382"/>
        <v>0</v>
      </c>
    </row>
    <row r="567" spans="1:72">
      <c r="A567" s="3176"/>
      <c r="B567" s="3177"/>
      <c r="C567" s="3177"/>
      <c r="D567" s="3190"/>
      <c r="E567" s="3178">
        <f t="shared" si="354"/>
        <v>0</v>
      </c>
      <c r="F567" s="3179"/>
      <c r="G567" s="3180">
        <f t="shared" si="355"/>
        <v>0</v>
      </c>
      <c r="H567" s="3181">
        <f t="shared" si="356"/>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7"/>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8"/>
        <v>0</v>
      </c>
      <c r="AW567" s="3186">
        <f t="shared" si="359"/>
        <v>0</v>
      </c>
      <c r="AX567" s="3186">
        <f t="shared" si="360"/>
        <v>0</v>
      </c>
      <c r="AY567" s="3187">
        <f t="shared" si="361"/>
        <v>0</v>
      </c>
      <c r="AZ567" s="3178">
        <f t="shared" si="362"/>
        <v>0</v>
      </c>
      <c r="BA567" s="3178">
        <f t="shared" si="363"/>
        <v>0</v>
      </c>
      <c r="BB567" s="3178">
        <f t="shared" si="364"/>
        <v>0</v>
      </c>
      <c r="BC567" s="3178">
        <f t="shared" si="365"/>
        <v>0</v>
      </c>
      <c r="BD567" s="3178">
        <f t="shared" si="366"/>
        <v>0</v>
      </c>
      <c r="BE567" s="3178">
        <f t="shared" si="367"/>
        <v>0</v>
      </c>
      <c r="BF567" s="3178">
        <f t="shared" si="368"/>
        <v>0</v>
      </c>
      <c r="BG567" s="3178">
        <f t="shared" si="369"/>
        <v>0</v>
      </c>
      <c r="BH567" s="3178">
        <f t="shared" si="370"/>
        <v>0</v>
      </c>
      <c r="BI567" s="3178">
        <f t="shared" si="371"/>
        <v>0</v>
      </c>
      <c r="BJ567" s="3178">
        <f t="shared" si="372"/>
        <v>0</v>
      </c>
      <c r="BK567" s="3178">
        <f t="shared" si="373"/>
        <v>0</v>
      </c>
      <c r="BL567" s="3178">
        <f t="shared" si="374"/>
        <v>0</v>
      </c>
      <c r="BM567" s="3178">
        <f t="shared" si="375"/>
        <v>0</v>
      </c>
      <c r="BN567" s="3178">
        <f t="shared" si="376"/>
        <v>0</v>
      </c>
      <c r="BO567" s="3178">
        <f t="shared" si="377"/>
        <v>0</v>
      </c>
      <c r="BP567" s="3178">
        <f t="shared" si="378"/>
        <v>0</v>
      </c>
      <c r="BQ567" s="3178">
        <f t="shared" si="379"/>
        <v>0</v>
      </c>
      <c r="BR567" s="3178">
        <f t="shared" si="380"/>
        <v>0</v>
      </c>
      <c r="BS567" s="3178">
        <f t="shared" si="381"/>
        <v>0</v>
      </c>
      <c r="BT567" s="3188">
        <f t="shared" si="382"/>
        <v>0</v>
      </c>
    </row>
    <row r="568" spans="1:72">
      <c r="A568" s="3176"/>
      <c r="B568" s="3177"/>
      <c r="C568" s="3177"/>
      <c r="D568" s="3190"/>
      <c r="E568" s="3178">
        <f t="shared" si="354"/>
        <v>0</v>
      </c>
      <c r="F568" s="3179"/>
      <c r="G568" s="3180">
        <f t="shared" si="355"/>
        <v>0</v>
      </c>
      <c r="H568" s="3181">
        <f t="shared" si="356"/>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7"/>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8"/>
        <v>0</v>
      </c>
      <c r="AW568" s="3186">
        <f t="shared" si="359"/>
        <v>0</v>
      </c>
      <c r="AX568" s="3186">
        <f t="shared" si="360"/>
        <v>0</v>
      </c>
      <c r="AY568" s="3187">
        <f t="shared" si="361"/>
        <v>0</v>
      </c>
      <c r="AZ568" s="3178">
        <f t="shared" si="362"/>
        <v>0</v>
      </c>
      <c r="BA568" s="3178">
        <f t="shared" si="363"/>
        <v>0</v>
      </c>
      <c r="BB568" s="3178">
        <f t="shared" si="364"/>
        <v>0</v>
      </c>
      <c r="BC568" s="3178">
        <f t="shared" si="365"/>
        <v>0</v>
      </c>
      <c r="BD568" s="3178">
        <f t="shared" si="366"/>
        <v>0</v>
      </c>
      <c r="BE568" s="3178">
        <f t="shared" si="367"/>
        <v>0</v>
      </c>
      <c r="BF568" s="3178">
        <f t="shared" si="368"/>
        <v>0</v>
      </c>
      <c r="BG568" s="3178">
        <f t="shared" si="369"/>
        <v>0</v>
      </c>
      <c r="BH568" s="3178">
        <f t="shared" si="370"/>
        <v>0</v>
      </c>
      <c r="BI568" s="3178">
        <f t="shared" si="371"/>
        <v>0</v>
      </c>
      <c r="BJ568" s="3178">
        <f t="shared" si="372"/>
        <v>0</v>
      </c>
      <c r="BK568" s="3178">
        <f t="shared" si="373"/>
        <v>0</v>
      </c>
      <c r="BL568" s="3178">
        <f t="shared" si="374"/>
        <v>0</v>
      </c>
      <c r="BM568" s="3178">
        <f t="shared" si="375"/>
        <v>0</v>
      </c>
      <c r="BN568" s="3178">
        <f t="shared" si="376"/>
        <v>0</v>
      </c>
      <c r="BO568" s="3178">
        <f t="shared" si="377"/>
        <v>0</v>
      </c>
      <c r="BP568" s="3178">
        <f t="shared" si="378"/>
        <v>0</v>
      </c>
      <c r="BQ568" s="3178">
        <f t="shared" si="379"/>
        <v>0</v>
      </c>
      <c r="BR568" s="3178">
        <f t="shared" si="380"/>
        <v>0</v>
      </c>
      <c r="BS568" s="3178">
        <f t="shared" si="381"/>
        <v>0</v>
      </c>
      <c r="BT568" s="3188">
        <f t="shared" si="382"/>
        <v>0</v>
      </c>
    </row>
    <row r="569" spans="1:72">
      <c r="A569" s="3176"/>
      <c r="B569" s="3177"/>
      <c r="C569" s="3177"/>
      <c r="D569" s="3190"/>
      <c r="E569" s="3178">
        <f t="shared" si="354"/>
        <v>0</v>
      </c>
      <c r="F569" s="3179"/>
      <c r="G569" s="3180">
        <f t="shared" si="355"/>
        <v>0</v>
      </c>
      <c r="H569" s="3181">
        <f t="shared" si="356"/>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7"/>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8"/>
        <v>0</v>
      </c>
      <c r="AW569" s="3186">
        <f t="shared" si="359"/>
        <v>0</v>
      </c>
      <c r="AX569" s="3186">
        <f t="shared" si="360"/>
        <v>0</v>
      </c>
      <c r="AY569" s="3187">
        <f t="shared" si="361"/>
        <v>0</v>
      </c>
      <c r="AZ569" s="3178">
        <f t="shared" si="362"/>
        <v>0</v>
      </c>
      <c r="BA569" s="3178">
        <f t="shared" si="363"/>
        <v>0</v>
      </c>
      <c r="BB569" s="3178">
        <f t="shared" si="364"/>
        <v>0</v>
      </c>
      <c r="BC569" s="3178">
        <f t="shared" si="365"/>
        <v>0</v>
      </c>
      <c r="BD569" s="3178">
        <f t="shared" si="366"/>
        <v>0</v>
      </c>
      <c r="BE569" s="3178">
        <f t="shared" si="367"/>
        <v>0</v>
      </c>
      <c r="BF569" s="3178">
        <f t="shared" si="368"/>
        <v>0</v>
      </c>
      <c r="BG569" s="3178">
        <f t="shared" si="369"/>
        <v>0</v>
      </c>
      <c r="BH569" s="3178">
        <f t="shared" si="370"/>
        <v>0</v>
      </c>
      <c r="BI569" s="3178">
        <f t="shared" si="371"/>
        <v>0</v>
      </c>
      <c r="BJ569" s="3178">
        <f t="shared" si="372"/>
        <v>0</v>
      </c>
      <c r="BK569" s="3178">
        <f t="shared" si="373"/>
        <v>0</v>
      </c>
      <c r="BL569" s="3178">
        <f t="shared" si="374"/>
        <v>0</v>
      </c>
      <c r="BM569" s="3178">
        <f t="shared" si="375"/>
        <v>0</v>
      </c>
      <c r="BN569" s="3178">
        <f t="shared" si="376"/>
        <v>0</v>
      </c>
      <c r="BO569" s="3178">
        <f t="shared" si="377"/>
        <v>0</v>
      </c>
      <c r="BP569" s="3178">
        <f t="shared" si="378"/>
        <v>0</v>
      </c>
      <c r="BQ569" s="3178">
        <f t="shared" si="379"/>
        <v>0</v>
      </c>
      <c r="BR569" s="3178">
        <f t="shared" si="380"/>
        <v>0</v>
      </c>
      <c r="BS569" s="3178">
        <f t="shared" si="381"/>
        <v>0</v>
      </c>
      <c r="BT569" s="3188">
        <f t="shared" si="382"/>
        <v>0</v>
      </c>
    </row>
    <row r="570" spans="1:72">
      <c r="A570" s="3176"/>
      <c r="B570" s="3176"/>
      <c r="C570" s="3176"/>
      <c r="D570" s="3190"/>
      <c r="E570" s="3178">
        <f t="shared" si="354"/>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8"/>
        <v>0</v>
      </c>
      <c r="AW570" s="3186">
        <f t="shared" si="359"/>
        <v>0</v>
      </c>
      <c r="AX570" s="3186">
        <f t="shared" si="360"/>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4"/>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8"/>
        <v>0</v>
      </c>
      <c r="AW571" s="3186">
        <f t="shared" si="359"/>
        <v>0</v>
      </c>
      <c r="AX571" s="3186">
        <f t="shared" si="360"/>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4"/>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8"/>
        <v>0</v>
      </c>
      <c r="AW572" s="3186">
        <f t="shared" si="359"/>
        <v>0</v>
      </c>
      <c r="AX572" s="3186">
        <f t="shared" si="360"/>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46.8">
      <c r="A3" s="3291"/>
      <c r="B3" s="3291"/>
      <c r="C3" s="3291"/>
      <c r="D3" s="3292"/>
      <c r="E3" s="329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B1" zoomScale="90" zoomScaleNormal="90" zoomScaleSheetLayoutView="90" workbookViewId="0">
      <selection activeCell="I20" sqref="I20"/>
    </sheetView>
  </sheetViews>
  <sheetFormatPr defaultColWidth="9.21875" defaultRowHeight="13.8"/>
  <cols>
    <col min="1" max="1" width="8.21875" style="1882" customWidth="1"/>
    <col min="2" max="2" width="10.21875" style="1882" customWidth="1"/>
    <col min="3" max="3" width="18.44140625" style="1882" customWidth="1"/>
    <col min="4" max="4" width="11.109375" style="1882" customWidth="1"/>
    <col min="5" max="5" width="13.33203125" style="1882" customWidth="1"/>
    <col min="6" max="8" width="11.44140625" style="1882" customWidth="1"/>
    <col min="9" max="9" width="10.33203125" style="1882" customWidth="1"/>
    <col min="10" max="10" width="3.109375" style="1882" customWidth="1"/>
    <col min="11" max="16" width="11.6640625" style="1882" customWidth="1"/>
    <col min="17" max="17" width="3.33203125" style="1882" customWidth="1"/>
    <col min="18" max="16384" width="9.21875" style="1882"/>
  </cols>
  <sheetData>
    <row r="1" spans="1:16" ht="17.399999999999999">
      <c r="A1" s="29" t="s">
        <v>162</v>
      </c>
      <c r="B1" s="1881"/>
      <c r="C1" s="1881"/>
      <c r="D1" s="1881"/>
      <c r="E1" s="1881"/>
      <c r="F1" s="1881"/>
      <c r="G1" s="1881"/>
      <c r="H1" s="1881"/>
      <c r="I1" s="1881"/>
      <c r="J1" s="1881"/>
      <c r="K1" s="1881"/>
      <c r="L1" s="1881"/>
    </row>
    <row r="2" spans="1:16" ht="14.4">
      <c r="A2" s="3302" t="s">
        <v>163</v>
      </c>
      <c r="B2" s="3302"/>
      <c r="C2" s="3302"/>
      <c r="D2" s="1873" t="s">
        <v>164</v>
      </c>
      <c r="E2" s="31" t="s">
        <v>165</v>
      </c>
      <c r="F2" s="1881"/>
      <c r="G2" s="1098"/>
      <c r="H2" s="1099"/>
      <c r="I2" s="1100" t="s">
        <v>817</v>
      </c>
      <c r="J2" s="1881"/>
      <c r="K2" s="1881"/>
      <c r="L2" s="1881"/>
    </row>
    <row r="3" spans="1:16" ht="15" thickBot="1">
      <c r="A3" s="3303" t="s">
        <v>166</v>
      </c>
      <c r="B3" s="3303"/>
      <c r="C3" s="3303"/>
      <c r="D3" s="32">
        <f>'数据-基础表'!AY6</f>
        <v>87758.11</v>
      </c>
      <c r="E3" s="32">
        <f>'数据-基础表'!AZ5</f>
        <v>276979</v>
      </c>
      <c r="F3" s="1881"/>
      <c r="G3" s="203" t="s">
        <v>818</v>
      </c>
      <c r="H3" s="198" t="s">
        <v>819</v>
      </c>
      <c r="I3" s="1874">
        <f>ROUND('数据-基础表'!B3/'数据-基础表'!A3,2)</f>
        <v>3.16</v>
      </c>
      <c r="J3" s="1881"/>
      <c r="K3" s="1881"/>
      <c r="L3" s="1881"/>
    </row>
    <row r="4" spans="1:16" ht="14.4">
      <c r="A4" s="3304"/>
      <c r="B4" s="3305"/>
      <c r="C4" s="3306"/>
      <c r="D4" s="33" t="s">
        <v>164</v>
      </c>
      <c r="E4" s="34" t="s">
        <v>165</v>
      </c>
      <c r="F4" s="1881"/>
      <c r="G4" s="1101"/>
      <c r="H4" s="198" t="s">
        <v>820</v>
      </c>
      <c r="I4" s="1874">
        <f>ROUND(SUMIF('数据-基础表'!I9:AS9,"地上",'数据-基础表'!I5:AS5)/'数据-基础表'!A3,2)</f>
        <v>2.2000000000000002</v>
      </c>
      <c r="J4" s="1881"/>
      <c r="K4" s="1881"/>
      <c r="L4" s="1881"/>
    </row>
    <row r="5" spans="1:16" ht="14.4">
      <c r="A5" s="35" t="s">
        <v>167</v>
      </c>
      <c r="B5" s="3307" t="s">
        <v>190</v>
      </c>
      <c r="C5" s="3307"/>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307" t="s">
        <v>168</v>
      </c>
      <c r="C6" s="3307"/>
      <c r="D6" s="36">
        <f>ROUND($D$3*E6/$E$3,2)</f>
        <v>21424.45</v>
      </c>
      <c r="E6" s="37">
        <f>E3-E5</f>
        <v>67619.070000000007</v>
      </c>
      <c r="F6" s="1881"/>
      <c r="G6" s="1101"/>
      <c r="H6" s="198" t="s">
        <v>820</v>
      </c>
      <c r="I6" s="1874">
        <f>ROUND(F31/D31,2)</f>
        <v>2.39</v>
      </c>
      <c r="J6" s="1881"/>
      <c r="K6" s="1881"/>
      <c r="L6" s="1881"/>
    </row>
    <row r="7" spans="1:16" ht="14.4">
      <c r="A7" s="3299"/>
      <c r="B7" s="3300"/>
      <c r="C7" s="3301"/>
      <c r="D7" s="33" t="s">
        <v>164</v>
      </c>
      <c r="E7" s="39" t="s">
        <v>191</v>
      </c>
      <c r="F7" s="1881"/>
      <c r="G7" s="1068" t="s">
        <v>1606</v>
      </c>
      <c r="H7" s="1069"/>
      <c r="I7" s="1744"/>
      <c r="J7" s="1881"/>
      <c r="K7" s="1881"/>
      <c r="L7" s="1881"/>
    </row>
    <row r="8" spans="1:16" ht="14.4">
      <c r="A8" s="35" t="s">
        <v>169</v>
      </c>
      <c r="B8" s="40" t="s">
        <v>170</v>
      </c>
      <c r="C8" s="36" t="s">
        <v>171</v>
      </c>
      <c r="D8" s="36">
        <f t="shared" ref="D8:D15" si="0">ROUND($D$3*E8/$E$3,2)</f>
        <v>66367.67</v>
      </c>
      <c r="E8" s="41">
        <f>SUMIF('数据-基础表'!BB10:BK10,"地上",'数据-基础表'!BB5:BK5)</f>
        <v>209467.25</v>
      </c>
      <c r="F8" s="1881"/>
      <c r="G8" s="1883"/>
      <c r="H8" s="1883"/>
      <c r="I8" s="1881"/>
      <c r="J8" s="1881"/>
      <c r="K8" s="1881"/>
      <c r="L8" s="1881"/>
    </row>
    <row r="9" spans="1:16" ht="14.4">
      <c r="A9" s="42"/>
      <c r="B9" s="43"/>
      <c r="C9" s="36" t="s">
        <v>172</v>
      </c>
      <c r="D9" s="36">
        <f t="shared" si="0"/>
        <v>0</v>
      </c>
      <c r="E9" s="44"/>
      <c r="F9" s="1881"/>
      <c r="G9" s="1883"/>
      <c r="H9" s="1883"/>
      <c r="I9" s="1881"/>
      <c r="J9" s="1881"/>
      <c r="K9" s="1881"/>
      <c r="L9" s="1881"/>
    </row>
    <row r="10" spans="1:16" ht="14.4">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ht="14.4">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ht="14.4">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ht="14.4">
      <c r="A13" s="42"/>
      <c r="B13" s="43"/>
      <c r="C13" s="2223" t="s">
        <v>2295</v>
      </c>
      <c r="D13" s="36">
        <f t="shared" si="0"/>
        <v>13683.36</v>
      </c>
      <c r="E13" s="41">
        <f>SUMPRODUCT(('数据-基础表'!BB10:BK10="地下")*('数据-基础表'!BB11:BK11="车库")*('数据-基础表'!BB5:BK5))</f>
        <v>43186.929999999993</v>
      </c>
      <c r="F13" s="1881"/>
      <c r="G13" s="1883"/>
      <c r="H13" s="1883"/>
      <c r="I13" s="1881"/>
      <c r="J13" s="1881"/>
      <c r="K13" s="1881"/>
      <c r="L13" s="1881"/>
    </row>
    <row r="14" spans="1:16" ht="14.4">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 thickBot="1">
      <c r="A16" s="38"/>
      <c r="B16" s="43"/>
      <c r="C16" s="40" t="s">
        <v>175</v>
      </c>
      <c r="D16" s="40">
        <f>SUM(D8:D15)</f>
        <v>85100.78</v>
      </c>
      <c r="E16" s="45">
        <f>SUM(E8:E15)</f>
        <v>268592.03000000003</v>
      </c>
      <c r="F16" s="1881"/>
      <c r="G16" s="1883"/>
      <c r="H16" s="890" t="s">
        <v>179</v>
      </c>
      <c r="I16" s="891"/>
      <c r="J16" s="1881"/>
      <c r="K16" s="3293" t="s">
        <v>2528</v>
      </c>
      <c r="L16" s="3294"/>
      <c r="M16" s="3294"/>
      <c r="N16" s="3294"/>
      <c r="O16" s="3294"/>
      <c r="P16" s="3295"/>
    </row>
    <row r="17" spans="1:19" ht="14.4">
      <c r="A17" s="46" t="s">
        <v>176</v>
      </c>
      <c r="B17" s="47" t="s">
        <v>177</v>
      </c>
      <c r="C17" s="2194" t="s">
        <v>2275</v>
      </c>
      <c r="D17" s="33" t="s">
        <v>164</v>
      </c>
      <c r="E17" s="49" t="s">
        <v>165</v>
      </c>
      <c r="F17" s="50"/>
      <c r="G17" s="1265"/>
      <c r="H17" s="892" t="s">
        <v>178</v>
      </c>
      <c r="I17" s="893" t="s">
        <v>2274</v>
      </c>
      <c r="J17" s="1881"/>
      <c r="K17" s="3296" t="s">
        <v>2529</v>
      </c>
      <c r="L17" s="3297"/>
      <c r="M17" s="3298"/>
      <c r="N17" s="3296" t="s">
        <v>2530</v>
      </c>
      <c r="O17" s="3297"/>
      <c r="P17" s="3298"/>
      <c r="R17" s="2195" t="s">
        <v>2273</v>
      </c>
      <c r="S17" s="69"/>
    </row>
    <row r="18" spans="1:19" ht="14.4">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ht="14.4">
      <c r="A19" s="58"/>
      <c r="B19" s="40" t="s">
        <v>185</v>
      </c>
      <c r="C19" s="2924" t="s">
        <v>2999</v>
      </c>
      <c r="D19" s="36">
        <f t="shared" ref="D19:D26" si="1">ROUND($D$3*E19/$E$3,2)</f>
        <v>66333.66</v>
      </c>
      <c r="E19" s="59">
        <f t="shared" ref="E19:E26" si="2">SUM(F19:G19)</f>
        <v>209359.93</v>
      </c>
      <c r="F19" s="60">
        <f>'数据-基础表'!I5</f>
        <v>209359.93</v>
      </c>
      <c r="G19" s="1267"/>
      <c r="H19" s="896">
        <f>ROUND($D$3*I19/$E$3,2)</f>
        <v>2450.64</v>
      </c>
      <c r="I19" s="41">
        <f>IF($I$17="自定义",P19,M19)</f>
        <v>7734.63</v>
      </c>
      <c r="J19" s="1881"/>
      <c r="K19" s="2518">
        <f t="shared" ref="K19:K26" si="3">ROUND(E$28*E19/E$27,2)</f>
        <v>2649.29</v>
      </c>
      <c r="L19" s="198">
        <f t="shared" ref="L19:L26" si="4">ROUND(IF(COUNTIF(C19,"*住宅*")&gt;0,E$29*E19/E$32,0),2)</f>
        <v>5085.34</v>
      </c>
      <c r="M19" s="2519">
        <f>K19+L19</f>
        <v>7734.63</v>
      </c>
      <c r="N19" s="2520"/>
      <c r="O19" s="2521"/>
      <c r="P19" s="2522">
        <f>N19+O19</f>
        <v>0</v>
      </c>
      <c r="R19" s="198">
        <f t="shared" ref="R19:S26" si="5">D19+H19</f>
        <v>68784.3</v>
      </c>
      <c r="S19" s="2197">
        <f t="shared" si="5"/>
        <v>217094.56</v>
      </c>
    </row>
    <row r="20" spans="1:19" ht="14.4">
      <c r="A20" s="63"/>
      <c r="B20" s="40" t="s">
        <v>186</v>
      </c>
      <c r="C20" s="2924" t="s">
        <v>3000</v>
      </c>
      <c r="D20" s="36">
        <f t="shared" si="1"/>
        <v>5019.34</v>
      </c>
      <c r="E20" s="59">
        <f t="shared" si="2"/>
        <v>15841.869999999999</v>
      </c>
      <c r="F20" s="60"/>
      <c r="G20" s="1267">
        <f>'数据-基础表'!K5</f>
        <v>15841.869999999999</v>
      </c>
      <c r="H20" s="896">
        <f t="shared" ref="H20:H26" si="6">ROUND($D$3*I20/$E$3,2)</f>
        <v>63.52</v>
      </c>
      <c r="I20" s="41">
        <f t="shared" ref="I20:I26" si="7">IF($I$17="自定义",P20,M20)</f>
        <v>200.47</v>
      </c>
      <c r="J20" s="1881"/>
      <c r="K20" s="2518">
        <f t="shared" si="3"/>
        <v>200.47</v>
      </c>
      <c r="L20" s="198">
        <f t="shared" si="4"/>
        <v>0</v>
      </c>
      <c r="M20" s="2519">
        <f t="shared" ref="M20:M26" si="8">K20+L20</f>
        <v>200.47</v>
      </c>
      <c r="N20" s="2520"/>
      <c r="O20" s="2521"/>
      <c r="P20" s="2522">
        <f t="shared" ref="P20:P26" si="9">N20+O20</f>
        <v>0</v>
      </c>
      <c r="R20" s="198">
        <f t="shared" si="5"/>
        <v>5082.8600000000006</v>
      </c>
      <c r="S20" s="2197">
        <f t="shared" si="5"/>
        <v>16042.339999999998</v>
      </c>
    </row>
    <row r="21" spans="1:19" ht="14.4">
      <c r="A21" s="63"/>
      <c r="B21" s="40" t="s">
        <v>186</v>
      </c>
      <c r="C21" s="2924" t="s">
        <v>3001</v>
      </c>
      <c r="D21" s="36">
        <f t="shared" si="1"/>
        <v>13683.36</v>
      </c>
      <c r="E21" s="59">
        <f t="shared" si="2"/>
        <v>43186.929999999993</v>
      </c>
      <c r="F21" s="60"/>
      <c r="G21" s="1267">
        <f>'数据-基础表'!M5</f>
        <v>43186.929999999993</v>
      </c>
      <c r="H21" s="896">
        <f t="shared" si="6"/>
        <v>173.15</v>
      </c>
      <c r="I21" s="41">
        <f t="shared" si="7"/>
        <v>546.5</v>
      </c>
      <c r="J21" s="1881"/>
      <c r="K21" s="2518">
        <f t="shared" si="3"/>
        <v>546.5</v>
      </c>
      <c r="L21" s="198">
        <f t="shared" si="4"/>
        <v>0</v>
      </c>
      <c r="M21" s="2519">
        <f t="shared" si="8"/>
        <v>546.5</v>
      </c>
      <c r="N21" s="2520"/>
      <c r="O21" s="2521"/>
      <c r="P21" s="2522">
        <f t="shared" si="9"/>
        <v>0</v>
      </c>
      <c r="R21" s="198">
        <f t="shared" si="5"/>
        <v>13856.51</v>
      </c>
      <c r="S21" s="2197">
        <f t="shared" si="5"/>
        <v>43733.429999999993</v>
      </c>
    </row>
    <row r="22" spans="1:19" ht="14.4">
      <c r="A22" s="63"/>
      <c r="B22" s="40" t="s">
        <v>186</v>
      </c>
      <c r="C22" s="3067" t="s">
        <v>3002</v>
      </c>
      <c r="D22" s="36">
        <f t="shared" si="1"/>
        <v>34</v>
      </c>
      <c r="E22" s="59">
        <f t="shared" si="2"/>
        <v>107.32</v>
      </c>
      <c r="F22" s="65">
        <f>'数据-基础表'!O5</f>
        <v>107.32</v>
      </c>
      <c r="G22" s="1268"/>
      <c r="H22" s="896">
        <f t="shared" si="6"/>
        <v>0.43</v>
      </c>
      <c r="I22" s="41">
        <f t="shared" si="7"/>
        <v>1.36</v>
      </c>
      <c r="J22" s="1881"/>
      <c r="K22" s="2518">
        <f t="shared" si="3"/>
        <v>1.36</v>
      </c>
      <c r="L22" s="198">
        <f t="shared" si="4"/>
        <v>0</v>
      </c>
      <c r="M22" s="2519">
        <f t="shared" si="8"/>
        <v>1.36</v>
      </c>
      <c r="N22" s="2520"/>
      <c r="O22" s="2521"/>
      <c r="P22" s="2522">
        <f t="shared" si="9"/>
        <v>0</v>
      </c>
      <c r="R22" s="198">
        <f t="shared" si="5"/>
        <v>34.43</v>
      </c>
      <c r="S22" s="2197">
        <f t="shared" si="5"/>
        <v>108.67999999999999</v>
      </c>
    </row>
    <row r="23" spans="1:19" ht="14.4">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ht="14.4">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ht="14.4">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ht="14.4">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42" thickBot="1">
      <c r="A27" s="63"/>
      <c r="B27" s="36"/>
      <c r="C27" s="52" t="s">
        <v>175</v>
      </c>
      <c r="D27" s="59">
        <f>SUM(D19:D26)</f>
        <v>85070.36</v>
      </c>
      <c r="E27" s="68">
        <f>IF(SUM(E19:E26)='数据-基础表'!BA5,SUM(E19:E26),IF(F27="地上面积有误","面积有误","地下面积有误"))</f>
        <v>268496.05</v>
      </c>
      <c r="F27" s="59">
        <f>IF(SUM(F19:F26)=E8,SUM(F19:F26),"地上面积有误")</f>
        <v>209467.25</v>
      </c>
      <c r="G27" s="37">
        <f>SUM(G19:G26)</f>
        <v>59028.799999999988</v>
      </c>
      <c r="H27" s="897">
        <f>SUM(H19:H26)</f>
        <v>2687.74</v>
      </c>
      <c r="I27" s="898">
        <f>SUM(I19:I26)</f>
        <v>8482.9600000000009</v>
      </c>
      <c r="J27" s="1881"/>
      <c r="K27" s="2527">
        <f>SUM(K19:K26)</f>
        <v>3397.62</v>
      </c>
      <c r="L27" s="2528">
        <f>SUM(L19:L26)</f>
        <v>5085.34</v>
      </c>
      <c r="M27" s="2529">
        <f>SUM(M19:M26)</f>
        <v>8482.9600000000009</v>
      </c>
      <c r="N27" s="2527">
        <f t="shared" ref="N27:O27" si="10">SUM(N19:N26)</f>
        <v>0</v>
      </c>
      <c r="O27" s="2528">
        <f t="shared" si="10"/>
        <v>0</v>
      </c>
      <c r="P27" s="2530">
        <f>SUM(P19:P26)</f>
        <v>0</v>
      </c>
      <c r="R27" s="2201" t="str">
        <f>IF(SUM(R19:R26)=$D$3,SUM(R19:R26),SUM(R19:R26)&amp;"误差"&amp;ROUND(SUM(R19:R26)-$D$3,2))</f>
        <v>87758.1误差-0.01</v>
      </c>
      <c r="S27" s="198" t="str">
        <f>IF(SUM(S19:S26)=$E$3,SUM(S19:S26),SUM(S19:S26)&amp;"误差"&amp;ROUND(SUM(S19:S26)-E3,2))</f>
        <v>276979.01误差0.01</v>
      </c>
    </row>
    <row r="28" spans="1:19" ht="14.4">
      <c r="A28" s="63"/>
      <c r="B28" s="40" t="s">
        <v>187</v>
      </c>
      <c r="C28" s="61" t="s">
        <v>188</v>
      </c>
      <c r="D28" s="36">
        <f>ROUND($D$3*E28/$E$3,2)</f>
        <v>1076.5</v>
      </c>
      <c r="E28" s="59">
        <f>SUM(F28:G28)</f>
        <v>3397.6100000000006</v>
      </c>
      <c r="F28" s="69">
        <f>'数据-基础表'!BQ5+'数据-基础表'!BS5</f>
        <v>34.299999999999997</v>
      </c>
      <c r="G28" s="70">
        <f>'数据-基础表'!BR5+'数据-基础表'!BT5</f>
        <v>3363.3100000000004</v>
      </c>
      <c r="H28" s="1881"/>
      <c r="I28" s="1881"/>
      <c r="J28" s="1881"/>
      <c r="K28" s="1881"/>
      <c r="L28" s="1881"/>
    </row>
    <row r="29" spans="1:19" ht="14.4">
      <c r="A29" s="63"/>
      <c r="B29" s="40" t="s">
        <v>187</v>
      </c>
      <c r="C29" s="2209" t="s">
        <v>2282</v>
      </c>
      <c r="D29" s="36">
        <f>ROUND($D$3*E29/$E$3,2)</f>
        <v>1611.24</v>
      </c>
      <c r="E29" s="59">
        <f>SUM(F29:G29)</f>
        <v>5085.34</v>
      </c>
      <c r="F29" s="69">
        <f>'数据-基础表'!BM5+'数据-基础表'!BO5</f>
        <v>0</v>
      </c>
      <c r="G29" s="71">
        <f>'数据-基础表'!BN5+'数据-基础表'!BP5</f>
        <v>5085.34</v>
      </c>
      <c r="H29" s="1881"/>
      <c r="I29" s="1881"/>
      <c r="J29" s="1881"/>
      <c r="K29" s="1881"/>
      <c r="L29" s="1881"/>
    </row>
    <row r="30" spans="1:19" ht="14.4">
      <c r="A30" s="63"/>
      <c r="B30" s="36"/>
      <c r="C30" s="72" t="s">
        <v>175</v>
      </c>
      <c r="D30" s="59">
        <f>SUM(D28:D29)</f>
        <v>2687.74</v>
      </c>
      <c r="E30" s="59">
        <f>SUM(E28:E29)</f>
        <v>8482.9500000000007</v>
      </c>
      <c r="F30" s="59">
        <f>SUM(F28:F29)</f>
        <v>34.299999999999997</v>
      </c>
      <c r="G30" s="37">
        <f>SUM(G28:G29)</f>
        <v>8448.6500000000015</v>
      </c>
      <c r="H30" s="1881"/>
      <c r="I30" s="1881"/>
      <c r="J30" s="1881"/>
      <c r="K30" s="1881"/>
      <c r="L30" s="1881"/>
    </row>
    <row r="31" spans="1:19" ht="32.25" customHeight="1" thickBot="1">
      <c r="A31" s="1269"/>
      <c r="B31" s="1270" t="s">
        <v>189</v>
      </c>
      <c r="C31" s="2222" t="s">
        <v>2284</v>
      </c>
      <c r="D31" s="1271">
        <f>D27+D30</f>
        <v>87758.1</v>
      </c>
      <c r="E31" s="1271">
        <f>E27+E30</f>
        <v>276979</v>
      </c>
      <c r="F31" s="1272">
        <f>F27+F30</f>
        <v>209501.55</v>
      </c>
      <c r="G31" s="1273">
        <f>G27+G30</f>
        <v>67477.449999999983</v>
      </c>
      <c r="H31" s="1881"/>
      <c r="I31" s="1881"/>
      <c r="J31" s="1881"/>
      <c r="K31" s="1881"/>
      <c r="L31" s="1881"/>
    </row>
    <row r="32" spans="1:19" ht="14.4">
      <c r="A32" s="1881"/>
      <c r="B32" s="2249" t="s">
        <v>2283</v>
      </c>
      <c r="C32" s="2557"/>
      <c r="D32" s="1101"/>
      <c r="E32" s="1101">
        <f>SUMIF(C19:C26,"*住宅*",E19:E26)</f>
        <v>209359.93</v>
      </c>
      <c r="F32" s="1101"/>
      <c r="G32" s="1101"/>
    </row>
    <row r="33" spans="4:6">
      <c r="D33" s="1885"/>
    </row>
    <row r="35" spans="4:6">
      <c r="E35" s="1882">
        <v>4448</v>
      </c>
      <c r="F35" s="1882">
        <f>G21/E36*E35</f>
        <v>2878.5686573565272</v>
      </c>
    </row>
    <row r="36" spans="4:6">
      <c r="E36" s="1882">
        <f>G21+'数据-基础表'!AT41</f>
        <v>66732.98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24" sqref="L24"/>
    </sheetView>
  </sheetViews>
  <sheetFormatPr defaultColWidth="13.77734375" defaultRowHeight="13.2"/>
  <cols>
    <col min="1" max="1" width="20.88671875" style="1116" customWidth="1"/>
    <col min="2" max="3" width="12" style="1103" customWidth="1"/>
    <col min="4" max="4" width="9.109375" style="1117" customWidth="1"/>
    <col min="5" max="5" width="15" style="1103" bestFit="1" customWidth="1"/>
    <col min="6" max="10" width="8.88671875" style="1103" customWidth="1"/>
    <col min="11" max="12" width="12.33203125" style="1118" customWidth="1"/>
    <col min="13" max="13" width="8.6640625" style="1103" customWidth="1"/>
    <col min="14" max="14" width="9.77734375" style="1103" customWidth="1"/>
    <col min="15" max="16" width="9.6640625" style="1103" customWidth="1"/>
    <col min="17" max="17" width="10.88671875" style="1103" customWidth="1"/>
    <col min="18" max="19" width="12.44140625" style="1103" customWidth="1"/>
    <col min="20" max="20" width="12.109375" style="1103" customWidth="1"/>
    <col min="21" max="21" width="7.44140625" style="1103" customWidth="1"/>
    <col min="22" max="22" width="6.33203125" style="1103" customWidth="1"/>
    <col min="23" max="24" width="6.77734375" style="1103" customWidth="1"/>
    <col min="25" max="25" width="8.109375" style="1103" customWidth="1"/>
    <col min="26" max="30" width="6.77734375" style="1103" customWidth="1"/>
    <col min="31" max="31" width="6.44140625" style="1103" customWidth="1"/>
    <col min="32" max="34" width="7.21875" style="1103" customWidth="1"/>
    <col min="35" max="39" width="8" style="1103" customWidth="1"/>
    <col min="40" max="41" width="13.77734375" style="1895"/>
    <col min="42" max="42" width="0" style="1895" hidden="1" customWidth="1"/>
    <col min="43" max="83" width="13.77734375" style="1895"/>
    <col min="84" max="16384" width="13.77734375" style="1103"/>
  </cols>
  <sheetData>
    <row r="1" spans="1:83" ht="18"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4.4"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57.6">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4">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68784.3</v>
      </c>
      <c r="S6" s="57">
        <f>IF('数据-汇总表'!$I$17="按面积比例",SUMIF('数据-汇总表'!C$19:C$33,A6,'数据-汇总表'!K$19:K$33),SUMIF('数据-汇总表'!C$19:C$33,A6,'数据-汇总表'!N$19:N$33))</f>
        <v>2649.29</v>
      </c>
      <c r="T6" s="2131">
        <f>IF($T$4="按面积比例",IF(ISERROR(ROUND($M$14*S6/S$16,0)),"0",ROUND($M$14*S6/S$16,0)),"需自行计算录入")</f>
        <v>795</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4">
      <c r="A7" s="2198" t="str">
        <f>'数据-汇总表'!C20</f>
        <v>仓储</v>
      </c>
      <c r="B7" s="2225" t="str">
        <f t="shared" ref="B7:B13" si="1">IF(A7=0,"","经营性")</f>
        <v>经营性</v>
      </c>
      <c r="C7" s="98" t="s">
        <v>2966</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5082.8600000000006</v>
      </c>
      <c r="S7" s="57">
        <f>IF('数据-汇总表'!$I$17="按面积比例",SUMIF('数据-汇总表'!C$19:C$33,A7,'数据-汇总表'!K$19:K$33),SUMIF('数据-汇总表'!C$19:C$33,A7,'数据-汇总表'!N$19:N$33))</f>
        <v>200.47</v>
      </c>
      <c r="T7" s="2131">
        <f t="shared" ref="T7:T13" si="5">IF($T$4="按面积比例",IF(ISERROR(ROUND($M$14*S7/S$16,0)),"0",ROUND($M$14*S7/S$16,0)),"需自行计算录入")</f>
        <v>60</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3010</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4">
      <c r="A8" s="2198" t="str">
        <f>'数据-汇总表'!C21</f>
        <v>车库</v>
      </c>
      <c r="B8" s="2225" t="str">
        <f t="shared" si="1"/>
        <v>经营性</v>
      </c>
      <c r="C8" s="98" t="s">
        <v>2990</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43186.929999999993</v>
      </c>
      <c r="L8" s="2926">
        <f>L7</f>
        <v>3000</v>
      </c>
      <c r="M8" s="102">
        <f>ROUND(K8*L8/10000,0)</f>
        <v>12956</v>
      </c>
      <c r="N8" s="2927">
        <f>N6</f>
        <v>0</v>
      </c>
      <c r="O8" s="102">
        <f t="shared" si="3"/>
        <v>0</v>
      </c>
      <c r="P8" s="103">
        <f t="shared" si="4"/>
        <v>12956</v>
      </c>
      <c r="Q8" s="2928">
        <v>0.05</v>
      </c>
      <c r="R8" s="104">
        <f>SUMIF('数据-汇总表'!C$19:C$33,A8,'数据-汇总表'!R$19:R$33)</f>
        <v>13856.51</v>
      </c>
      <c r="S8" s="57">
        <f>IF('数据-汇总表'!$I$17="按面积比例",SUMIF('数据-汇总表'!C$19:C$33,A8,'数据-汇总表'!K$19:K$33),SUMIF('数据-汇总表'!C$19:C$33,A8,'数据-汇总表'!N$19:N$33))</f>
        <v>546.5</v>
      </c>
      <c r="T8" s="2131">
        <f t="shared" si="5"/>
        <v>164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3011</v>
      </c>
      <c r="AO8" s="1897">
        <f>K8/35</f>
        <v>1233.9122857142854</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4">
      <c r="A9" s="2198" t="str">
        <f>'数据-汇总表'!C22</f>
        <v>商业</v>
      </c>
      <c r="B9" s="2225" t="str">
        <f t="shared" si="1"/>
        <v>经营性</v>
      </c>
      <c r="C9" s="98" t="s">
        <v>2956</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34.43</v>
      </c>
      <c r="S9" s="57">
        <f>IF('数据-汇总表'!$I$17="按面积比例",SUMIF('数据-汇总表'!C$19:C$33,A9,'数据-汇总表'!K$19:K$33),SUMIF('数据-汇总表'!C$19:C$33,A9,'数据-汇总表'!N$19:N$33))</f>
        <v>1.36</v>
      </c>
      <c r="T9" s="2131">
        <f t="shared" si="5"/>
        <v>0</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3012</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4">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4">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4">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4">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3.8">
      <c r="A14" s="2199" t="s">
        <v>2276</v>
      </c>
      <c r="B14" s="2202" t="s">
        <v>1640</v>
      </c>
      <c r="C14" s="2203" t="s">
        <v>2276</v>
      </c>
      <c r="D14" s="2204"/>
      <c r="E14" s="2205"/>
      <c r="F14" s="99"/>
      <c r="G14" s="100"/>
      <c r="H14" s="2206"/>
      <c r="I14" s="2206"/>
      <c r="J14" s="2206"/>
      <c r="K14" s="104">
        <f>SUMIF('数据-汇总表'!C$19:C$33,'数据-取费表'!A14,'数据-汇总表'!E$19:E$33)</f>
        <v>3397.6100000000006</v>
      </c>
      <c r="L14" s="118">
        <f>L8</f>
        <v>3000</v>
      </c>
      <c r="M14" s="102">
        <f t="shared" si="0"/>
        <v>1019</v>
      </c>
      <c r="N14" s="119">
        <f>N6</f>
        <v>0</v>
      </c>
      <c r="O14" s="102">
        <f t="shared" si="3"/>
        <v>0</v>
      </c>
      <c r="P14" s="103">
        <f t="shared" si="4"/>
        <v>1019</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8.8">
      <c r="A15" s="2208" t="s">
        <v>2278</v>
      </c>
      <c r="B15" s="2202" t="s">
        <v>1640</v>
      </c>
      <c r="C15" s="2203" t="s">
        <v>2277</v>
      </c>
      <c r="D15" s="2204"/>
      <c r="E15" s="2205"/>
      <c r="F15" s="99"/>
      <c r="G15" s="100"/>
      <c r="H15" s="2206"/>
      <c r="I15" s="2206"/>
      <c r="J15" s="2206"/>
      <c r="K15" s="104">
        <f>SUMIF('数据-汇总表'!C$19:C$33,'数据-取费表'!A15,'数据-汇总表'!E$19:E$33)</f>
        <v>5085.34</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276979</v>
      </c>
      <c r="L16" s="131">
        <f>ROUND(M16*10000/SUM(K6:K14),0)</f>
        <v>3385</v>
      </c>
      <c r="M16" s="131">
        <f>SUM(M6:M14)</f>
        <v>92038</v>
      </c>
      <c r="N16" s="132">
        <f>ROUND(SUMPRODUCT(M6:M14,N6:N14)/M16,3)</f>
        <v>0</v>
      </c>
      <c r="O16" s="131">
        <f>SUM(O6:O14)</f>
        <v>0</v>
      </c>
      <c r="P16" s="131">
        <f>SUM(P6:P14)</f>
        <v>92038</v>
      </c>
      <c r="Q16" s="133">
        <f>ROUND(SUMPRODUCT(Q6:Q13,K6:K13)/SUMPRODUCT((Q6:Q13&gt;0)*(K6:K13)),2)</f>
        <v>0.09</v>
      </c>
      <c r="R16" s="2207">
        <f>SUM(R6:R13)</f>
        <v>87758.099999999991</v>
      </c>
      <c r="S16" s="134">
        <f>SUM(S6:S13)</f>
        <v>3397.62</v>
      </c>
      <c r="T16" s="135">
        <f>IF(SUMIF(T6:T13,"&lt;9E307")=M14,SUMIF(T6:T13,"&lt;9E307"),"有误，请检查")</f>
        <v>1019</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8"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4">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4">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4">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4">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4">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4.4"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8.8">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8.8">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9.4"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8.8">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8.8">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9.4"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4">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4">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4">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4">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4">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4">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4">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4">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4">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4">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4">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4">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4">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4">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4">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8.8">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4">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4">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4">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4">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4">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4">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4">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4">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4">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4.4"/>
  <cols>
    <col min="1" max="1" width="9.44140625" style="1905" customWidth="1"/>
    <col min="2" max="2" width="24.44140625" style="1920" customWidth="1"/>
    <col min="3" max="3" width="24.44140625" style="1922" customWidth="1"/>
    <col min="4" max="4" width="2.6640625" style="1922" customWidth="1"/>
    <col min="5" max="5" width="5.88671875" style="1922" customWidth="1"/>
    <col min="6" max="6" width="27" style="1920" customWidth="1"/>
    <col min="7" max="7" width="27" style="1921" customWidth="1"/>
    <col min="8" max="8" width="11.88671875" style="1920" customWidth="1"/>
    <col min="9" max="9" width="16.77734375" style="1921" customWidth="1"/>
    <col min="10" max="10" width="2.6640625" style="1922" customWidth="1"/>
    <col min="11" max="11" width="11.88671875" style="1920" customWidth="1"/>
    <col min="12" max="12" width="16.77734375" style="1921" customWidth="1"/>
    <col min="13" max="13" width="2.6640625" style="1922" customWidth="1"/>
    <col min="14" max="14" width="11.88671875" style="1920" customWidth="1"/>
    <col min="15" max="15" width="16.77734375" style="1921" customWidth="1"/>
    <col min="16" max="16" width="2.6640625" style="1922" customWidth="1"/>
    <col min="17" max="17" width="11.88671875" style="1920" customWidth="1"/>
    <col min="18" max="18" width="16.77734375" style="1923" customWidth="1"/>
    <col min="19" max="16384" width="9" style="1905"/>
  </cols>
  <sheetData>
    <row r="1" spans="1:18" s="1904" customFormat="1" ht="18" thickBot="1">
      <c r="A1" s="3308" t="s">
        <v>1624</v>
      </c>
      <c r="B1" s="3309"/>
      <c r="C1" s="3309"/>
      <c r="D1" s="3309"/>
      <c r="E1" s="3309"/>
      <c r="F1" s="3309"/>
      <c r="G1" s="3309"/>
      <c r="H1" s="1899"/>
      <c r="I1" s="1900"/>
      <c r="J1" s="1901"/>
      <c r="K1" s="1899"/>
      <c r="L1" s="1900"/>
      <c r="M1" s="1901"/>
      <c r="N1" s="1899"/>
      <c r="O1" s="1900"/>
      <c r="P1" s="1901"/>
      <c r="Q1" s="1902"/>
      <c r="R1" s="1903"/>
    </row>
    <row r="2" spans="1:18" ht="15" thickBot="1">
      <c r="A2" s="1121"/>
      <c r="B2" s="1122"/>
      <c r="C2" s="1123" t="s">
        <v>1625</v>
      </c>
      <c r="D2" s="1124"/>
      <c r="E2" s="1125"/>
      <c r="F2" s="1126"/>
      <c r="G2" s="1123" t="s">
        <v>1626</v>
      </c>
      <c r="H2" s="1905"/>
      <c r="I2" s="1905"/>
      <c r="J2" s="1905"/>
      <c r="K2" s="1905"/>
      <c r="L2" s="1905"/>
      <c r="M2" s="1905"/>
      <c r="N2" s="1905"/>
      <c r="O2" s="1905"/>
      <c r="P2" s="1905"/>
      <c r="Q2" s="1905"/>
      <c r="R2" s="1905"/>
    </row>
    <row r="3" spans="1:18" ht="57.6">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3.2">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3.2">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7.6">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3.8"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8.8">
      <c r="A8" s="1129"/>
      <c r="B8" s="1131" t="s">
        <v>2509</v>
      </c>
      <c r="C8" s="2983" t="s">
        <v>2877</v>
      </c>
      <c r="D8" s="1907"/>
      <c r="E8" s="1907"/>
      <c r="F8" s="1451"/>
      <c r="G8" s="1451"/>
      <c r="H8" s="1905"/>
      <c r="I8" s="1905"/>
      <c r="J8" s="1905"/>
      <c r="K8" s="1905"/>
      <c r="L8" s="1905"/>
      <c r="M8" s="1905"/>
      <c r="N8" s="1905"/>
      <c r="O8" s="1905"/>
      <c r="P8" s="1905"/>
      <c r="Q8" s="1905"/>
      <c r="R8" s="1905"/>
    </row>
    <row r="9" spans="1:18" ht="43.2">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7.399999999999999">
      <c r="A12" s="1908"/>
      <c r="B12" s="1907"/>
      <c r="C12" s="1906"/>
      <c r="D12" s="2488"/>
      <c r="E12" s="1906"/>
      <c r="F12" s="1907"/>
      <c r="G12" s="1909"/>
      <c r="H12" s="1914"/>
      <c r="I12" s="1915"/>
      <c r="J12" s="1914"/>
      <c r="K12" s="1914"/>
      <c r="L12" s="1916"/>
      <c r="M12" s="1914"/>
      <c r="N12" s="1917"/>
      <c r="O12" s="1918"/>
      <c r="P12" s="1919"/>
      <c r="Q12" s="1917"/>
      <c r="R12" s="1903"/>
    </row>
    <row r="13" spans="1:18" ht="18" thickBot="1">
      <c r="A13" s="2487" t="s">
        <v>1633</v>
      </c>
      <c r="B13" s="2488"/>
      <c r="C13" s="2488"/>
      <c r="D13" s="1124"/>
      <c r="E13" s="2488"/>
      <c r="F13" s="2488"/>
      <c r="G13" s="2488"/>
    </row>
    <row r="14" spans="1:18" ht="15" thickBot="1">
      <c r="A14" s="1138"/>
      <c r="B14" s="1139"/>
      <c r="C14" s="1140" t="s">
        <v>1625</v>
      </c>
      <c r="D14" s="1906"/>
      <c r="E14" s="1141"/>
      <c r="F14" s="1141"/>
      <c r="G14" s="1123" t="s">
        <v>1626</v>
      </c>
    </row>
    <row r="15" spans="1:18" ht="57.6">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3.2">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3.2">
      <c r="A17" s="2499"/>
      <c r="B17" s="1145" t="s">
        <v>1630</v>
      </c>
      <c r="C17" s="1146" t="str">
        <f>C5</f>
        <v>估价对象位于XX商圈，周边办公楼项目较多，入驻率高，办公集聚程度较好</v>
      </c>
      <c r="D17" s="1907"/>
      <c r="E17" s="2496"/>
      <c r="F17" s="1147" t="s">
        <v>1635</v>
      </c>
      <c r="G17" s="2704"/>
    </row>
    <row r="18" spans="1:7" ht="57.6">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8.8">
      <c r="A19" s="2499"/>
      <c r="B19" s="1147" t="s">
        <v>1620</v>
      </c>
      <c r="C19" s="2704"/>
      <c r="D19" s="1906"/>
      <c r="E19" s="2496"/>
      <c r="F19" s="1131" t="s">
        <v>2508</v>
      </c>
      <c r="G19" s="917" t="str">
        <f>G5</f>
        <v>估价对象所在区域公共配套设施齐备情况</v>
      </c>
    </row>
    <row r="20" spans="1:7" ht="43.2">
      <c r="A20" s="2499"/>
      <c r="B20" s="1147" t="s">
        <v>1621</v>
      </c>
      <c r="C20" s="1146" t="str">
        <f>C9</f>
        <v>区域自然环境：；人文环境；综合评价环境状况一般</v>
      </c>
      <c r="D20" s="1907"/>
      <c r="E20" s="2496"/>
      <c r="F20" s="1131" t="s">
        <v>2509</v>
      </c>
      <c r="G20" s="917" t="str">
        <f>G6</f>
        <v>估价对象所在区域基础设施水平</v>
      </c>
    </row>
    <row r="21" spans="1:7" ht="28.8">
      <c r="A21" s="2499"/>
      <c r="B21" s="1131" t="s">
        <v>2508</v>
      </c>
      <c r="C21" s="917" t="str">
        <f>C7</f>
        <v>估价对象所在区域公共配套设施齐备情况</v>
      </c>
      <c r="D21" s="1906"/>
      <c r="E21" s="2496"/>
      <c r="F21" s="1147" t="s">
        <v>1622</v>
      </c>
      <c r="G21" s="2987"/>
    </row>
    <row r="22" spans="1:7" ht="28.8">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45" t="s">
        <v>2805</v>
      </c>
      <c r="B1" s="2945">
        <f>SUM(B14:B23)</f>
        <v>276979</v>
      </c>
      <c r="C1" s="2946"/>
      <c r="D1" s="2946"/>
      <c r="E1" s="2946"/>
      <c r="F1" s="2946"/>
    </row>
    <row r="2" spans="1:9" ht="15.6">
      <c r="A2" s="2945" t="s">
        <v>2806</v>
      </c>
      <c r="B2" s="2945">
        <f>SUM(C14:C23)</f>
        <v>87758.11</v>
      </c>
      <c r="C2" s="2946"/>
      <c r="D2" s="2946"/>
      <c r="E2" s="2946"/>
      <c r="F2" s="2946"/>
    </row>
    <row r="3" spans="1:9" ht="15.6">
      <c r="A3" s="2945" t="s">
        <v>2807</v>
      </c>
      <c r="B3" s="2947">
        <f>项目基本情况!D3</f>
        <v>43228</v>
      </c>
      <c r="C3" s="2946"/>
      <c r="D3" s="2946"/>
      <c r="E3" s="2946"/>
      <c r="F3" s="2946"/>
    </row>
    <row r="4" spans="1:9" ht="31.2">
      <c r="A4" s="2945" t="s">
        <v>2808</v>
      </c>
      <c r="B4" s="2945" t="s">
        <v>2809</v>
      </c>
      <c r="C4" s="2945" t="s">
        <v>2810</v>
      </c>
      <c r="D4" s="2945" t="s">
        <v>2811</v>
      </c>
      <c r="E4" s="2946"/>
      <c r="F4" s="2946"/>
    </row>
    <row r="5" spans="1:9" ht="15.6">
      <c r="A5" s="2945" t="s">
        <v>2812</v>
      </c>
      <c r="B5" s="2945">
        <f ca="1">SUM(D14:D23)</f>
        <v>382869</v>
      </c>
      <c r="C5" s="2945">
        <f ca="1">ROUND(B5*10000/$B$1,0)</f>
        <v>13823</v>
      </c>
      <c r="D5" s="2945">
        <f ca="1">ROUND(B5*10000/$B$2,0)</f>
        <v>43628</v>
      </c>
      <c r="E5" s="2946"/>
      <c r="F5" s="2946"/>
    </row>
    <row r="6" spans="1:9" ht="15.6">
      <c r="A6" s="2945" t="s">
        <v>2813</v>
      </c>
      <c r="B6" s="2945">
        <f ca="1">SUM(G14:G23)</f>
        <v>382869</v>
      </c>
      <c r="C6" s="2945">
        <f t="shared" ref="C6:C8" ca="1" si="0">ROUND(B6*10000/$B$1,0)</f>
        <v>13823</v>
      </c>
      <c r="D6" s="2945">
        <f t="shared" ref="D6:D8" ca="1" si="1">ROUND(B6*10000/$B$2,0)</f>
        <v>43628</v>
      </c>
      <c r="E6" s="2946"/>
      <c r="F6" s="2946"/>
    </row>
    <row r="7" spans="1:9" ht="15.6">
      <c r="A7" s="2945" t="s">
        <v>2814</v>
      </c>
      <c r="B7" s="2945">
        <f>SUM(H14:H23)</f>
        <v>0</v>
      </c>
      <c r="C7" s="2945">
        <f t="shared" si="0"/>
        <v>0</v>
      </c>
      <c r="D7" s="2945">
        <f t="shared" si="1"/>
        <v>0</v>
      </c>
      <c r="E7" s="2946"/>
      <c r="F7" s="2946"/>
    </row>
    <row r="8" spans="1:9" ht="15.6">
      <c r="A8" s="2945" t="s">
        <v>2815</v>
      </c>
      <c r="B8" s="2945">
        <f>SUM(I14:I23)</f>
        <v>0</v>
      </c>
      <c r="C8" s="2945">
        <f t="shared" si="0"/>
        <v>0</v>
      </c>
      <c r="D8" s="2945">
        <f t="shared" si="1"/>
        <v>0</v>
      </c>
      <c r="E8" s="2946"/>
      <c r="F8" s="2946"/>
    </row>
    <row r="9" spans="1:9" ht="15.6">
      <c r="A9" s="2945" t="s">
        <v>2816</v>
      </c>
      <c r="B9" s="2948"/>
      <c r="C9" s="2946"/>
      <c r="D9" s="2946"/>
      <c r="E9" s="2946"/>
      <c r="F9" s="2946"/>
    </row>
    <row r="10" spans="1:9" ht="15.6">
      <c r="A10" s="2945" t="s">
        <v>2817</v>
      </c>
      <c r="B10" s="2948"/>
      <c r="C10" s="2946"/>
      <c r="D10" s="2946"/>
      <c r="E10" s="2946"/>
      <c r="F10" s="2946"/>
    </row>
    <row r="11" spans="1:9" ht="15.6">
      <c r="A11" s="2945" t="s">
        <v>2834</v>
      </c>
      <c r="B11" s="2948"/>
      <c r="C11" s="2946"/>
      <c r="D11" s="2946"/>
      <c r="E11" s="2946"/>
      <c r="F11" s="2946"/>
    </row>
    <row r="12" spans="1:9" ht="15.6">
      <c r="A12" s="2946"/>
      <c r="B12" s="2946"/>
      <c r="C12" s="2946"/>
      <c r="D12" s="2946"/>
      <c r="E12" s="2946"/>
      <c r="F12" s="2946"/>
    </row>
    <row r="13" spans="1:9" ht="31.2">
      <c r="A13" s="2951" t="s">
        <v>2833</v>
      </c>
      <c r="B13" s="2949" t="s">
        <v>2805</v>
      </c>
      <c r="C13" s="2949" t="s">
        <v>2806</v>
      </c>
      <c r="D13" s="2949" t="s">
        <v>2818</v>
      </c>
      <c r="E13" s="2945" t="s">
        <v>2832</v>
      </c>
      <c r="F13" s="2945" t="s">
        <v>2811</v>
      </c>
      <c r="G13" s="2949" t="s">
        <v>2819</v>
      </c>
      <c r="H13" s="2949" t="s">
        <v>2820</v>
      </c>
      <c r="I13" s="2949" t="s">
        <v>2821</v>
      </c>
    </row>
    <row r="14" spans="1:9" ht="15.6">
      <c r="A14" s="2952" t="s">
        <v>2831</v>
      </c>
      <c r="B14" s="2949">
        <f>结果表!L38</f>
        <v>276979</v>
      </c>
      <c r="C14" s="2949">
        <f>结果表!K38</f>
        <v>87758.11</v>
      </c>
      <c r="D14" s="2949">
        <f ca="1">结果表!C42</f>
        <v>382869</v>
      </c>
      <c r="E14" s="2949">
        <f ca="1">ROUND(D14*10000/B14,0)</f>
        <v>13823</v>
      </c>
      <c r="F14" s="2949">
        <f ca="1">ROUND(D14*10000/C14,0)</f>
        <v>43628</v>
      </c>
      <c r="G14" s="2949">
        <f ca="1">结果表!C44</f>
        <v>382869</v>
      </c>
      <c r="H14" s="2949" t="str">
        <f>结果表!C45</f>
        <v>——</v>
      </c>
      <c r="I14" s="2949" t="str">
        <f>结果表!C46</f>
        <v>——</v>
      </c>
    </row>
    <row r="15" spans="1:9" ht="15.6">
      <c r="A15" s="2952" t="s">
        <v>2822</v>
      </c>
      <c r="B15" s="2953"/>
      <c r="C15" s="2953"/>
      <c r="D15" s="2953"/>
      <c r="E15" s="2949" t="e">
        <f t="shared" ref="E15:E23" si="2">ROUND(D15*10000/B15,0)</f>
        <v>#DIV/0!</v>
      </c>
      <c r="F15" s="2949" t="e">
        <f t="shared" ref="F15:F23" si="3">ROUND(D15*10000/C15,0)</f>
        <v>#DIV/0!</v>
      </c>
      <c r="G15" s="2950"/>
      <c r="H15" s="2950"/>
      <c r="I15" s="2953"/>
    </row>
    <row r="16" spans="1:9" ht="15.6">
      <c r="A16" s="2952" t="s">
        <v>2823</v>
      </c>
      <c r="B16" s="2953"/>
      <c r="C16" s="2953"/>
      <c r="D16" s="2953"/>
      <c r="E16" s="2949" t="e">
        <f t="shared" si="2"/>
        <v>#DIV/0!</v>
      </c>
      <c r="F16" s="2949" t="e">
        <f t="shared" si="3"/>
        <v>#DIV/0!</v>
      </c>
      <c r="G16" s="2950"/>
      <c r="H16" s="2950"/>
      <c r="I16" s="2953"/>
    </row>
    <row r="17" spans="1:9" ht="15.6">
      <c r="A17" s="2952" t="s">
        <v>2824</v>
      </c>
      <c r="B17" s="2953"/>
      <c r="C17" s="2953"/>
      <c r="D17" s="2953"/>
      <c r="E17" s="2949" t="e">
        <f t="shared" si="2"/>
        <v>#DIV/0!</v>
      </c>
      <c r="F17" s="2949" t="e">
        <f t="shared" si="3"/>
        <v>#DIV/0!</v>
      </c>
      <c r="G17" s="2950"/>
      <c r="H17" s="2950"/>
      <c r="I17" s="2953"/>
    </row>
    <row r="18" spans="1:9" ht="15.6">
      <c r="A18" s="2952" t="s">
        <v>2825</v>
      </c>
      <c r="B18" s="2953"/>
      <c r="C18" s="2953"/>
      <c r="D18" s="2953"/>
      <c r="E18" s="2949" t="e">
        <f t="shared" si="2"/>
        <v>#DIV/0!</v>
      </c>
      <c r="F18" s="2949" t="e">
        <f t="shared" si="3"/>
        <v>#DIV/0!</v>
      </c>
      <c r="G18" s="2953"/>
      <c r="H18" s="2953"/>
      <c r="I18" s="2953"/>
    </row>
    <row r="19" spans="1:9" ht="15.6">
      <c r="A19" s="2952" t="s">
        <v>2826</v>
      </c>
      <c r="B19" s="2953"/>
      <c r="C19" s="2953"/>
      <c r="D19" s="2953"/>
      <c r="E19" s="2949" t="e">
        <f t="shared" si="2"/>
        <v>#DIV/0!</v>
      </c>
      <c r="F19" s="2949" t="e">
        <f t="shared" si="3"/>
        <v>#DIV/0!</v>
      </c>
      <c r="G19" s="2953"/>
      <c r="H19" s="2953"/>
      <c r="I19" s="2953"/>
    </row>
    <row r="20" spans="1:9" ht="15.6">
      <c r="A20" s="2952" t="s">
        <v>2827</v>
      </c>
      <c r="B20" s="2953"/>
      <c r="C20" s="2953"/>
      <c r="D20" s="2953"/>
      <c r="E20" s="2949" t="e">
        <f t="shared" si="2"/>
        <v>#DIV/0!</v>
      </c>
      <c r="F20" s="2949" t="e">
        <f t="shared" si="3"/>
        <v>#DIV/0!</v>
      </c>
      <c r="G20" s="2953"/>
      <c r="H20" s="2953"/>
      <c r="I20" s="2953"/>
    </row>
    <row r="21" spans="1:9" ht="15.6">
      <c r="A21" s="2952" t="s">
        <v>2828</v>
      </c>
      <c r="B21" s="2953"/>
      <c r="C21" s="2953"/>
      <c r="D21" s="2953"/>
      <c r="E21" s="2949" t="e">
        <f t="shared" si="2"/>
        <v>#DIV/0!</v>
      </c>
      <c r="F21" s="2949" t="e">
        <f t="shared" si="3"/>
        <v>#DIV/0!</v>
      </c>
      <c r="G21" s="2953"/>
      <c r="H21" s="2953"/>
      <c r="I21" s="2953"/>
    </row>
    <row r="22" spans="1:9" ht="15.6">
      <c r="A22" s="2952" t="s">
        <v>2829</v>
      </c>
      <c r="B22" s="2953"/>
      <c r="C22" s="2953"/>
      <c r="D22" s="2953"/>
      <c r="E22" s="2949" t="e">
        <f t="shared" si="2"/>
        <v>#DIV/0!</v>
      </c>
      <c r="F22" s="2949" t="e">
        <f t="shared" si="3"/>
        <v>#DIV/0!</v>
      </c>
      <c r="G22" s="2953"/>
      <c r="H22" s="2953"/>
      <c r="I22" s="2953"/>
    </row>
    <row r="23" spans="1:9" ht="15.6">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5" sqref="H45"/>
    </sheetView>
  </sheetViews>
  <sheetFormatPr defaultColWidth="12.6640625" defaultRowHeight="21.75" customHeight="1"/>
  <cols>
    <col min="1" max="2" width="12.77734375" style="1150" bestFit="1" customWidth="1"/>
    <col min="3" max="4" width="12.6640625" style="1150" customWidth="1"/>
    <col min="5" max="9" width="12.77734375" style="1150" bestFit="1" customWidth="1"/>
    <col min="10" max="10" width="2.21875" style="180" customWidth="1"/>
    <col min="11" max="12" width="12.6640625" style="180" customWidth="1"/>
    <col min="13" max="13" width="12.6640625" style="180"/>
    <col min="14" max="14" width="15.6640625" style="180" bestFit="1" customWidth="1"/>
    <col min="15" max="19" width="12.77734375" style="180" bestFit="1" customWidth="1"/>
    <col min="20" max="26" width="12.6640625" style="180"/>
    <col min="27" max="16384" width="12.6640625" style="1150"/>
  </cols>
  <sheetData>
    <row r="1" spans="1:22" ht="21.75" customHeight="1" thickBot="1">
      <c r="A1" s="1674" t="s">
        <v>2017</v>
      </c>
      <c r="B1" s="1675"/>
      <c r="C1" s="1703" t="s">
        <v>2018</v>
      </c>
      <c r="D1" s="1704" t="s">
        <v>3003</v>
      </c>
      <c r="E1" s="1703" t="s">
        <v>2019</v>
      </c>
      <c r="F1" s="1705" t="s">
        <v>3004</v>
      </c>
      <c r="G1" s="234"/>
      <c r="H1" s="234"/>
      <c r="I1" s="234"/>
      <c r="J1" s="1926"/>
      <c r="K1" s="1926"/>
      <c r="L1" s="1926"/>
      <c r="M1" s="1926"/>
      <c r="N1" s="1926"/>
      <c r="O1" s="1926"/>
      <c r="P1" s="1926"/>
      <c r="Q1" s="1926"/>
      <c r="R1" s="1926"/>
      <c r="S1" s="1926"/>
      <c r="T1" s="1926"/>
      <c r="U1" s="1926"/>
      <c r="V1" s="1926"/>
    </row>
    <row r="2" spans="1:22" ht="21.75" customHeight="1" thickBot="1">
      <c r="A2" s="3346" t="str">
        <f>项目基本情况!K2</f>
        <v>北京市大兴区魏善庄镇2016年世界月季大会周边配套（国家新媒体产业基地B组团）土地一级开发项目AA-43（DX07-0102-6011）地块R2二类居住用地出让国有建设用地使用权</v>
      </c>
      <c r="B2" s="3347"/>
      <c r="C2" s="3348"/>
      <c r="D2" s="3348"/>
      <c r="E2" s="3348"/>
      <c r="F2" s="3348"/>
      <c r="G2" s="3347"/>
      <c r="H2" s="3347"/>
      <c r="I2" s="3349"/>
      <c r="J2" s="1927"/>
      <c r="K2" s="1926"/>
      <c r="L2" s="1926"/>
      <c r="M2" s="1926"/>
      <c r="N2" s="1926"/>
      <c r="O2" s="1926"/>
      <c r="P2" s="1926"/>
      <c r="Q2" s="1926"/>
      <c r="R2" s="1926"/>
      <c r="S2" s="1926"/>
      <c r="T2" s="1926"/>
      <c r="U2" s="1926"/>
      <c r="V2" s="1926"/>
    </row>
    <row r="3" spans="1:22" ht="13.8">
      <c r="A3" s="3339" t="s">
        <v>258</v>
      </c>
      <c r="B3" s="3340"/>
      <c r="C3" s="3340"/>
      <c r="D3" s="3340"/>
      <c r="E3" s="3340"/>
      <c r="F3" s="3340"/>
      <c r="G3" s="3340"/>
      <c r="H3" s="3340"/>
      <c r="I3" s="3340"/>
      <c r="J3" s="1927"/>
      <c r="K3" s="1926"/>
      <c r="L3" s="1926"/>
      <c r="M3" s="1926"/>
      <c r="N3" s="1926"/>
      <c r="O3" s="1926"/>
      <c r="P3" s="1926"/>
      <c r="Q3" s="1926"/>
      <c r="R3" s="1926"/>
      <c r="S3" s="1926"/>
      <c r="T3" s="1926"/>
      <c r="U3" s="1926"/>
      <c r="V3" s="1926"/>
    </row>
    <row r="4" spans="1:22" ht="14.4">
      <c r="A4" s="181" t="s">
        <v>259</v>
      </c>
      <c r="B4" s="182" t="s">
        <v>260</v>
      </c>
      <c r="C4" s="183" t="s">
        <v>3005</v>
      </c>
      <c r="D4" s="183" t="s">
        <v>3006</v>
      </c>
      <c r="E4" s="3311" t="s">
        <v>261</v>
      </c>
      <c r="F4" s="3312"/>
      <c r="G4" s="3312"/>
      <c r="H4" s="3312"/>
      <c r="I4" s="3341"/>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3.8">
      <c r="A5" s="3310" t="s">
        <v>262</v>
      </c>
      <c r="B5" s="3336">
        <v>25</v>
      </c>
      <c r="C5" s="3334"/>
      <c r="D5" s="3338"/>
      <c r="E5" s="184" t="s">
        <v>263</v>
      </c>
      <c r="F5" s="185"/>
      <c r="G5" s="185"/>
      <c r="H5" s="185"/>
      <c r="I5" s="186"/>
      <c r="J5" s="1927"/>
      <c r="K5" s="1926"/>
      <c r="L5" s="1926"/>
      <c r="M5" s="1926"/>
      <c r="N5" s="1926"/>
      <c r="O5" s="1926"/>
      <c r="P5" s="1926"/>
      <c r="Q5" s="1926"/>
      <c r="R5" s="1926"/>
      <c r="S5" s="1926"/>
      <c r="T5" s="1926"/>
      <c r="U5" s="1926"/>
      <c r="V5" s="1926"/>
    </row>
    <row r="6" spans="1:22" ht="13.8">
      <c r="A6" s="3310"/>
      <c r="B6" s="3336"/>
      <c r="C6" s="3337"/>
      <c r="D6" s="3338"/>
      <c r="E6" s="184" t="s">
        <v>264</v>
      </c>
      <c r="F6" s="185"/>
      <c r="G6" s="185"/>
      <c r="H6" s="185"/>
      <c r="I6" s="186"/>
      <c r="J6" s="1927"/>
      <c r="K6" s="1926"/>
      <c r="L6" s="1926"/>
      <c r="M6" s="1926"/>
      <c r="N6" s="1926"/>
      <c r="O6" s="1926"/>
      <c r="P6" s="1926"/>
      <c r="Q6" s="1926"/>
      <c r="R6" s="1926"/>
      <c r="S6" s="1926"/>
      <c r="T6" s="1926"/>
      <c r="U6" s="1926"/>
      <c r="V6" s="1926"/>
    </row>
    <row r="7" spans="1:22" ht="13.8">
      <c r="A7" s="3310"/>
      <c r="B7" s="3336"/>
      <c r="C7" s="3335"/>
      <c r="D7" s="3338"/>
      <c r="E7" s="184" t="s">
        <v>265</v>
      </c>
      <c r="F7" s="185"/>
      <c r="G7" s="185"/>
      <c r="H7" s="185"/>
      <c r="I7" s="186"/>
      <c r="J7" s="1927"/>
      <c r="K7" s="1926"/>
      <c r="L7" s="1926"/>
      <c r="M7" s="1926"/>
      <c r="N7" s="1926"/>
      <c r="O7" s="1926"/>
      <c r="P7" s="1926"/>
      <c r="Q7" s="1926"/>
      <c r="R7" s="1926"/>
      <c r="S7" s="1926"/>
      <c r="T7" s="1926"/>
      <c r="U7" s="1926"/>
      <c r="V7" s="1926"/>
    </row>
    <row r="8" spans="1:22" ht="13.8">
      <c r="A8" s="3310" t="s">
        <v>266</v>
      </c>
      <c r="B8" s="3336">
        <v>15</v>
      </c>
      <c r="C8" s="3334"/>
      <c r="D8" s="3338"/>
      <c r="E8" s="184" t="s">
        <v>267</v>
      </c>
      <c r="F8" s="185"/>
      <c r="G8" s="185"/>
      <c r="H8" s="185"/>
      <c r="I8" s="186"/>
      <c r="J8" s="1927"/>
      <c r="K8" s="1926"/>
      <c r="L8" s="1926"/>
      <c r="M8" s="1926"/>
      <c r="N8" s="1926"/>
      <c r="O8" s="1926"/>
      <c r="P8" s="1926"/>
      <c r="Q8" s="1926"/>
      <c r="R8" s="1926"/>
      <c r="S8" s="1926"/>
      <c r="T8" s="1926"/>
      <c r="U8" s="1926"/>
      <c r="V8" s="1926"/>
    </row>
    <row r="9" spans="1:22" ht="13.8">
      <c r="A9" s="3310"/>
      <c r="B9" s="3336"/>
      <c r="C9" s="3335"/>
      <c r="D9" s="3338"/>
      <c r="E9" s="184" t="s">
        <v>268</v>
      </c>
      <c r="F9" s="185"/>
      <c r="G9" s="185"/>
      <c r="H9" s="185"/>
      <c r="I9" s="186"/>
      <c r="J9" s="1927"/>
      <c r="K9" s="1926"/>
      <c r="L9" s="1926"/>
      <c r="M9" s="1926"/>
      <c r="N9" s="1926"/>
      <c r="O9" s="1926"/>
      <c r="P9" s="1926"/>
      <c r="Q9" s="1926"/>
      <c r="R9" s="1926"/>
      <c r="S9" s="1926"/>
      <c r="T9" s="1926"/>
      <c r="U9" s="1926"/>
      <c r="V9" s="1926"/>
    </row>
    <row r="10" spans="1:22" ht="13.8">
      <c r="A10" s="3310" t="s">
        <v>269</v>
      </c>
      <c r="B10" s="3336">
        <v>15</v>
      </c>
      <c r="C10" s="3334"/>
      <c r="D10" s="3338"/>
      <c r="E10" s="184" t="s">
        <v>270</v>
      </c>
      <c r="F10" s="185"/>
      <c r="G10" s="185"/>
      <c r="H10" s="185"/>
      <c r="I10" s="186"/>
      <c r="J10" s="1927"/>
      <c r="K10" s="1926"/>
      <c r="L10" s="1926"/>
      <c r="M10" s="1926"/>
      <c r="N10" s="1926"/>
      <c r="O10" s="1926"/>
      <c r="P10" s="1926"/>
      <c r="Q10" s="1926"/>
      <c r="R10" s="1926"/>
      <c r="S10" s="1926"/>
      <c r="T10" s="1926"/>
      <c r="U10" s="1926"/>
      <c r="V10" s="1926"/>
    </row>
    <row r="11" spans="1:22" ht="13.8">
      <c r="A11" s="3310"/>
      <c r="B11" s="3336"/>
      <c r="C11" s="3335"/>
      <c r="D11" s="3338"/>
      <c r="E11" s="184" t="s">
        <v>271</v>
      </c>
      <c r="F11" s="185"/>
      <c r="G11" s="185"/>
      <c r="H11" s="185"/>
      <c r="I11" s="186"/>
      <c r="J11" s="1927"/>
      <c r="K11" s="1926"/>
      <c r="L11" s="1926"/>
      <c r="M11" s="1926"/>
      <c r="N11" s="1926"/>
      <c r="O11" s="1926"/>
      <c r="P11" s="1926"/>
      <c r="Q11" s="1926"/>
      <c r="R11" s="1926"/>
      <c r="S11" s="1926"/>
      <c r="T11" s="1926"/>
      <c r="U11" s="1926"/>
      <c r="V11" s="1926"/>
    </row>
    <row r="12" spans="1:22" ht="13.8">
      <c r="A12" s="3310" t="s">
        <v>272</v>
      </c>
      <c r="B12" s="3336">
        <v>15</v>
      </c>
      <c r="C12" s="3334"/>
      <c r="D12" s="3338"/>
      <c r="E12" s="184" t="s">
        <v>273</v>
      </c>
      <c r="F12" s="185"/>
      <c r="G12" s="185"/>
      <c r="H12" s="185"/>
      <c r="I12" s="186"/>
      <c r="J12" s="1927"/>
      <c r="K12" s="1926"/>
      <c r="L12" s="1926"/>
      <c r="M12" s="1926"/>
      <c r="N12" s="1926"/>
      <c r="O12" s="1926"/>
      <c r="P12" s="1926"/>
      <c r="Q12" s="1926"/>
      <c r="R12" s="1926"/>
      <c r="S12" s="1926"/>
      <c r="T12" s="1926"/>
      <c r="U12" s="1926"/>
      <c r="V12" s="1926"/>
    </row>
    <row r="13" spans="1:22" ht="13.8">
      <c r="A13" s="3310"/>
      <c r="B13" s="3336"/>
      <c r="C13" s="3335"/>
      <c r="D13" s="3338"/>
      <c r="E13" s="184" t="s">
        <v>274</v>
      </c>
      <c r="F13" s="185"/>
      <c r="G13" s="185"/>
      <c r="H13" s="185"/>
      <c r="I13" s="186"/>
      <c r="J13" s="1927"/>
      <c r="K13" s="1926"/>
      <c r="L13" s="1926"/>
      <c r="M13" s="1926"/>
      <c r="N13" s="1926"/>
      <c r="O13" s="1926"/>
      <c r="P13" s="1926"/>
      <c r="Q13" s="1926"/>
      <c r="R13" s="1926"/>
      <c r="S13" s="1926"/>
      <c r="T13" s="1926"/>
      <c r="U13" s="1926"/>
      <c r="V13" s="1926"/>
    </row>
    <row r="14" spans="1:22" ht="13.8">
      <c r="A14" s="3310" t="s">
        <v>275</v>
      </c>
      <c r="B14" s="3336">
        <v>30</v>
      </c>
      <c r="C14" s="3334">
        <v>5</v>
      </c>
      <c r="D14" s="3338">
        <v>5</v>
      </c>
      <c r="E14" s="184" t="s">
        <v>276</v>
      </c>
      <c r="F14" s="185"/>
      <c r="G14" s="185"/>
      <c r="H14" s="185"/>
      <c r="I14" s="186"/>
      <c r="J14" s="1927"/>
      <c r="K14" s="1926"/>
      <c r="L14" s="1926"/>
      <c r="M14" s="1926"/>
      <c r="N14" s="1926"/>
      <c r="O14" s="1926"/>
      <c r="P14" s="1926"/>
      <c r="Q14" s="1926"/>
      <c r="R14" s="1926"/>
      <c r="S14" s="1926"/>
      <c r="T14" s="1926"/>
      <c r="U14" s="1926"/>
      <c r="V14" s="1926"/>
    </row>
    <row r="15" spans="1:22" ht="13.8">
      <c r="A15" s="3310"/>
      <c r="B15" s="3336"/>
      <c r="C15" s="3337"/>
      <c r="D15" s="3338"/>
      <c r="E15" s="184" t="s">
        <v>277</v>
      </c>
      <c r="F15" s="185"/>
      <c r="G15" s="185"/>
      <c r="H15" s="185"/>
      <c r="I15" s="186"/>
      <c r="J15" s="1927"/>
      <c r="K15" s="1926"/>
      <c r="L15" s="1926"/>
      <c r="M15" s="1926"/>
      <c r="N15" s="1926"/>
      <c r="O15" s="1926"/>
      <c r="P15" s="1926"/>
      <c r="Q15" s="1926"/>
      <c r="R15" s="1926"/>
      <c r="S15" s="1926"/>
      <c r="T15" s="1926"/>
      <c r="U15" s="1926"/>
      <c r="V15" s="1926"/>
    </row>
    <row r="16" spans="1:22" ht="13.8">
      <c r="A16" s="3310"/>
      <c r="B16" s="3336"/>
      <c r="C16" s="3335"/>
      <c r="D16" s="3338"/>
      <c r="E16" s="184" t="s">
        <v>278</v>
      </c>
      <c r="F16" s="185"/>
      <c r="G16" s="185"/>
      <c r="H16" s="185"/>
      <c r="I16" s="186"/>
      <c r="J16" s="1927"/>
      <c r="K16" s="1926"/>
      <c r="L16" s="1926"/>
      <c r="M16" s="1926"/>
      <c r="N16" s="1926"/>
      <c r="O16" s="1926"/>
      <c r="P16" s="1926"/>
      <c r="Q16" s="1926"/>
      <c r="R16" s="1926"/>
      <c r="S16" s="1926"/>
      <c r="T16" s="1926"/>
      <c r="U16" s="1926"/>
      <c r="V16" s="1926"/>
    </row>
    <row r="17" spans="1:26" ht="14.4">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4.4">
      <c r="A19" s="191" t="s">
        <v>281</v>
      </c>
      <c r="B19" s="192" t="s">
        <v>282</v>
      </c>
      <c r="C19" s="193">
        <f ca="1">SUMIF(INDIRECT("'"&amp;C4&amp;"'"&amp;"!A:A"),结果表!B19,INDIRECT("'"&amp;C4&amp;"'"&amp;"!B:B"))</f>
        <v>406607</v>
      </c>
      <c r="D19" s="194">
        <f ca="1">SUMIF(INDIRECT("'"&amp;D4&amp;"'"&amp;"!A:A"),结果表!B19,INDIRECT("'"&amp;D4&amp;"'"&amp;"!B:B"))</f>
        <v>359130</v>
      </c>
      <c r="E19" s="191" t="s">
        <v>283</v>
      </c>
      <c r="F19" s="192" t="s">
        <v>282</v>
      </c>
      <c r="G19" s="195">
        <f ca="1">ROUND(C19*$C$18+D19*$D$18,0)</f>
        <v>382869</v>
      </c>
      <c r="H19" s="196" t="s">
        <v>284</v>
      </c>
      <c r="I19" s="234"/>
      <c r="J19" s="1926"/>
      <c r="K19" s="1926"/>
      <c r="L19" s="1926"/>
      <c r="M19" s="1926"/>
      <c r="N19" s="1926"/>
      <c r="O19" s="1926"/>
      <c r="P19" s="1926"/>
      <c r="Q19" s="1926"/>
      <c r="R19" s="1926"/>
      <c r="S19" s="1926"/>
      <c r="T19" s="1926"/>
      <c r="U19" s="1926"/>
      <c r="V19" s="1926"/>
    </row>
    <row r="20" spans="1:26" ht="14.4">
      <c r="A20" s="197"/>
      <c r="B20" s="198" t="s">
        <v>285</v>
      </c>
      <c r="C20" s="199">
        <f ca="1">SUMIF(INDIRECT("'"&amp;C4&amp;"'"&amp;"!A:A"),结果表!B20,INDIRECT("'"&amp;C4&amp;"'"&amp;"!B:B"))</f>
        <v>14680</v>
      </c>
      <c r="D20" s="200">
        <f ca="1">SUMIF(INDIRECT("'"&amp;D4&amp;"'"&amp;"!A:A"),结果表!B20,INDIRECT("'"&amp;D4&amp;"'"&amp;"!B:B"))</f>
        <v>12966</v>
      </c>
      <c r="E20" s="197"/>
      <c r="F20" s="198" t="s">
        <v>285</v>
      </c>
      <c r="G20" s="201">
        <f ca="1">ROUND(C20*$C$18+D20*$D$18,0)</f>
        <v>13823</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46333</v>
      </c>
      <c r="D21" s="76">
        <f ca="1">SUMIF(INDIRECT("'"&amp;D4&amp;"'"&amp;"!A:A"),结果表!B21,INDIRECT("'"&amp;D4&amp;"'"&amp;"!B:B"))</f>
        <v>40923</v>
      </c>
      <c r="E21" s="197"/>
      <c r="F21" s="203" t="s">
        <v>287</v>
      </c>
      <c r="G21" s="205">
        <f ca="1">ROUND(C21*$C$18+D21*$D$18,0)</f>
        <v>43628</v>
      </c>
      <c r="H21" s="1151" t="s">
        <v>286</v>
      </c>
      <c r="I21" s="234"/>
      <c r="J21" s="1926"/>
      <c r="K21" s="1926"/>
      <c r="L21" s="1926"/>
      <c r="M21" s="1926"/>
      <c r="N21" s="1926"/>
      <c r="O21" s="1926"/>
      <c r="P21" s="1926"/>
      <c r="Q21" s="1926"/>
      <c r="R21" s="1926"/>
      <c r="S21" s="1926"/>
      <c r="T21" s="1926"/>
      <c r="U21" s="1926"/>
      <c r="V21" s="1926"/>
    </row>
    <row r="22" spans="1:26" ht="15" thickBot="1">
      <c r="A22" s="51" t="s">
        <v>288</v>
      </c>
      <c r="B22" s="1152"/>
      <c r="C22" s="1153"/>
      <c r="D22" s="206">
        <f ca="1">IF(C19&lt;D19,D19/C19-1,C19/D19-1)</f>
        <v>0.13220003898309796</v>
      </c>
      <c r="E22" s="207"/>
      <c r="F22" s="208"/>
      <c r="G22" s="209">
        <f ca="1">ROUND(G19/('数据-汇总表'!D3/666.67),0)</f>
        <v>2909</v>
      </c>
      <c r="H22" s="210" t="s">
        <v>289</v>
      </c>
      <c r="I22" s="234"/>
      <c r="J22" s="1926"/>
      <c r="K22" s="1926"/>
      <c r="L22" s="1926"/>
      <c r="M22" s="1926"/>
      <c r="N22" s="1926"/>
      <c r="O22" s="1926"/>
      <c r="P22" s="1926"/>
      <c r="Q22" s="1926"/>
      <c r="R22" s="1926"/>
      <c r="S22" s="1926"/>
      <c r="T22" s="1926"/>
      <c r="U22" s="1926"/>
      <c r="V22" s="1926"/>
    </row>
    <row r="23" spans="1:26" ht="13.8"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6"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7.399999999999999">
      <c r="A25" s="3317"/>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出让国有建设用地使用权价格：382869万元</v>
      </c>
      <c r="L25" s="1156"/>
      <c r="M25" s="1156"/>
      <c r="N25" s="1156"/>
      <c r="O25" s="1157"/>
      <c r="P25" s="1926"/>
      <c r="Q25" s="1926"/>
      <c r="R25" s="1926"/>
      <c r="S25" s="1926"/>
      <c r="T25" s="1926"/>
      <c r="U25" s="1926"/>
      <c r="V25" s="1926"/>
    </row>
    <row r="26" spans="1:26" s="1154" customFormat="1" ht="17.399999999999999">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大写金额：人民币叁拾捌亿贰仟捌佰陆拾玖万元整</v>
      </c>
      <c r="L26" s="1152"/>
      <c r="M26" s="1152"/>
      <c r="N26" s="1152"/>
      <c r="O26" s="1151"/>
      <c r="P26" s="1926"/>
      <c r="Q26" s="1926"/>
      <c r="R26" s="1926"/>
      <c r="S26" s="1926"/>
      <c r="T26" s="1926"/>
      <c r="U26" s="1926"/>
      <c r="V26" s="1926"/>
      <c r="W26" s="215"/>
      <c r="X26" s="215"/>
      <c r="Y26" s="215"/>
      <c r="Z26" s="215"/>
    </row>
    <row r="27" spans="1:26" ht="17.399999999999999">
      <c r="A27" s="216"/>
      <c r="B27" s="217"/>
      <c r="C27" s="217"/>
      <c r="D27" s="218">
        <f ca="1">G19/'数据-汇总表'!F31*10000</f>
        <v>18275.234717833831</v>
      </c>
      <c r="E27" s="234"/>
      <c r="F27" s="234"/>
      <c r="G27" s="234"/>
      <c r="H27" s="234"/>
      <c r="I27" s="234"/>
      <c r="J27" s="1926"/>
      <c r="K27" s="1158" t="str">
        <f ca="1">"单位面积地价："&amp;M38&amp;"元/平方米"</f>
        <v>单位面积地价：43628元/平方米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楼面地价：13823元/平方米</v>
      </c>
      <c r="L28" s="1152"/>
      <c r="M28" s="1152"/>
      <c r="N28" s="1152"/>
      <c r="O28" s="1151"/>
      <c r="P28" s="1926"/>
      <c r="V28" s="1926"/>
    </row>
    <row r="29" spans="1:26" ht="17.399999999999999">
      <c r="A29" s="216"/>
      <c r="B29" s="217"/>
      <c r="C29" s="217"/>
      <c r="D29" s="218"/>
      <c r="E29" s="234"/>
      <c r="F29" s="234"/>
      <c r="G29" s="234"/>
      <c r="H29" s="234"/>
      <c r="I29" s="234"/>
      <c r="J29" s="1926"/>
      <c r="K29" s="1158" t="str">
        <f ca="1">IF(OR(项目基本情况!E8="抵押价格",项目基本情况!E8="已注销及未注销"),"抵押价格："&amp;O39&amp;"万元","——")</f>
        <v>抵押价格：382869万元</v>
      </c>
      <c r="L29" s="1152"/>
      <c r="M29" s="1152"/>
      <c r="N29" s="1152"/>
      <c r="O29" s="1151"/>
      <c r="P29" s="1926"/>
      <c r="V29" s="1926"/>
    </row>
    <row r="30" spans="1:26" ht="18" thickBot="1">
      <c r="A30" s="3036" t="s">
        <v>296</v>
      </c>
      <c r="B30" s="232"/>
      <c r="C30" s="232"/>
      <c r="D30" s="233"/>
      <c r="E30" s="3037" t="s">
        <v>2933</v>
      </c>
      <c r="F30" s="234"/>
      <c r="G30" s="234"/>
      <c r="H30" s="234"/>
      <c r="I30" s="234"/>
      <c r="J30" s="1926"/>
      <c r="K30" s="1158" t="str">
        <f ca="1">IF(K29="——","——","大写金额：人民币"&amp;NUMBERSTRING(INT(O39*10000),2)&amp;"元整")</f>
        <v>大写金额：人民币叁拾捌亿贰仟捌佰陆拾玖万元整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 thickBot="1">
      <c r="A32" s="191" t="s">
        <v>297</v>
      </c>
      <c r="B32" s="1280" t="s">
        <v>1648</v>
      </c>
      <c r="C32" s="1281">
        <f ca="1">G19-C24</f>
        <v>382869</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 thickBot="1">
      <c r="A33" s="221" t="s">
        <v>300</v>
      </c>
      <c r="B33" s="1283" t="s">
        <v>1650</v>
      </c>
      <c r="C33" s="187">
        <f ca="1">ROUND(C32*10000/'数据-汇总表'!E3,0)</f>
        <v>13823</v>
      </c>
      <c r="D33" s="1284" t="s">
        <v>1651</v>
      </c>
      <c r="E33" s="3316"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 thickBot="1">
      <c r="A34" s="223"/>
      <c r="B34" s="1285" t="s">
        <v>1652</v>
      </c>
      <c r="C34" s="187">
        <f ca="1">ROUND(C32*10000/'数据-汇总表'!D3,0)</f>
        <v>43628</v>
      </c>
      <c r="D34" s="1286" t="s">
        <v>1651</v>
      </c>
      <c r="E34" s="3357"/>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 thickBot="1">
      <c r="A35" s="207"/>
      <c r="B35" s="1287"/>
      <c r="C35" s="1288">
        <f ca="1">ROUND(C32/('数据-汇总表'!D3/666.67),0)</f>
        <v>2909</v>
      </c>
      <c r="D35" s="1289" t="s">
        <v>1653</v>
      </c>
      <c r="E35" s="3358"/>
      <c r="F35" s="224" t="s">
        <v>302</v>
      </c>
      <c r="G35" s="904">
        <f>E37+E38</f>
        <v>0</v>
      </c>
      <c r="H35" s="903" t="s">
        <v>303</v>
      </c>
      <c r="I35" s="234"/>
      <c r="J35" s="1926"/>
      <c r="K35" s="3331" t="s">
        <v>310</v>
      </c>
      <c r="L35" s="3331" t="s">
        <v>311</v>
      </c>
      <c r="M35" s="1164" t="s">
        <v>312</v>
      </c>
      <c r="N35" s="3331" t="s">
        <v>313</v>
      </c>
      <c r="O35" s="3331" t="s">
        <v>314</v>
      </c>
      <c r="P35" s="1926"/>
      <c r="V35" s="1926"/>
    </row>
    <row r="36" spans="1:26" ht="16.5" customHeight="1">
      <c r="A36" s="226" t="s">
        <v>304</v>
      </c>
      <c r="B36" s="227" t="s">
        <v>293</v>
      </c>
      <c r="C36" s="228" t="s">
        <v>305</v>
      </c>
      <c r="D36" s="228" t="s">
        <v>306</v>
      </c>
      <c r="E36" s="229" t="s">
        <v>307</v>
      </c>
      <c r="F36" s="234"/>
      <c r="G36" s="234"/>
      <c r="H36" s="234"/>
      <c r="I36" s="234"/>
      <c r="J36" s="1928"/>
      <c r="K36" s="3332"/>
      <c r="L36" s="3332"/>
      <c r="M36" s="1166" t="s">
        <v>315</v>
      </c>
      <c r="N36" s="3332"/>
      <c r="O36" s="3332"/>
      <c r="P36" s="1926"/>
      <c r="V36" s="1926"/>
    </row>
    <row r="37" spans="1:26" ht="16.5" customHeight="1" thickBot="1">
      <c r="A37" s="1160" t="s">
        <v>308</v>
      </c>
      <c r="B37" s="230"/>
      <c r="C37" s="217"/>
      <c r="D37" s="3068"/>
      <c r="E37" s="218"/>
      <c r="F37" s="234"/>
      <c r="G37" s="234"/>
      <c r="H37" s="234"/>
      <c r="I37" s="234"/>
      <c r="J37" s="1928"/>
      <c r="K37" s="3333"/>
      <c r="L37" s="3333"/>
      <c r="M37" s="1167"/>
      <c r="N37" s="3333"/>
      <c r="O37" s="3333"/>
      <c r="P37" s="1926"/>
      <c r="V37" s="1926"/>
    </row>
    <row r="38" spans="1:26" ht="16.5" customHeight="1" thickBot="1">
      <c r="A38" s="1160" t="s">
        <v>309</v>
      </c>
      <c r="B38" s="230"/>
      <c r="C38" s="217"/>
      <c r="D38" s="3068"/>
      <c r="E38" s="218"/>
      <c r="F38" s="234"/>
      <c r="G38" s="234"/>
      <c r="H38" s="234"/>
      <c r="I38" s="234"/>
      <c r="J38" s="1928"/>
      <c r="K38" s="1168">
        <f>'数据-汇总表'!D3</f>
        <v>87758.11</v>
      </c>
      <c r="L38" s="1169">
        <f>'数据-汇总表'!E3</f>
        <v>276979</v>
      </c>
      <c r="M38" s="1169">
        <f ca="1">C34</f>
        <v>43628</v>
      </c>
      <c r="N38" s="1169">
        <f ca="1">C33</f>
        <v>13823</v>
      </c>
      <c r="O38" s="1170">
        <f ca="1">C32</f>
        <v>382869</v>
      </c>
      <c r="P38" s="1926"/>
      <c r="V38" s="1926"/>
    </row>
    <row r="39" spans="1:26" ht="16.5" customHeight="1" thickBot="1">
      <c r="A39" s="1165"/>
      <c r="B39" s="231"/>
      <c r="C39" s="232"/>
      <c r="D39" s="232"/>
      <c r="E39" s="233"/>
      <c r="F39" s="234"/>
      <c r="G39" s="234"/>
      <c r="H39" s="234"/>
      <c r="I39" s="234"/>
      <c r="J39" s="1928"/>
      <c r="K39" s="3376" t="str">
        <f>MID(A44,3,LEN(A44)-2)</f>
        <v>抵押价格</v>
      </c>
      <c r="L39" s="3377"/>
      <c r="M39" s="3377"/>
      <c r="N39" s="3378"/>
      <c r="O39" s="1291">
        <f ca="1">C44</f>
        <v>382869</v>
      </c>
      <c r="P39" s="1926"/>
      <c r="V39" s="1926"/>
    </row>
    <row r="40" spans="1:26" ht="18" thickBot="1">
      <c r="A40" s="29" t="s">
        <v>833</v>
      </c>
      <c r="B40" s="234"/>
      <c r="C40" s="234"/>
      <c r="D40" s="234"/>
      <c r="E40" s="234"/>
      <c r="F40" s="234"/>
      <c r="G40" s="234"/>
      <c r="H40" s="234"/>
      <c r="I40" s="234"/>
      <c r="J40" s="1928"/>
      <c r="K40" s="3376" t="str">
        <f t="shared" ref="K40:K41" si="0">MID(A45,3,LEN(A45)-2)</f>
        <v/>
      </c>
      <c r="L40" s="3377"/>
      <c r="M40" s="3377"/>
      <c r="N40" s="3378"/>
      <c r="O40" s="1291" t="str">
        <f>C45</f>
        <v>——</v>
      </c>
      <c r="P40" s="1926"/>
      <c r="V40" s="1926"/>
    </row>
    <row r="41" spans="1:26" ht="16.2" thickBot="1">
      <c r="A41" s="235" t="s">
        <v>316</v>
      </c>
      <c r="B41" s="236"/>
      <c r="C41" s="237" t="s">
        <v>317</v>
      </c>
      <c r="D41" s="238" t="s">
        <v>318</v>
      </c>
      <c r="E41" s="238" t="s">
        <v>319</v>
      </c>
      <c r="F41" s="239" t="s">
        <v>320</v>
      </c>
      <c r="G41" s="234"/>
      <c r="H41" s="234"/>
      <c r="I41" s="234"/>
      <c r="J41" s="1928"/>
      <c r="K41" s="3376" t="str">
        <f t="shared" si="0"/>
        <v/>
      </c>
      <c r="L41" s="3377"/>
      <c r="M41" s="3377"/>
      <c r="N41" s="3378"/>
      <c r="O41" s="1291" t="str">
        <f>C46</f>
        <v>——</v>
      </c>
      <c r="P41" s="1926"/>
      <c r="V41" s="1926"/>
    </row>
    <row r="42" spans="1:26" ht="31.2">
      <c r="A42" s="3318" t="s">
        <v>2029</v>
      </c>
      <c r="B42" s="3319"/>
      <c r="C42" s="187">
        <f ca="1">C32</f>
        <v>382869</v>
      </c>
      <c r="D42" s="240">
        <f ca="1">C33</f>
        <v>13823</v>
      </c>
      <c r="E42" s="240">
        <f ca="1">C34</f>
        <v>43628</v>
      </c>
      <c r="F42" s="241">
        <f ca="1">C35</f>
        <v>2909</v>
      </c>
      <c r="G42" s="234"/>
      <c r="H42" s="234"/>
      <c r="I42" s="242"/>
      <c r="J42" s="1928"/>
      <c r="K42" s="1171" t="s">
        <v>321</v>
      </c>
      <c r="L42" s="1945" t="s">
        <v>322</v>
      </c>
      <c r="M42" s="1172" t="s">
        <v>323</v>
      </c>
      <c r="N42" s="1946" t="s">
        <v>324</v>
      </c>
      <c r="O42" s="1947" t="s">
        <v>325</v>
      </c>
      <c r="P42" s="1926"/>
      <c r="V42" s="1926"/>
    </row>
    <row r="43" spans="1:26" ht="30">
      <c r="A43" s="3329" t="s">
        <v>2691</v>
      </c>
      <c r="B43" s="3330"/>
      <c r="C43" s="187">
        <f>IF(H33="正常操作",G33+G34+G35,G34+G35)</f>
        <v>0</v>
      </c>
      <c r="D43" s="240" t="s">
        <v>43</v>
      </c>
      <c r="E43" s="240" t="s">
        <v>44</v>
      </c>
      <c r="F43" s="241" t="s">
        <v>44</v>
      </c>
      <c r="G43" s="2777" t="s">
        <v>912</v>
      </c>
      <c r="H43" s="234"/>
      <c r="I43" s="242"/>
      <c r="J43" s="1928"/>
      <c r="K43" s="1173" t="str">
        <f>C4</f>
        <v>比较法-住宅、综合</v>
      </c>
      <c r="L43" s="1174">
        <f ca="1">IF(L42="估价结果/万元",C19,C20)</f>
        <v>406607</v>
      </c>
      <c r="M43" s="1175">
        <f>C18</f>
        <v>0.5</v>
      </c>
      <c r="N43" s="1176">
        <f ca="1">IF(N42="测算结果/万元",G19,G20)</f>
        <v>382869</v>
      </c>
      <c r="O43" s="1177">
        <f ca="1">IF(O42="最终结果/万元",C32,C33)</f>
        <v>382869</v>
      </c>
      <c r="P43" s="1926"/>
      <c r="V43" s="1926"/>
    </row>
    <row r="44" spans="1:26" ht="30.6" thickBot="1">
      <c r="A44" s="3318" t="str">
        <f>IF(OR(项目基本情况!E8="抵押价格",项目基本情况!E8="已注销及未注销"),"3.抵押价格","——")</f>
        <v>3.抵押价格</v>
      </c>
      <c r="B44" s="3319"/>
      <c r="C44" s="187">
        <f ca="1">IF(A44="——","——",C42-C43)</f>
        <v>382869</v>
      </c>
      <c r="D44" s="240">
        <f ca="1">ROUND(C44*10000/'数据-汇总表'!E3,0)</f>
        <v>13823</v>
      </c>
      <c r="E44" s="240">
        <f ca="1">ROUND(C44*10000/'数据-汇总表'!D3,0)</f>
        <v>43628</v>
      </c>
      <c r="F44" s="241">
        <f ca="1">ROUND(C44/('数据-汇总表'!D3/666.67),0)</f>
        <v>2909</v>
      </c>
      <c r="G44" s="234"/>
      <c r="H44" s="234"/>
      <c r="I44" s="242"/>
      <c r="J44" s="1928"/>
      <c r="K44" s="1178" t="str">
        <f>D4</f>
        <v>剩余法-待开发</v>
      </c>
      <c r="L44" s="1179">
        <f ca="1">IF(L42="估价结果/万元",D19,D20)</f>
        <v>359130</v>
      </c>
      <c r="M44" s="1180">
        <f>D18</f>
        <v>0.5</v>
      </c>
      <c r="N44" s="1181"/>
      <c r="O44" s="1182"/>
      <c r="P44" s="1926"/>
      <c r="V44" s="1926"/>
    </row>
    <row r="45" spans="1:26" ht="13.8">
      <c r="A45" s="3324" t="str">
        <f>IF(项目基本情况!E8="已注销及未注销","4.抵押担保权已注销时的抵押价格",IF(项目基本情况!E8="已注销","3.抵押担保权已注销时的抵押价格","——"))</f>
        <v>——</v>
      </c>
      <c r="B45" s="3325"/>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4.4" thickBot="1">
      <c r="A46" s="3320" t="str">
        <f>IF(项目基本情况!E9="抵押净值",IF(A45="——","4.抵押净值","5.抵押净值"),"——")</f>
        <v>——</v>
      </c>
      <c r="B46" s="3321"/>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6">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3.2">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3.2">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3.2">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3.2">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3.2">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3.2">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3.2">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3.2">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3.2">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3.2">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3.2">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3.2">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3.2">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3.2">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7.399999999999999">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65" t="s">
        <v>334</v>
      </c>
      <c r="B63" s="3366"/>
      <c r="C63" s="3367"/>
      <c r="D63" s="264">
        <f ca="1">ROUND(C42*F63,0)</f>
        <v>229721</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26" t="s">
        <v>338</v>
      </c>
      <c r="B64" s="3327"/>
      <c r="C64" s="3327"/>
      <c r="D64" s="3327"/>
      <c r="E64" s="3327"/>
      <c r="F64" s="3327"/>
      <c r="G64" s="3328"/>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6.4">
      <c r="A66" s="3322" t="s">
        <v>346</v>
      </c>
      <c r="B66" s="3323"/>
      <c r="C66" s="3323"/>
      <c r="D66" s="184">
        <f ca="1">IF(H66="情况1",0,IF(H66="情况2",D70,IF(H66="情况3",D71,IF(H66="情况4",D72))))</f>
        <v>12033</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80" t="s">
        <v>345</v>
      </c>
      <c r="M66" s="3381"/>
      <c r="N66" s="2369"/>
      <c r="O66" s="2370"/>
      <c r="P66" s="2371"/>
      <c r="Q66" s="1926"/>
      <c r="R66" s="1926"/>
      <c r="S66" s="1926"/>
      <c r="T66" s="1926"/>
      <c r="U66" s="1926"/>
      <c r="V66" s="1926"/>
    </row>
    <row r="67" spans="1:22" ht="25.5" customHeight="1">
      <c r="A67" s="275" t="s">
        <v>350</v>
      </c>
      <c r="B67" s="3313" t="s">
        <v>351</v>
      </c>
      <c r="C67" s="3313"/>
      <c r="D67" s="276">
        <v>0</v>
      </c>
      <c r="E67" s="16" t="s">
        <v>352</v>
      </c>
      <c r="F67" s="25" t="s">
        <v>21</v>
      </c>
      <c r="G67" s="3368"/>
      <c r="H67" s="234"/>
      <c r="I67" s="1192"/>
      <c r="J67" s="1933"/>
      <c r="K67" s="1875">
        <v>2</v>
      </c>
      <c r="L67" s="3379" t="s">
        <v>349</v>
      </c>
      <c r="M67" s="3379"/>
      <c r="N67" s="1225">
        <f>'数据-取费表'!B2</f>
        <v>43228</v>
      </c>
      <c r="O67" s="1225"/>
      <c r="P67" s="1225"/>
      <c r="Q67" s="1926"/>
      <c r="R67" s="1926"/>
      <c r="S67" s="1926"/>
      <c r="T67" s="1926"/>
      <c r="U67" s="1926"/>
      <c r="V67" s="1926"/>
    </row>
    <row r="68" spans="1:22" ht="25.5" customHeight="1">
      <c r="A68" s="277"/>
      <c r="B68" s="3313" t="s">
        <v>354</v>
      </c>
      <c r="C68" s="3313"/>
      <c r="D68" s="278"/>
      <c r="E68" s="28"/>
      <c r="F68" s="279"/>
      <c r="G68" s="3369"/>
      <c r="H68" s="234"/>
      <c r="I68" s="1192"/>
      <c r="J68" s="1933"/>
      <c r="K68" s="1875">
        <v>3</v>
      </c>
      <c r="L68" s="3379" t="s">
        <v>353</v>
      </c>
      <c r="M68" s="3379"/>
      <c r="N68" s="1193">
        <f ca="1">C42</f>
        <v>382869</v>
      </c>
      <c r="O68" s="1193"/>
      <c r="P68" s="1193"/>
      <c r="Q68" s="1926"/>
      <c r="R68" s="1926"/>
      <c r="S68" s="1926"/>
      <c r="T68" s="1926"/>
      <c r="U68" s="1926"/>
      <c r="V68" s="1926"/>
    </row>
    <row r="69" spans="1:22" ht="12" customHeight="1">
      <c r="A69" s="280"/>
      <c r="B69" s="3313" t="s">
        <v>355</v>
      </c>
      <c r="C69" s="3313"/>
      <c r="D69" s="281"/>
      <c r="E69" s="27"/>
      <c r="F69" s="279"/>
      <c r="G69" s="3370"/>
      <c r="H69" s="234"/>
      <c r="I69" s="1192"/>
      <c r="J69" s="1933"/>
      <c r="K69" s="1194">
        <v>4</v>
      </c>
      <c r="L69" s="3384" t="s">
        <v>2844</v>
      </c>
      <c r="M69" s="3385"/>
      <c r="N69" s="1195">
        <f ca="1">C44</f>
        <v>382869</v>
      </c>
      <c r="O69" s="1195"/>
      <c r="P69" s="1195"/>
      <c r="Q69" s="1926"/>
      <c r="R69" s="1926"/>
      <c r="S69" s="1926"/>
      <c r="T69" s="1926"/>
      <c r="U69" s="1926"/>
      <c r="V69" s="1926"/>
    </row>
    <row r="70" spans="1:22" ht="24" customHeight="1">
      <c r="A70" s="282" t="s">
        <v>356</v>
      </c>
      <c r="B70" s="3313" t="s">
        <v>357</v>
      </c>
      <c r="C70" s="3313"/>
      <c r="D70" s="281">
        <f ca="1">ROUND(D63*'数据-取费表'!B41/(1+'数据-取费表'!C42),0)</f>
        <v>12033</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14" t="s">
        <v>365</v>
      </c>
      <c r="C71" s="3315"/>
      <c r="D71" s="281">
        <f ca="1">ROUND(D63*'数据-取费表'!B41/(1+'数据-取费表'!C42),0)</f>
        <v>12033</v>
      </c>
      <c r="E71" s="12" t="s">
        <v>358</v>
      </c>
      <c r="F71" s="283">
        <f>'数据-取费表'!B41</f>
        <v>5.5000000000000007E-2</v>
      </c>
      <c r="G71" s="284"/>
      <c r="H71" s="234"/>
      <c r="I71" s="1192"/>
      <c r="J71" s="1933"/>
      <c r="K71" s="2961" t="s">
        <v>359</v>
      </c>
      <c r="L71" s="3386" t="s">
        <v>360</v>
      </c>
      <c r="M71" s="3386"/>
      <c r="N71" s="2961" t="s">
        <v>361</v>
      </c>
      <c r="O71" s="2961" t="s">
        <v>362</v>
      </c>
      <c r="P71" s="2961" t="s">
        <v>363</v>
      </c>
      <c r="Q71" s="1926"/>
      <c r="R71" s="1926"/>
      <c r="S71" s="1926"/>
      <c r="T71" s="1926"/>
      <c r="U71" s="1926"/>
      <c r="V71" s="1926"/>
    </row>
    <row r="72" spans="1:22" ht="12" customHeight="1">
      <c r="A72" s="282" t="s">
        <v>367</v>
      </c>
      <c r="B72" s="3314" t="s">
        <v>368</v>
      </c>
      <c r="C72" s="3315"/>
      <c r="D72" s="281">
        <f ca="1">C86</f>
        <v>11923</v>
      </c>
      <c r="E72" s="27" t="s">
        <v>369</v>
      </c>
      <c r="F72" s="283">
        <f>'数据-取费表'!B41</f>
        <v>5.5000000000000007E-2</v>
      </c>
      <c r="G72" s="284"/>
      <c r="H72" s="1198"/>
      <c r="I72" s="1192"/>
      <c r="J72" s="1933"/>
      <c r="K72" s="1875">
        <v>1</v>
      </c>
      <c r="L72" s="3361" t="s">
        <v>366</v>
      </c>
      <c r="M72" s="3361"/>
      <c r="N72" s="1196">
        <f ca="1">D66</f>
        <v>12033</v>
      </c>
      <c r="O72" s="1758" t="str">
        <f>E66</f>
        <v>销售额×税（费）率</v>
      </c>
      <c r="P72" s="1197">
        <f>F66</f>
        <v>5.5000000000000007E-2</v>
      </c>
      <c r="Q72" s="1926"/>
      <c r="R72" s="1926"/>
      <c r="S72" s="1926"/>
      <c r="T72" s="1926"/>
      <c r="U72" s="1926"/>
      <c r="V72" s="1926"/>
    </row>
    <row r="73" spans="1:22" ht="24" customHeight="1">
      <c r="A73" s="3355" t="s">
        <v>371</v>
      </c>
      <c r="B73" s="3323"/>
      <c r="C73" s="3323"/>
      <c r="D73" s="285">
        <f>IF(H73="个人住宅",0,ROUND(D63*I73,0))</f>
        <v>0</v>
      </c>
      <c r="E73" s="12" t="s">
        <v>372</v>
      </c>
      <c r="F73" s="283" t="str">
        <f>IF(H73="正常",I73,"免征")</f>
        <v>免征</v>
      </c>
      <c r="G73" s="284"/>
      <c r="H73" s="116" t="s">
        <v>2417</v>
      </c>
      <c r="I73" s="283">
        <f>'数据-取费表'!B49</f>
        <v>5.0000000000000001E-4</v>
      </c>
      <c r="J73" s="1933"/>
      <c r="K73" s="1875">
        <v>2</v>
      </c>
      <c r="L73" s="3361" t="s">
        <v>370</v>
      </c>
      <c r="M73" s="3361"/>
      <c r="N73" s="1196">
        <f t="shared" ref="N73:P74" si="1">D73</f>
        <v>0</v>
      </c>
      <c r="O73" s="1758" t="str">
        <f t="shared" si="1"/>
        <v>销售额×税（费）率</v>
      </c>
      <c r="P73" s="1197" t="str">
        <f t="shared" si="1"/>
        <v>免征</v>
      </c>
      <c r="Q73" s="1926"/>
      <c r="R73" s="1926"/>
      <c r="S73" s="1926"/>
      <c r="T73" s="1926"/>
      <c r="U73" s="1926"/>
      <c r="V73" s="1926"/>
    </row>
    <row r="74" spans="1:22" ht="25.2">
      <c r="A74" s="3355" t="s">
        <v>375</v>
      </c>
      <c r="B74" s="3323"/>
      <c r="C74" s="3323"/>
      <c r="D74" s="285">
        <f ca="1">IF(H74="个人住宅",D75,D76)</f>
        <v>129574</v>
      </c>
      <c r="E74" s="12" t="s">
        <v>376</v>
      </c>
      <c r="F74" s="283" t="str">
        <f>IF(H74="正常",F76,"免征")</f>
        <v>——</v>
      </c>
      <c r="G74" s="905" t="s">
        <v>377</v>
      </c>
      <c r="H74" s="286" t="s">
        <v>373</v>
      </c>
      <c r="I74" s="17"/>
      <c r="J74" s="1933"/>
      <c r="K74" s="1875">
        <v>3</v>
      </c>
      <c r="L74" s="3361" t="s">
        <v>374</v>
      </c>
      <c r="M74" s="3361"/>
      <c r="N74" s="1196">
        <f t="shared" ca="1" si="1"/>
        <v>129574</v>
      </c>
      <c r="O74" s="1758" t="str">
        <f t="shared" si="1"/>
        <v>增值额×税（费）率</v>
      </c>
      <c r="P74" s="1199" t="str">
        <f t="shared" si="1"/>
        <v>——</v>
      </c>
      <c r="Q74" s="1926"/>
      <c r="R74" s="1926"/>
      <c r="S74" s="1926"/>
      <c r="T74" s="1926"/>
      <c r="U74" s="1926"/>
      <c r="V74" s="1926"/>
    </row>
    <row r="75" spans="1:22" ht="24">
      <c r="A75" s="282" t="s">
        <v>378</v>
      </c>
      <c r="B75" s="3311" t="s">
        <v>379</v>
      </c>
      <c r="C75" s="3341"/>
      <c r="D75" s="287">
        <v>0</v>
      </c>
      <c r="E75" s="16" t="s">
        <v>380</v>
      </c>
      <c r="F75" s="288"/>
      <c r="G75" s="284"/>
      <c r="H75" s="17"/>
      <c r="I75" s="17"/>
      <c r="J75" s="1933"/>
      <c r="K75" s="2954">
        <f>IF(H77="非个人房产","",4)</f>
        <v>4</v>
      </c>
      <c r="L75" s="3361" t="str">
        <f>IF(H77="非个人房产","——","个人所得税")</f>
        <v>个人所得税</v>
      </c>
      <c r="M75" s="3361"/>
      <c r="N75" s="1200">
        <f ca="1">D77</f>
        <v>2297</v>
      </c>
      <c r="O75" s="1771" t="str">
        <f>E77</f>
        <v>销售额×税（费）率</v>
      </c>
      <c r="P75" s="1201">
        <f>F77</f>
        <v>0.01</v>
      </c>
      <c r="Q75" s="1926"/>
      <c r="R75" s="1926"/>
      <c r="S75" s="1926"/>
      <c r="T75" s="1926"/>
      <c r="U75" s="1926"/>
      <c r="V75" s="1926"/>
    </row>
    <row r="76" spans="1:22" ht="25.2">
      <c r="A76" s="282" t="s">
        <v>356</v>
      </c>
      <c r="B76" s="3311" t="s">
        <v>382</v>
      </c>
      <c r="C76" s="3312"/>
      <c r="D76" s="285">
        <f ca="1">IF(H76="转让取得",C99,C115)</f>
        <v>129574</v>
      </c>
      <c r="E76" s="12" t="s">
        <v>383</v>
      </c>
      <c r="F76" s="19" t="s">
        <v>21</v>
      </c>
      <c r="G76" s="284"/>
      <c r="H76" s="286" t="s">
        <v>384</v>
      </c>
      <c r="I76" s="17"/>
      <c r="J76" s="1933"/>
      <c r="K76" s="2954" t="str">
        <f>IF(项目基本情况!K6="上海银行",IF(K75="",4,K75+1),"")</f>
        <v/>
      </c>
      <c r="L76" s="3372" t="str">
        <f>IF(项目基本情况!K6="上海银行","其他处置费用","")</f>
        <v/>
      </c>
      <c r="M76" s="3373"/>
      <c r="N76" s="1196" t="str">
        <f>IF(项目基本情况!K6="上海银行",N89,"")</f>
        <v/>
      </c>
      <c r="O76" s="3374" t="str">
        <f>IF(项目基本情况!K6="上海银行","包含处置中涉及的律师、诉讼、拍卖、评估等费用","")</f>
        <v/>
      </c>
      <c r="P76" s="3375"/>
      <c r="Q76" s="1926"/>
      <c r="R76" s="1926"/>
      <c r="S76" s="1926"/>
      <c r="T76" s="1926"/>
      <c r="U76" s="1926"/>
      <c r="V76" s="1926"/>
    </row>
    <row r="77" spans="1:22" ht="27" thickBot="1">
      <c r="A77" s="3363" t="s">
        <v>386</v>
      </c>
      <c r="B77" s="3364"/>
      <c r="C77" s="3364"/>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62">
        <f>IF(AND(K75="",K76=""),4,IF(项目基本情况!K6="上海银行",K76+1,K75+1))</f>
        <v>5</v>
      </c>
      <c r="L77" s="3361" t="s">
        <v>2846</v>
      </c>
      <c r="M77" s="2960" t="s">
        <v>381</v>
      </c>
      <c r="N77" s="1202"/>
      <c r="O77" s="1203">
        <f ca="1">SUMIF(N72:N76,"&lt;9e307")</f>
        <v>143904</v>
      </c>
      <c r="P77" s="1204"/>
      <c r="Q77" s="2958">
        <f ca="1">O77/N69</f>
        <v>0.37585701636852292</v>
      </c>
      <c r="R77" s="1926"/>
      <c r="S77" s="1926"/>
      <c r="T77" s="1926"/>
      <c r="U77" s="1926"/>
      <c r="V77" s="1926"/>
    </row>
    <row r="78" spans="1:22" ht="12" customHeight="1">
      <c r="A78" s="1205"/>
      <c r="B78" s="234"/>
      <c r="C78" s="234"/>
      <c r="D78" s="234"/>
      <c r="E78" s="17"/>
      <c r="F78" s="17"/>
      <c r="G78" s="17"/>
      <c r="H78" s="915"/>
      <c r="I78" s="234"/>
      <c r="J78" s="1933"/>
      <c r="K78" s="3362"/>
      <c r="L78" s="3361"/>
      <c r="M78" s="2960" t="s">
        <v>385</v>
      </c>
      <c r="N78" s="1202"/>
      <c r="O78" s="1203" t="str">
        <f ca="1">NUMBERSTRING(INT(O77*10000),2)&amp;"元整"</f>
        <v>壹拾肆亿叁仟玖佰零肆万元整</v>
      </c>
      <c r="P78" s="1204"/>
      <c r="Q78" s="1926"/>
      <c r="R78" s="1926"/>
      <c r="S78" s="1926"/>
      <c r="T78" s="1926"/>
      <c r="U78" s="1926"/>
      <c r="V78" s="1926"/>
    </row>
    <row r="79" spans="1:22" ht="13.8" thickBot="1">
      <c r="A79" s="3356" t="s">
        <v>387</v>
      </c>
      <c r="B79" s="3356"/>
      <c r="C79" s="3356"/>
      <c r="D79" s="3356"/>
      <c r="E79" s="3356"/>
      <c r="F79" s="17"/>
      <c r="G79" s="17"/>
      <c r="H79" s="915"/>
      <c r="I79" s="234"/>
      <c r="J79" s="1933"/>
      <c r="K79" s="3382">
        <f>K77+1</f>
        <v>6</v>
      </c>
      <c r="L79" s="3361" t="s">
        <v>2847</v>
      </c>
      <c r="M79" s="2960" t="s">
        <v>381</v>
      </c>
      <c r="N79" s="1202"/>
      <c r="O79" s="1203">
        <f ca="1">N69-O77</f>
        <v>238965</v>
      </c>
      <c r="P79" s="1204"/>
      <c r="Q79" s="1926"/>
      <c r="R79" s="1926"/>
      <c r="S79" s="1926"/>
      <c r="T79" s="1926"/>
      <c r="U79" s="1926"/>
      <c r="V79" s="1926"/>
    </row>
    <row r="80" spans="1:22" ht="39.6">
      <c r="A80" s="3351" t="s">
        <v>388</v>
      </c>
      <c r="B80" s="3352"/>
      <c r="C80" s="913"/>
      <c r="D80" s="913" t="s">
        <v>389</v>
      </c>
      <c r="E80" s="293" t="s">
        <v>390</v>
      </c>
      <c r="F80" s="17"/>
      <c r="G80" s="17"/>
      <c r="H80" s="915"/>
      <c r="I80" s="234"/>
      <c r="J80" s="1926"/>
      <c r="K80" s="3383"/>
      <c r="L80" s="3361"/>
      <c r="M80" s="2960" t="s">
        <v>385</v>
      </c>
      <c r="N80" s="1202"/>
      <c r="O80" s="1203" t="str">
        <f ca="1">NUMBERSTRING(INT(O79*10000),2)&amp;"元整"</f>
        <v>贰拾叁亿捌仟玖佰陆拾伍万元整</v>
      </c>
      <c r="P80" s="1204"/>
      <c r="Q80" s="1926"/>
      <c r="R80" s="1926"/>
      <c r="S80" s="1926"/>
      <c r="T80" s="1926"/>
      <c r="U80" s="1926"/>
      <c r="V80" s="1926"/>
    </row>
    <row r="81" spans="1:26" ht="13.8" thickBot="1">
      <c r="A81" s="304" t="s">
        <v>1783</v>
      </c>
      <c r="B81" s="294" t="s">
        <v>391</v>
      </c>
      <c r="C81" s="295">
        <f ca="1">ROUND((C82+C83)/(1+'数据-取费表'!C42),0)</f>
        <v>218782</v>
      </c>
      <c r="D81" s="296"/>
      <c r="E81" s="297"/>
      <c r="F81" s="17"/>
      <c r="G81" s="17"/>
      <c r="H81" s="915"/>
      <c r="I81" s="234"/>
      <c r="J81" s="1926"/>
      <c r="K81" s="2954">
        <f>K79+1</f>
        <v>7</v>
      </c>
      <c r="L81" s="3359" t="s">
        <v>2848</v>
      </c>
      <c r="M81" s="3360"/>
      <c r="N81" s="1206"/>
      <c r="O81" s="1207">
        <f ca="1">ROUND(O79*10000/'数据-汇总表'!E3,0)</f>
        <v>8628</v>
      </c>
      <c r="P81" s="1208"/>
      <c r="Q81" s="1926"/>
      <c r="R81" s="1926"/>
      <c r="S81" s="1926"/>
      <c r="T81" s="1926"/>
      <c r="U81" s="1926"/>
      <c r="V81" s="1926"/>
    </row>
    <row r="82" spans="1:26" ht="13.8" thickTop="1">
      <c r="A82" s="298" t="s">
        <v>1784</v>
      </c>
      <c r="B82" s="299" t="s">
        <v>392</v>
      </c>
      <c r="C82" s="300">
        <f ca="1">D63</f>
        <v>229721</v>
      </c>
      <c r="D82" s="301" t="s">
        <v>19</v>
      </c>
      <c r="E82" s="302"/>
      <c r="F82" s="17"/>
      <c r="G82" s="17"/>
      <c r="H82" s="915"/>
      <c r="I82" s="234"/>
      <c r="J82" s="1926"/>
      <c r="K82" s="1926"/>
      <c r="L82" s="1926"/>
      <c r="M82" s="1926"/>
      <c r="N82" s="1926"/>
      <c r="O82" s="1926"/>
      <c r="P82" s="1926"/>
      <c r="Q82" s="1926"/>
      <c r="R82" s="1926"/>
      <c r="S82" s="1926"/>
      <c r="T82" s="1926"/>
      <c r="U82" s="1926"/>
      <c r="V82" s="1926"/>
    </row>
    <row r="83" spans="1:26" ht="13.2">
      <c r="A83" s="298" t="s">
        <v>1785</v>
      </c>
      <c r="B83" s="299" t="s">
        <v>393</v>
      </c>
      <c r="C83" s="303">
        <v>0</v>
      </c>
      <c r="D83" s="301"/>
      <c r="E83" s="302"/>
      <c r="F83" s="17"/>
      <c r="G83" s="17"/>
      <c r="H83" s="915"/>
      <c r="I83" s="234"/>
      <c r="J83" s="1926"/>
      <c r="K83" s="3371" t="s">
        <v>2835</v>
      </c>
      <c r="L83" s="2966" t="s">
        <v>2836</v>
      </c>
      <c r="M83" s="2956">
        <f ca="1">IF(N69&gt;10000,N69*0.5%,IF(AND(N69&gt;1000,N69&lt;=10000),N69*1%,IF(AND(N69&gt;100,N69&lt;=1000),N69*3%,IF(AND(N69&gt;10,N69&lt;=100),N69*5%,N69*8%))))</f>
        <v>1914.345</v>
      </c>
      <c r="N83" s="19">
        <f ca="1">ROUND(M83,1)</f>
        <v>1914.3</v>
      </c>
      <c r="O83" s="2959"/>
      <c r="P83" s="1926"/>
      <c r="Q83" s="1926"/>
      <c r="R83" s="1926"/>
      <c r="S83" s="1926"/>
      <c r="T83" s="1926"/>
      <c r="U83" s="1926"/>
      <c r="V83" s="1926"/>
    </row>
    <row r="84" spans="1:26" ht="25.2">
      <c r="A84" s="304" t="s">
        <v>1786</v>
      </c>
      <c r="B84" s="305" t="s">
        <v>394</v>
      </c>
      <c r="C84" s="306">
        <v>2000</v>
      </c>
      <c r="D84" s="307" t="s">
        <v>19</v>
      </c>
      <c r="E84" s="3001" t="s">
        <v>2904</v>
      </c>
      <c r="F84" s="17"/>
      <c r="G84" s="17"/>
      <c r="H84" s="915"/>
      <c r="I84" s="234"/>
      <c r="J84" s="1926"/>
      <c r="K84" s="3371"/>
      <c r="L84" s="2966" t="s">
        <v>2837</v>
      </c>
      <c r="M84" s="2956">
        <f ca="1">IF(N69&gt;2000,N69*0.5%,IF(AND(N69&gt;1000,N69&lt;=2000),N69*0.6%,IF(AND(N69&gt;500,N69&lt;=1000),N69*0.7%,IF(AND(N69&gt;200,N69&lt;=500),N69*0.8%,IF(AND(N69&gt;100,N69&lt;=200),N69*0.9%,IF(AND(N69&gt;50,N69&lt;=100),N69*1%,IF(AND(N69&gt;20,N69&lt;=50),N69*1.5%,IF(AND(N69&gt;10,N69&lt;=20),N69*2%,IF(AND(N69&gt;1,N69&lt;=10),N69*2.5%)))))))))</f>
        <v>1914.345</v>
      </c>
      <c r="N84" s="19">
        <f t="shared" ref="N84:N85" ca="1" si="2">ROUND(M84,1)</f>
        <v>1914.3</v>
      </c>
      <c r="O84" s="1926" t="s">
        <v>2838</v>
      </c>
      <c r="P84" s="1926"/>
      <c r="Q84" s="1926"/>
      <c r="R84" s="1926"/>
      <c r="S84" s="1926"/>
      <c r="T84" s="1926"/>
      <c r="U84" s="1926"/>
      <c r="V84" s="1926"/>
    </row>
    <row r="85" spans="1:26" ht="13.2">
      <c r="A85" s="304" t="s">
        <v>1787</v>
      </c>
      <c r="B85" s="305" t="s">
        <v>395</v>
      </c>
      <c r="C85" s="308">
        <f ca="1">C81-C84</f>
        <v>216782</v>
      </c>
      <c r="D85" s="301" t="s">
        <v>19</v>
      </c>
      <c r="E85" s="302"/>
      <c r="F85" s="17"/>
      <c r="G85" s="17"/>
      <c r="H85" s="915"/>
      <c r="I85" s="234"/>
      <c r="J85" s="1926"/>
      <c r="K85" s="3371"/>
      <c r="L85" s="2966" t="s">
        <v>2839</v>
      </c>
      <c r="M85" s="2956">
        <f ca="1">IF(N69&gt;1000,N69*0.1%,IF(AND(N69&gt;500,N69&lt;=1000),N69*0.5%,IF(AND(N69&gt;50,N69&lt;=500),N69*1%,IF(AND(N69&gt;1,N69&lt;=50),N69*1.5%))))</f>
        <v>382.86900000000003</v>
      </c>
      <c r="N85" s="19">
        <f t="shared" ca="1" si="2"/>
        <v>382.9</v>
      </c>
      <c r="O85" s="1926" t="s">
        <v>2838</v>
      </c>
      <c r="P85" s="1926"/>
      <c r="Q85" s="1926"/>
      <c r="R85" s="1926"/>
      <c r="S85" s="1926"/>
      <c r="T85" s="1926"/>
      <c r="U85" s="1926"/>
      <c r="V85" s="1926"/>
    </row>
    <row r="86" spans="1:26" ht="13.8" thickBot="1">
      <c r="A86" s="309" t="s">
        <v>1788</v>
      </c>
      <c r="B86" s="310" t="s">
        <v>396</v>
      </c>
      <c r="C86" s="311">
        <f ca="1">IF(C85&lt;=0,0,ROUND(C85*D86,0))</f>
        <v>11923</v>
      </c>
      <c r="D86" s="312">
        <f>'数据-取费表'!B41</f>
        <v>5.5000000000000007E-2</v>
      </c>
      <c r="E86" s="313"/>
      <c r="F86" s="17"/>
      <c r="G86" s="17"/>
      <c r="H86" s="915"/>
      <c r="I86" s="234"/>
      <c r="J86" s="1926"/>
      <c r="K86" s="3371"/>
      <c r="L86" s="2966" t="s">
        <v>2840</v>
      </c>
      <c r="M86" s="2956">
        <f ca="1">N69*0.5%</f>
        <v>1914.345</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371"/>
      <c r="L87" s="2966" t="s">
        <v>2842</v>
      </c>
      <c r="M87" s="2956">
        <f ca="1">IF(N69&gt;=10000,(8.25+(N69-10000)*0.01%),IF(AND(N69&gt;=8000,N69&lt;10000),(7.85+(N69-8000)*0.02%),IF(AND(N69&gt;=5000,N69&lt;8000),(6.65+(N69-5000)*0.04%),IF(AND(N69&gt;=2000,N69&lt;5000),(4.25+(PN69-2000)*0.08%),IF(AND(N69&gt;=1000,N69&lt;2000),(2.75+(N69-1000)*0.15%),IF(AND(N69&gt;=100,N69&lt;1000),(0.5+(N69-100)*0.25%),IF(AND(N69&gt;0,N69&lt;100),N69*0.5%)))))))</f>
        <v>45.536900000000003</v>
      </c>
      <c r="N87" s="19">
        <f ca="1">ROUND(M87*0.9,1)</f>
        <v>41</v>
      </c>
      <c r="O87" s="2959"/>
      <c r="P87" s="234"/>
      <c r="Q87" s="1926"/>
      <c r="R87" s="1926"/>
      <c r="S87" s="1926"/>
      <c r="T87" s="1926"/>
      <c r="U87" s="1926"/>
      <c r="V87" s="1926"/>
      <c r="W87" s="215"/>
      <c r="X87" s="215"/>
      <c r="Y87" s="215"/>
      <c r="Z87" s="215"/>
    </row>
    <row r="88" spans="1:26" s="1214" customFormat="1" ht="14.4" thickBot="1">
      <c r="A88" s="3353" t="s">
        <v>397</v>
      </c>
      <c r="B88" s="3354"/>
      <c r="C88" s="3354"/>
      <c r="D88" s="3354"/>
      <c r="E88" s="3354"/>
      <c r="F88" s="3354"/>
      <c r="G88" s="3354"/>
      <c r="H88" s="3354"/>
      <c r="I88" s="1215"/>
      <c r="J88" s="1934"/>
      <c r="K88" s="3371"/>
      <c r="L88" s="2966" t="s">
        <v>2843</v>
      </c>
      <c r="M88" s="2956">
        <f ca="1">IF(N69&gt;10000,N69*0.5%,IF(AND(N69&gt;5000,N69&lt;=10000),N69*1%,IF(AND(N69&gt;1000,N69&lt;=5000),N69*2%,IF(AND(N69&gt;200,N69&lt;=1000),N69*3%,N69*5%))))</f>
        <v>1914.345</v>
      </c>
      <c r="N88" s="19">
        <f ca="1">ROUND(M88,1)</f>
        <v>1914.3</v>
      </c>
      <c r="O88" s="2959"/>
      <c r="P88" s="11"/>
      <c r="Q88" s="1931"/>
      <c r="R88" s="1931"/>
      <c r="S88" s="1931"/>
      <c r="T88" s="1931"/>
      <c r="U88" s="1931"/>
      <c r="V88" s="1931"/>
      <c r="W88" s="1935"/>
      <c r="X88" s="1935"/>
      <c r="Y88" s="1935"/>
      <c r="Z88" s="1935"/>
    </row>
    <row r="89" spans="1:26" s="1214" customFormat="1" ht="13.8">
      <c r="A89" s="3351" t="s">
        <v>388</v>
      </c>
      <c r="B89" s="3352"/>
      <c r="C89" s="913"/>
      <c r="D89" s="913" t="s">
        <v>389</v>
      </c>
      <c r="E89" s="314" t="s">
        <v>398</v>
      </c>
      <c r="F89" s="315"/>
      <c r="G89" s="315"/>
      <c r="H89" s="316"/>
      <c r="I89" s="1216"/>
      <c r="J89" s="1936"/>
      <c r="K89" s="3371"/>
      <c r="L89" s="2966" t="s">
        <v>27</v>
      </c>
      <c r="M89" s="2957"/>
      <c r="N89" s="19">
        <f ca="1">ROUND(SUM(N83:N88),0)</f>
        <v>6167</v>
      </c>
      <c r="O89" s="2967">
        <f ca="1">N89/N69</f>
        <v>1.6107336974265349E-2</v>
      </c>
      <c r="P89" s="1931"/>
      <c r="Q89" s="1931"/>
      <c r="R89" s="1931"/>
      <c r="S89" s="1931"/>
      <c r="T89" s="1931"/>
      <c r="U89" s="1931"/>
      <c r="V89" s="1931"/>
      <c r="W89" s="1935"/>
      <c r="X89" s="1935"/>
      <c r="Y89" s="1935"/>
      <c r="Z89" s="1935"/>
    </row>
    <row r="90" spans="1:26" s="1214" customFormat="1" ht="13.8">
      <c r="A90" s="304" t="s">
        <v>1783</v>
      </c>
      <c r="B90" s="305" t="s">
        <v>399</v>
      </c>
      <c r="C90" s="308">
        <f ca="1">ROUND(D63/(1+'数据-取费表'!C42),0)</f>
        <v>218782</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3.8">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4">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14" t="s">
        <v>407</v>
      </c>
      <c r="F94" s="3313"/>
      <c r="G94" s="3313"/>
      <c r="H94" s="3350"/>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42" t="s">
        <v>2390</v>
      </c>
      <c r="F96" s="3343"/>
      <c r="G96" s="3343"/>
      <c r="H96" s="334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3.8">
      <c r="A97" s="1515" t="s">
        <v>1795</v>
      </c>
      <c r="B97" s="305" t="s">
        <v>411</v>
      </c>
      <c r="C97" s="308">
        <f ca="1">C90-C91</f>
        <v>215127</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58.858276333789327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6" thickBot="1">
      <c r="A99" s="1516" t="s">
        <v>1797</v>
      </c>
      <c r="B99" s="310" t="s">
        <v>413</v>
      </c>
      <c r="C99" s="331">
        <f ca="1">ROUND(IF(C97&lt;=0,0,IF(C98&gt;=200%,C97*60%-C91*35%,IF(C98&gt;=100%,C97*50%-C91*15%,IF(C98&gt;=50%,C97*40%-C91*5%,IF(C98&lt;50%,C97*30%,0))))),0)</f>
        <v>127797</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4.4" thickBot="1">
      <c r="A101" s="3353" t="s">
        <v>414</v>
      </c>
      <c r="B101" s="3354"/>
      <c r="C101" s="3354"/>
      <c r="D101" s="3354"/>
      <c r="E101" s="3354"/>
      <c r="F101" s="3354"/>
      <c r="G101" s="3354"/>
      <c r="H101" s="3354"/>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3.8">
      <c r="A102" s="3351" t="s">
        <v>388</v>
      </c>
      <c r="B102" s="3352"/>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3.8">
      <c r="A103" s="304" t="s">
        <v>1783</v>
      </c>
      <c r="B103" s="305" t="s">
        <v>399</v>
      </c>
      <c r="C103" s="308">
        <f ca="1">ROUND(D63/(1+'数据-取费表'!C42),0)</f>
        <v>218782</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3.8">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3.8">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26.4">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3.8">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3.8">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45" t="s">
        <v>422</v>
      </c>
      <c r="F109" s="3343"/>
      <c r="G109" s="334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45" t="s">
        <v>424</v>
      </c>
      <c r="F110" s="3343"/>
      <c r="G110" s="3343"/>
      <c r="H110" s="334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42" t="s">
        <v>2390</v>
      </c>
      <c r="F111" s="3343"/>
      <c r="G111" s="3343"/>
      <c r="H111" s="334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45" t="s">
        <v>2415</v>
      </c>
      <c r="F112" s="3343"/>
      <c r="G112" s="3343"/>
      <c r="H112" s="334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3.8">
      <c r="A113" s="1515" t="s">
        <v>1795</v>
      </c>
      <c r="B113" s="305" t="s">
        <v>411</v>
      </c>
      <c r="C113" s="308">
        <f ca="1">ROUND(C103-C104,0)</f>
        <v>216998</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121.63565022421524</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6" thickBot="1">
      <c r="A115" s="1516" t="s">
        <v>1797</v>
      </c>
      <c r="B115" s="310" t="s">
        <v>413</v>
      </c>
      <c r="C115" s="331">
        <f ca="1">ROUND(IF(C113&lt;=0,0,IF(C114&gt;=200%,C113*60%-C104*35%,IF(C114&gt;=100%,C113*50%-C104*15%,IF(C114&gt;=50%,C113*40%-C104*5%,IF(C114&lt;50%,C113*30%,0))))),0)</f>
        <v>129574</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43" zoomScale="80" zoomScaleNormal="95" zoomScaleSheetLayoutView="80" workbookViewId="0">
      <selection activeCell="E58" sqref="E58"/>
    </sheetView>
  </sheetViews>
  <sheetFormatPr defaultColWidth="9" defaultRowHeight="13.8"/>
  <cols>
    <col min="1" max="1" width="15.6640625" style="1237" customWidth="1"/>
    <col min="2" max="2" width="15.77734375" style="1237" customWidth="1"/>
    <col min="3" max="3" width="15.21875" style="1237" customWidth="1"/>
    <col min="4" max="4" width="12.21875" style="1237" customWidth="1"/>
    <col min="5" max="5" width="16.109375" style="1237" customWidth="1"/>
    <col min="6" max="6" width="12.21875" style="1237" customWidth="1"/>
    <col min="7" max="7" width="15.6640625" style="1237" customWidth="1"/>
    <col min="8" max="8" width="12.21875" style="1237" customWidth="1"/>
    <col min="9" max="9" width="15.66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406607</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14680</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46333</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3089</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1">
      <c r="A6" s="435" t="s">
        <v>481</v>
      </c>
      <c r="B6" s="436"/>
      <c r="C6" s="3396" t="s">
        <v>482</v>
      </c>
      <c r="D6" s="3397"/>
      <c r="E6" s="3396" t="s">
        <v>483</v>
      </c>
      <c r="F6" s="3397"/>
      <c r="G6" s="3396" t="s">
        <v>484</v>
      </c>
      <c r="H6" s="3397"/>
      <c r="I6" s="3396" t="s">
        <v>485</v>
      </c>
      <c r="J6" s="3397"/>
      <c r="K6" s="437" t="s">
        <v>486</v>
      </c>
      <c r="L6" s="2031"/>
      <c r="M6" s="2030"/>
      <c r="N6" s="2030"/>
      <c r="O6" s="2032"/>
      <c r="P6" s="3398" t="s">
        <v>487</v>
      </c>
      <c r="Q6" s="3399"/>
      <c r="R6" s="3404" t="s">
        <v>483</v>
      </c>
      <c r="S6" s="3405"/>
      <c r="T6" s="3404" t="s">
        <v>484</v>
      </c>
      <c r="U6" s="3405"/>
      <c r="V6" s="3391" t="s">
        <v>485</v>
      </c>
      <c r="W6" s="3391"/>
      <c r="X6" s="1465"/>
      <c r="Y6" s="3404" t="s">
        <v>487</v>
      </c>
      <c r="Z6" s="3405"/>
      <c r="AA6" s="3393" t="s">
        <v>483</v>
      </c>
      <c r="AB6" s="3394" t="s">
        <v>484</v>
      </c>
      <c r="AC6" s="3393" t="s">
        <v>485</v>
      </c>
    </row>
    <row r="7" spans="1:30" ht="49.5" customHeight="1">
      <c r="A7" s="438"/>
      <c r="B7" s="439"/>
      <c r="C7" s="3412" t="s">
        <v>2891</v>
      </c>
      <c r="D7" s="3413"/>
      <c r="E7" s="3412" t="str">
        <f>土地案例!A4</f>
        <v>北京市大兴区黄村镇DX00-0103-1304地块R2二类居住用地</v>
      </c>
      <c r="F7" s="3413"/>
      <c r="G7" s="3412" t="str">
        <f>土地案例!A14</f>
        <v>大兴区黄村镇DX00-0102-0802地块F1住宅混合公建用地</v>
      </c>
      <c r="H7" s="3413"/>
      <c r="I7" s="3412" t="str">
        <f>土地案例!A20</f>
        <v>北京经济技术开发区II-6街区X84R3地块</v>
      </c>
      <c r="J7" s="3413"/>
      <c r="K7" s="437"/>
      <c r="L7" s="2031"/>
      <c r="M7" s="2030"/>
      <c r="N7" s="2030"/>
      <c r="O7" s="2032"/>
      <c r="P7" s="3400"/>
      <c r="Q7" s="3401"/>
      <c r="R7" s="3406"/>
      <c r="S7" s="3407"/>
      <c r="T7" s="3406"/>
      <c r="U7" s="3407"/>
      <c r="V7" s="3391"/>
      <c r="W7" s="3391"/>
      <c r="X7" s="1465"/>
      <c r="Y7" s="3406"/>
      <c r="Z7" s="3407"/>
      <c r="AA7" s="3394"/>
      <c r="AB7" s="3394"/>
      <c r="AC7" s="3394"/>
    </row>
    <row r="8" spans="1:30" ht="49.5" customHeight="1" thickBot="1">
      <c r="A8" s="438"/>
      <c r="B8" s="439"/>
      <c r="C8" s="3414" t="s">
        <v>3022</v>
      </c>
      <c r="D8" s="3415"/>
      <c r="E8" s="3416" t="str">
        <f>E7</f>
        <v>北京市大兴区黄村镇DX00-0103-1304地块R2二类居住用地</v>
      </c>
      <c r="F8" s="3415"/>
      <c r="G8" s="3410" t="str">
        <f>G7</f>
        <v>大兴区黄村镇DX00-0102-0802地块F1住宅混合公建用地</v>
      </c>
      <c r="H8" s="3411"/>
      <c r="I8" s="3410" t="str">
        <f>I7</f>
        <v>北京经济技术开发区II-6街区X84R3地块</v>
      </c>
      <c r="J8" s="3411"/>
      <c r="K8" s="437" t="s">
        <v>488</v>
      </c>
      <c r="L8" s="2031"/>
      <c r="M8" s="2030"/>
      <c r="N8" s="2030"/>
      <c r="O8" s="2032"/>
      <c r="P8" s="3402"/>
      <c r="Q8" s="3403"/>
      <c r="R8" s="3406"/>
      <c r="S8" s="3407"/>
      <c r="T8" s="3408"/>
      <c r="U8" s="3409"/>
      <c r="V8" s="3391"/>
      <c r="W8" s="3391"/>
      <c r="X8" s="1465"/>
      <c r="Y8" s="3408"/>
      <c r="Z8" s="3409"/>
      <c r="AA8" s="3395"/>
      <c r="AB8" s="3395"/>
      <c r="AC8" s="3395"/>
    </row>
    <row r="9" spans="1:30" s="1120" customFormat="1" ht="21.6"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422" t="s">
        <v>490</v>
      </c>
      <c r="Q9" s="3424"/>
      <c r="R9" s="1466" t="s">
        <v>8</v>
      </c>
      <c r="S9" s="1467">
        <f t="shared" ref="S9:S17" si="0">F9</f>
        <v>99</v>
      </c>
      <c r="T9" s="1466" t="s">
        <v>8</v>
      </c>
      <c r="U9" s="1467">
        <f t="shared" ref="U9:U17" si="1">H9</f>
        <v>98</v>
      </c>
      <c r="V9" s="1466" t="s">
        <v>8</v>
      </c>
      <c r="W9" s="1467">
        <f t="shared" ref="W9:W17" si="2">J9</f>
        <v>97</v>
      </c>
      <c r="X9" s="1468"/>
      <c r="Y9" s="3422" t="s">
        <v>490</v>
      </c>
      <c r="Z9" s="3423"/>
      <c r="AA9" s="1469">
        <f>D9/F9</f>
        <v>1.0101010101010102</v>
      </c>
      <c r="AB9" s="1469">
        <f>D9/H9</f>
        <v>1.0204081632653061</v>
      </c>
      <c r="AC9" s="1469">
        <f>D9/J9</f>
        <v>1.0309278350515463</v>
      </c>
    </row>
    <row r="10" spans="1:30" s="1120" customFormat="1" ht="21.6"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422" t="s">
        <v>493</v>
      </c>
      <c r="Q10" s="3423"/>
      <c r="R10" s="1466" t="s">
        <v>8</v>
      </c>
      <c r="S10" s="1467">
        <f t="shared" si="0"/>
        <v>100</v>
      </c>
      <c r="T10" s="1466" t="s">
        <v>8</v>
      </c>
      <c r="U10" s="1467">
        <f t="shared" si="1"/>
        <v>100</v>
      </c>
      <c r="V10" s="1466" t="s">
        <v>8</v>
      </c>
      <c r="W10" s="1467">
        <f t="shared" si="2"/>
        <v>100</v>
      </c>
      <c r="X10" s="1468"/>
      <c r="Y10" s="3422" t="s">
        <v>493</v>
      </c>
      <c r="Z10" s="3423"/>
      <c r="AA10" s="1469">
        <f t="shared" ref="AA10:AA47" si="3">D10/F10</f>
        <v>1</v>
      </c>
      <c r="AB10" s="1469">
        <f t="shared" ref="AB10:AB47" si="4">D10/H10</f>
        <v>1</v>
      </c>
      <c r="AC10" s="1469">
        <f t="shared" ref="AC10:AC47" si="5">D10/J10</f>
        <v>1</v>
      </c>
    </row>
    <row r="11" spans="1:30" s="1120" customFormat="1" ht="27.6">
      <c r="A11" s="2825"/>
      <c r="B11" s="2832" t="s">
        <v>2717</v>
      </c>
      <c r="C11" s="2819" t="s">
        <v>3072</v>
      </c>
      <c r="D11" s="177">
        <v>100</v>
      </c>
      <c r="E11" s="2819" t="s">
        <v>3072</v>
      </c>
      <c r="F11" s="177">
        <f>SUMIF(77:77,E11,78:78)-SUMIF(77:77,C11,78:78)+100</f>
        <v>100</v>
      </c>
      <c r="G11" s="449" t="s">
        <v>3088</v>
      </c>
      <c r="H11" s="177">
        <f>SUMIF(77:77,G11,78:78)-SUMIF(77:77,C11,78:78)+100</f>
        <v>98</v>
      </c>
      <c r="I11" s="449" t="s">
        <v>3072</v>
      </c>
      <c r="J11" s="177">
        <f>SUMIF(77:77,I11,78:78)-SUMIF(77:77,C11,78:78)+100</f>
        <v>100</v>
      </c>
      <c r="K11" s="447"/>
      <c r="L11" s="2033"/>
      <c r="M11" s="2030"/>
      <c r="N11" s="2030"/>
      <c r="O11" s="2035"/>
      <c r="P11" s="3390" t="s">
        <v>495</v>
      </c>
      <c r="Q11" s="1063" t="str">
        <f t="shared" ref="Q11:Q17" si="6">B11</f>
        <v>用途</v>
      </c>
      <c r="R11" s="1466" t="s">
        <v>8</v>
      </c>
      <c r="S11" s="1467">
        <f t="shared" si="0"/>
        <v>100</v>
      </c>
      <c r="T11" s="1466" t="s">
        <v>8</v>
      </c>
      <c r="U11" s="1467">
        <f t="shared" si="1"/>
        <v>98</v>
      </c>
      <c r="V11" s="1466" t="s">
        <v>8</v>
      </c>
      <c r="W11" s="1467">
        <f t="shared" si="2"/>
        <v>100</v>
      </c>
      <c r="X11" s="1468"/>
      <c r="Y11" s="3336" t="s">
        <v>496</v>
      </c>
      <c r="Z11" s="1062" t="str">
        <f t="shared" ref="Z11:Z17" si="7">Q11</f>
        <v>用途</v>
      </c>
      <c r="AA11" s="1469">
        <f t="shared" si="3"/>
        <v>1</v>
      </c>
      <c r="AB11" s="1469">
        <f t="shared" si="4"/>
        <v>1.0204081632653061</v>
      </c>
      <c r="AC11" s="1469">
        <f t="shared" si="5"/>
        <v>1</v>
      </c>
    </row>
    <row r="12" spans="1:30" s="1238" customFormat="1" ht="28.8">
      <c r="A12" s="2826"/>
      <c r="B12" s="2831" t="s">
        <v>2718</v>
      </c>
      <c r="C12" s="833" t="s">
        <v>3202</v>
      </c>
      <c r="D12" s="178">
        <v>100</v>
      </c>
      <c r="E12" s="452" t="s">
        <v>3201</v>
      </c>
      <c r="F12" s="178">
        <f>ROUND(100/'数据-取费表'!G16,0)</f>
        <v>100</v>
      </c>
      <c r="G12" s="452" t="s">
        <v>3201</v>
      </c>
      <c r="H12" s="178">
        <f>ROUND(100/'数据-取费表'!G16,0)</f>
        <v>100</v>
      </c>
      <c r="I12" s="452" t="s">
        <v>3201</v>
      </c>
      <c r="J12" s="178">
        <f>ROUND(100/'数据-取费表'!G16,0)</f>
        <v>100</v>
      </c>
      <c r="K12" s="454"/>
      <c r="L12" s="2036"/>
      <c r="M12" s="2030"/>
      <c r="N12" s="2030"/>
      <c r="O12" s="2037"/>
      <c r="P12" s="3390"/>
      <c r="Q12" s="1063" t="str">
        <f t="shared" si="6"/>
        <v>土地使用年限（年）</v>
      </c>
      <c r="R12" s="1466" t="s">
        <v>8</v>
      </c>
      <c r="S12" s="1467">
        <f t="shared" si="0"/>
        <v>100</v>
      </c>
      <c r="T12" s="1466" t="s">
        <v>8</v>
      </c>
      <c r="U12" s="1467">
        <f t="shared" si="1"/>
        <v>100</v>
      </c>
      <c r="V12" s="1466" t="s">
        <v>8</v>
      </c>
      <c r="W12" s="1467">
        <f t="shared" si="2"/>
        <v>100</v>
      </c>
      <c r="X12" s="1468"/>
      <c r="Y12" s="3336"/>
      <c r="Z12" s="1062" t="str">
        <f t="shared" si="7"/>
        <v>土地使用年限（年）</v>
      </c>
      <c r="AA12" s="1469">
        <f t="shared" si="3"/>
        <v>1</v>
      </c>
      <c r="AB12" s="1469">
        <f t="shared" si="4"/>
        <v>1</v>
      </c>
      <c r="AC12" s="1469">
        <f t="shared" si="5"/>
        <v>1</v>
      </c>
    </row>
    <row r="13" spans="1:30" ht="21">
      <c r="A13" s="2827"/>
      <c r="B13" s="2831" t="s">
        <v>2719</v>
      </c>
      <c r="C13" s="457">
        <f>'数据-汇总表'!I6</f>
        <v>2.39</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90"/>
      <c r="Q13" s="1063" t="str">
        <f t="shared" si="6"/>
        <v>容积率</v>
      </c>
      <c r="R13" s="1466" t="s">
        <v>8</v>
      </c>
      <c r="S13" s="1467">
        <f t="shared" si="0"/>
        <v>101</v>
      </c>
      <c r="T13" s="1466" t="s">
        <v>8</v>
      </c>
      <c r="U13" s="1467">
        <f t="shared" si="1"/>
        <v>100</v>
      </c>
      <c r="V13" s="1466" t="s">
        <v>8</v>
      </c>
      <c r="W13" s="1467">
        <f t="shared" si="2"/>
        <v>100</v>
      </c>
      <c r="X13" s="1468"/>
      <c r="Y13" s="3336"/>
      <c r="Z13" s="1062" t="str">
        <f t="shared" si="7"/>
        <v>容积率</v>
      </c>
      <c r="AA13" s="1469">
        <f t="shared" si="3"/>
        <v>0.99009900990099009</v>
      </c>
      <c r="AB13" s="1469">
        <f t="shared" si="4"/>
        <v>1</v>
      </c>
      <c r="AC13" s="1469">
        <f t="shared" si="5"/>
        <v>1</v>
      </c>
    </row>
    <row r="14" spans="1:30" s="1120" customFormat="1" ht="28.8">
      <c r="A14" s="2824"/>
      <c r="B14" s="2833" t="s">
        <v>2720</v>
      </c>
      <c r="C14" s="2820" t="s">
        <v>3203</v>
      </c>
      <c r="D14" s="461">
        <v>100</v>
      </c>
      <c r="E14" s="2820" t="s">
        <v>3203</v>
      </c>
      <c r="F14" s="178">
        <f>SUMIF(84:84,E14,85:85)-SUMIF(84:84,C14,85:85)+100</f>
        <v>100</v>
      </c>
      <c r="G14" s="2820" t="s">
        <v>3313</v>
      </c>
      <c r="H14" s="178">
        <f>SUMIF(84:84,G14,85:85)-SUMIF(84:84,C14,85:85)+100</f>
        <v>100</v>
      </c>
      <c r="I14" s="2820" t="s">
        <v>3313</v>
      </c>
      <c r="J14" s="178">
        <f>SUMIF(84:84,I14,85:85)-SUMIF(84:84,C14,85:85)+100</f>
        <v>100</v>
      </c>
      <c r="K14" s="454"/>
      <c r="L14" s="2033"/>
      <c r="M14" s="2030"/>
      <c r="N14" s="2030"/>
      <c r="O14" s="2035"/>
      <c r="P14" s="3390"/>
      <c r="Q14" s="1063" t="str">
        <f t="shared" si="6"/>
        <v>配建</v>
      </c>
      <c r="R14" s="1466" t="s">
        <v>8</v>
      </c>
      <c r="S14" s="1467">
        <f t="shared" si="0"/>
        <v>100</v>
      </c>
      <c r="T14" s="1466" t="s">
        <v>8</v>
      </c>
      <c r="U14" s="1467">
        <f t="shared" si="1"/>
        <v>100</v>
      </c>
      <c r="V14" s="1466" t="s">
        <v>8</v>
      </c>
      <c r="W14" s="1467">
        <f t="shared" si="2"/>
        <v>100</v>
      </c>
      <c r="X14" s="1468"/>
      <c r="Y14" s="3336"/>
      <c r="Z14" s="1062" t="str">
        <f t="shared" si="7"/>
        <v>配建</v>
      </c>
      <c r="AA14" s="1469">
        <f>D14/F14</f>
        <v>1</v>
      </c>
      <c r="AB14" s="1469">
        <f>D14/H14</f>
        <v>1</v>
      </c>
      <c r="AC14" s="1469">
        <f>D14/J14</f>
        <v>1</v>
      </c>
    </row>
    <row r="15" spans="1:30" ht="21">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90"/>
      <c r="Q15" s="1063">
        <f t="shared" si="6"/>
        <v>111</v>
      </c>
      <c r="R15" s="1466" t="s">
        <v>8</v>
      </c>
      <c r="S15" s="1467">
        <f t="shared" si="0"/>
        <v>100</v>
      </c>
      <c r="T15" s="1466" t="s">
        <v>8</v>
      </c>
      <c r="U15" s="1467">
        <f t="shared" si="1"/>
        <v>100</v>
      </c>
      <c r="V15" s="1466" t="s">
        <v>8</v>
      </c>
      <c r="W15" s="1467">
        <f t="shared" si="2"/>
        <v>100</v>
      </c>
      <c r="X15" s="1468"/>
      <c r="Y15" s="3336"/>
      <c r="Z15" s="1062">
        <f t="shared" si="7"/>
        <v>111</v>
      </c>
      <c r="AA15" s="1469">
        <f>D15/F15</f>
        <v>1</v>
      </c>
      <c r="AB15" s="1469">
        <f>D15/H15</f>
        <v>1</v>
      </c>
      <c r="AC15" s="1469">
        <f>D15/J15</f>
        <v>1</v>
      </c>
    </row>
    <row r="16" spans="1:30" ht="21.6"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90"/>
      <c r="Q16" s="1063">
        <f t="shared" si="6"/>
        <v>111</v>
      </c>
      <c r="R16" s="1466" t="s">
        <v>8</v>
      </c>
      <c r="S16" s="1467">
        <f t="shared" si="0"/>
        <v>100</v>
      </c>
      <c r="T16" s="1466" t="s">
        <v>8</v>
      </c>
      <c r="U16" s="1467">
        <f t="shared" si="1"/>
        <v>100</v>
      </c>
      <c r="V16" s="1466" t="s">
        <v>8</v>
      </c>
      <c r="W16" s="1467">
        <f t="shared" si="2"/>
        <v>100</v>
      </c>
      <c r="X16" s="1468"/>
      <c r="Y16" s="3336"/>
      <c r="Z16" s="1062">
        <f t="shared" si="7"/>
        <v>111</v>
      </c>
      <c r="AA16" s="1469">
        <f>D16/F16</f>
        <v>1</v>
      </c>
      <c r="AB16" s="1469">
        <f>D16/H16</f>
        <v>1</v>
      </c>
      <c r="AC16" s="1469">
        <f>D16/J16</f>
        <v>1</v>
      </c>
    </row>
    <row r="17" spans="1:29" ht="96.6">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425" t="s">
        <v>500</v>
      </c>
      <c r="Q17" s="1470" t="str">
        <f t="shared" si="6"/>
        <v>居住社区成熟度</v>
      </c>
      <c r="R17" s="1471" t="s">
        <v>8</v>
      </c>
      <c r="S17" s="1472">
        <f t="shared" si="0"/>
        <v>102</v>
      </c>
      <c r="T17" s="1471" t="s">
        <v>8</v>
      </c>
      <c r="U17" s="1472">
        <f t="shared" si="1"/>
        <v>102</v>
      </c>
      <c r="V17" s="1471" t="s">
        <v>8</v>
      </c>
      <c r="W17" s="1472">
        <f t="shared" si="2"/>
        <v>104</v>
      </c>
      <c r="X17" s="1465"/>
      <c r="Y17" s="3425" t="s">
        <v>500</v>
      </c>
      <c r="Z17" s="1473" t="str">
        <f t="shared" si="7"/>
        <v>居住社区成熟度</v>
      </c>
      <c r="AA17" s="1474">
        <f t="shared" si="3"/>
        <v>0.98039215686274506</v>
      </c>
      <c r="AB17" s="1474">
        <f t="shared" si="4"/>
        <v>0.98039215686274506</v>
      </c>
      <c r="AC17" s="1474">
        <f t="shared" si="5"/>
        <v>0.96153846153846156</v>
      </c>
    </row>
    <row r="18" spans="1:29" ht="21">
      <c r="A18" s="455"/>
      <c r="B18" s="476"/>
      <c r="C18" s="477" t="s">
        <v>3294</v>
      </c>
      <c r="D18" s="480"/>
      <c r="E18" s="481" t="s">
        <v>3292</v>
      </c>
      <c r="F18" s="478"/>
      <c r="G18" s="481" t="s">
        <v>3292</v>
      </c>
      <c r="H18" s="482"/>
      <c r="I18" s="481" t="s">
        <v>3290</v>
      </c>
      <c r="J18" s="478"/>
      <c r="K18" s="454"/>
      <c r="L18" s="2040"/>
      <c r="M18" s="2030"/>
      <c r="N18" s="2030"/>
      <c r="O18" s="2039"/>
      <c r="P18" s="3426"/>
      <c r="Q18" s="1470"/>
      <c r="R18" s="1471"/>
      <c r="S18" s="1472"/>
      <c r="T18" s="1471"/>
      <c r="U18" s="1472"/>
      <c r="V18" s="1471"/>
      <c r="W18" s="1472"/>
      <c r="X18" s="1465"/>
      <c r="Y18" s="3426"/>
      <c r="Z18" s="1473"/>
      <c r="AA18" s="1474">
        <v>1</v>
      </c>
      <c r="AB18" s="1474">
        <v>1</v>
      </c>
      <c r="AC18" s="1474">
        <v>1</v>
      </c>
    </row>
    <row r="19" spans="1:29" ht="69">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426"/>
      <c r="Q19" s="1470" t="str">
        <f>B19</f>
        <v>商业繁华度</v>
      </c>
      <c r="R19" s="1471" t="s">
        <v>8</v>
      </c>
      <c r="S19" s="1472">
        <f>F19</f>
        <v>102</v>
      </c>
      <c r="T19" s="1471" t="s">
        <v>8</v>
      </c>
      <c r="U19" s="1472">
        <f>H19</f>
        <v>102</v>
      </c>
      <c r="V19" s="1471" t="s">
        <v>8</v>
      </c>
      <c r="W19" s="1472">
        <f>J19</f>
        <v>104</v>
      </c>
      <c r="X19" s="1465"/>
      <c r="Y19" s="3426"/>
      <c r="Z19" s="1473" t="str">
        <f>Q19</f>
        <v>商业繁华度</v>
      </c>
      <c r="AA19" s="1474">
        <f t="shared" si="3"/>
        <v>0.98039215686274506</v>
      </c>
      <c r="AB19" s="1474">
        <f t="shared" si="4"/>
        <v>0.98039215686274506</v>
      </c>
      <c r="AC19" s="1474">
        <f t="shared" si="5"/>
        <v>0.96153846153846156</v>
      </c>
    </row>
    <row r="20" spans="1:29" ht="21">
      <c r="A20" s="455"/>
      <c r="B20" s="489"/>
      <c r="C20" s="490" t="s">
        <v>3296</v>
      </c>
      <c r="D20" s="486"/>
      <c r="E20" s="492" t="s">
        <v>3294</v>
      </c>
      <c r="F20" s="482"/>
      <c r="G20" s="492" t="s">
        <v>3294</v>
      </c>
      <c r="H20" s="478"/>
      <c r="I20" s="492" t="s">
        <v>3292</v>
      </c>
      <c r="J20" s="478"/>
      <c r="K20" s="454"/>
      <c r="L20" s="2040"/>
      <c r="M20" s="2030"/>
      <c r="N20" s="2030"/>
      <c r="O20" s="2039"/>
      <c r="P20" s="3426"/>
      <c r="Q20" s="1470"/>
      <c r="R20" s="1471"/>
      <c r="S20" s="1472"/>
      <c r="T20" s="1471"/>
      <c r="U20" s="1472"/>
      <c r="V20" s="1471"/>
      <c r="W20" s="1472"/>
      <c r="X20" s="1465"/>
      <c r="Y20" s="3426"/>
      <c r="Z20" s="1473"/>
      <c r="AA20" s="1474">
        <v>1</v>
      </c>
      <c r="AB20" s="1474">
        <v>1</v>
      </c>
      <c r="AC20" s="1474">
        <v>1</v>
      </c>
    </row>
    <row r="21" spans="1:29" ht="69">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426"/>
      <c r="Q21" s="1470" t="str">
        <f>B21</f>
        <v>办公集聚程度</v>
      </c>
      <c r="R21" s="1471" t="s">
        <v>8</v>
      </c>
      <c r="S21" s="1472">
        <f>F21</f>
        <v>100</v>
      </c>
      <c r="T21" s="1471" t="s">
        <v>8</v>
      </c>
      <c r="U21" s="1472">
        <f>H21</f>
        <v>100</v>
      </c>
      <c r="V21" s="1471" t="s">
        <v>8</v>
      </c>
      <c r="W21" s="1472">
        <f>J21</f>
        <v>100</v>
      </c>
      <c r="X21" s="1465"/>
      <c r="Y21" s="3426"/>
      <c r="Z21" s="1473" t="str">
        <f>Q21</f>
        <v>办公集聚程度</v>
      </c>
      <c r="AA21" s="1474">
        <f t="shared" si="3"/>
        <v>1</v>
      </c>
      <c r="AB21" s="1474">
        <f t="shared" si="4"/>
        <v>1</v>
      </c>
      <c r="AC21" s="1474">
        <f t="shared" si="5"/>
        <v>1</v>
      </c>
    </row>
    <row r="22" spans="1:29" ht="21">
      <c r="A22" s="455"/>
      <c r="B22" s="489"/>
      <c r="C22" s="477"/>
      <c r="D22" s="480"/>
      <c r="E22" s="481"/>
      <c r="F22" s="478"/>
      <c r="G22" s="479"/>
      <c r="H22" s="478"/>
      <c r="I22" s="481"/>
      <c r="J22" s="478"/>
      <c r="K22" s="454"/>
      <c r="L22" s="2040"/>
      <c r="M22" s="2030"/>
      <c r="N22" s="2030"/>
      <c r="O22" s="2039"/>
      <c r="P22" s="3426"/>
      <c r="Q22" s="1470"/>
      <c r="R22" s="1471"/>
      <c r="S22" s="1472"/>
      <c r="T22" s="1471"/>
      <c r="U22" s="1472"/>
      <c r="V22" s="1471"/>
      <c r="W22" s="1472"/>
      <c r="X22" s="1465"/>
      <c r="Y22" s="3426"/>
      <c r="Z22" s="1473"/>
      <c r="AA22" s="1474">
        <v>1</v>
      </c>
      <c r="AB22" s="1474">
        <v>1</v>
      </c>
      <c r="AC22" s="1474">
        <v>1</v>
      </c>
    </row>
    <row r="23" spans="1:29" ht="82.8">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426"/>
      <c r="Q23" s="1470" t="str">
        <f>B23</f>
        <v>交通便捷度</v>
      </c>
      <c r="R23" s="1471" t="s">
        <v>8</v>
      </c>
      <c r="S23" s="1472">
        <f>F23</f>
        <v>102</v>
      </c>
      <c r="T23" s="1471" t="s">
        <v>8</v>
      </c>
      <c r="U23" s="1472">
        <f>H23</f>
        <v>102</v>
      </c>
      <c r="V23" s="1471" t="s">
        <v>8</v>
      </c>
      <c r="W23" s="1472">
        <f>J23</f>
        <v>100</v>
      </c>
      <c r="X23" s="1465"/>
      <c r="Y23" s="3426"/>
      <c r="Z23" s="1473" t="str">
        <f>Q23</f>
        <v>交通便捷度</v>
      </c>
      <c r="AA23" s="1474">
        <f t="shared" si="3"/>
        <v>0.98039215686274506</v>
      </c>
      <c r="AB23" s="1474">
        <f t="shared" si="4"/>
        <v>0.98039215686274506</v>
      </c>
      <c r="AC23" s="1474">
        <f t="shared" si="5"/>
        <v>1</v>
      </c>
    </row>
    <row r="24" spans="1:29" ht="21">
      <c r="A24" s="455"/>
      <c r="B24" s="501"/>
      <c r="C24" s="477" t="s">
        <v>3294</v>
      </c>
      <c r="D24" s="480"/>
      <c r="E24" s="481" t="s">
        <v>3292</v>
      </c>
      <c r="F24" s="478"/>
      <c r="G24" s="481" t="s">
        <v>3292</v>
      </c>
      <c r="H24" s="478"/>
      <c r="I24" s="481" t="s">
        <v>3294</v>
      </c>
      <c r="J24" s="478"/>
      <c r="K24" s="454"/>
      <c r="L24" s="2040"/>
      <c r="M24" s="2030"/>
      <c r="N24" s="2030"/>
      <c r="O24" s="2039"/>
      <c r="P24" s="3426"/>
      <c r="Q24" s="1470"/>
      <c r="R24" s="1471"/>
      <c r="S24" s="1472"/>
      <c r="T24" s="1471"/>
      <c r="U24" s="1472"/>
      <c r="V24" s="1471"/>
      <c r="W24" s="1472"/>
      <c r="X24" s="1465"/>
      <c r="Y24" s="3426"/>
      <c r="Z24" s="1473"/>
      <c r="AA24" s="1474">
        <v>1</v>
      </c>
      <c r="AB24" s="1474">
        <v>1</v>
      </c>
      <c r="AC24" s="1474">
        <v>1</v>
      </c>
    </row>
    <row r="25" spans="1:29" ht="28.8">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426"/>
      <c r="Q25" s="1470" t="str">
        <f t="shared" ref="Q25:Q39" si="8">B25</f>
        <v>区域土地利用方向</v>
      </c>
      <c r="R25" s="1471" t="s">
        <v>8</v>
      </c>
      <c r="S25" s="1472">
        <f>F25</f>
        <v>100</v>
      </c>
      <c r="T25" s="1471" t="s">
        <v>8</v>
      </c>
      <c r="U25" s="1472">
        <f>H25</f>
        <v>100</v>
      </c>
      <c r="V25" s="1471" t="s">
        <v>8</v>
      </c>
      <c r="W25" s="1472">
        <f>J25</f>
        <v>100</v>
      </c>
      <c r="X25" s="1465"/>
      <c r="Y25" s="3426"/>
      <c r="Z25" s="1473" t="str">
        <f>Q25</f>
        <v>区域土地利用方向</v>
      </c>
      <c r="AA25" s="1474">
        <f t="shared" si="3"/>
        <v>1</v>
      </c>
      <c r="AB25" s="1474">
        <f t="shared" si="4"/>
        <v>1</v>
      </c>
      <c r="AC25" s="1474">
        <f t="shared" si="5"/>
        <v>1</v>
      </c>
    </row>
    <row r="26" spans="1:29" ht="21">
      <c r="A26" s="438"/>
      <c r="B26" s="919"/>
      <c r="C26" s="477" t="s">
        <v>3292</v>
      </c>
      <c r="D26" s="480"/>
      <c r="E26" s="477" t="s">
        <v>3292</v>
      </c>
      <c r="F26" s="478"/>
      <c r="G26" s="477" t="s">
        <v>3292</v>
      </c>
      <c r="H26" s="478"/>
      <c r="I26" s="477" t="s">
        <v>3292</v>
      </c>
      <c r="J26" s="478"/>
      <c r="K26" s="454"/>
      <c r="L26" s="2040"/>
      <c r="M26" s="2030"/>
      <c r="N26" s="2030"/>
      <c r="O26" s="2039"/>
      <c r="P26" s="3426"/>
      <c r="Q26" s="1470"/>
      <c r="R26" s="1471"/>
      <c r="S26" s="1472"/>
      <c r="T26" s="1471"/>
      <c r="U26" s="1472"/>
      <c r="V26" s="1471"/>
      <c r="W26" s="1472"/>
      <c r="X26" s="1465"/>
      <c r="Y26" s="3426"/>
      <c r="Z26" s="1473"/>
      <c r="AA26" s="1474"/>
      <c r="AB26" s="1474"/>
      <c r="AC26" s="1474"/>
    </row>
    <row r="27" spans="1:29" ht="55.2">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426"/>
      <c r="Q27" s="1470" t="str">
        <f t="shared" si="8"/>
        <v>自然及人文环境状况</v>
      </c>
      <c r="R27" s="1471" t="s">
        <v>8</v>
      </c>
      <c r="S27" s="1472">
        <f>F27</f>
        <v>100</v>
      </c>
      <c r="T27" s="1471" t="s">
        <v>8</v>
      </c>
      <c r="U27" s="1472">
        <f>H27</f>
        <v>100</v>
      </c>
      <c r="V27" s="1471" t="s">
        <v>8</v>
      </c>
      <c r="W27" s="1472">
        <f>J27</f>
        <v>100</v>
      </c>
      <c r="X27" s="1465"/>
      <c r="Y27" s="3426"/>
      <c r="Z27" s="1473" t="str">
        <f>Q27</f>
        <v>自然及人文环境状况</v>
      </c>
      <c r="AA27" s="1474">
        <f t="shared" si="3"/>
        <v>1</v>
      </c>
      <c r="AB27" s="1474">
        <f t="shared" si="4"/>
        <v>1</v>
      </c>
      <c r="AC27" s="1474">
        <f t="shared" si="5"/>
        <v>1</v>
      </c>
    </row>
    <row r="28" spans="1:29" ht="21">
      <c r="A28" s="438"/>
      <c r="B28" s="489"/>
      <c r="C28" s="477" t="s">
        <v>3292</v>
      </c>
      <c r="D28" s="480"/>
      <c r="E28" s="477" t="s">
        <v>3292</v>
      </c>
      <c r="F28" s="478"/>
      <c r="G28" s="477" t="s">
        <v>3292</v>
      </c>
      <c r="H28" s="478"/>
      <c r="I28" s="477" t="s">
        <v>3292</v>
      </c>
      <c r="J28" s="478"/>
      <c r="K28" s="454"/>
      <c r="L28" s="2040"/>
      <c r="M28" s="2030"/>
      <c r="N28" s="2030"/>
      <c r="O28" s="2039"/>
      <c r="P28" s="3426"/>
      <c r="Q28" s="1470"/>
      <c r="R28" s="1471"/>
      <c r="S28" s="1472"/>
      <c r="T28" s="1471"/>
      <c r="U28" s="1472"/>
      <c r="V28" s="1471"/>
      <c r="W28" s="1472"/>
      <c r="X28" s="1465"/>
      <c r="Y28" s="3426"/>
      <c r="Z28" s="1473"/>
      <c r="AA28" s="1474">
        <v>1</v>
      </c>
      <c r="AB28" s="1474">
        <v>1</v>
      </c>
      <c r="AC28" s="1474">
        <v>1</v>
      </c>
    </row>
    <row r="29" spans="1:29" s="1120" customFormat="1" ht="41.4">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426"/>
      <c r="Q29" s="1063" t="str">
        <f t="shared" si="8"/>
        <v>公共配套设施</v>
      </c>
      <c r="R29" s="1466" t="s">
        <v>8</v>
      </c>
      <c r="S29" s="1467">
        <f>F29</f>
        <v>100</v>
      </c>
      <c r="T29" s="1466" t="s">
        <v>8</v>
      </c>
      <c r="U29" s="1467">
        <f>H29</f>
        <v>100</v>
      </c>
      <c r="V29" s="1466" t="s">
        <v>8</v>
      </c>
      <c r="W29" s="1467">
        <f>J29</f>
        <v>100</v>
      </c>
      <c r="X29" s="1468"/>
      <c r="Y29" s="3426"/>
      <c r="Z29" s="1062" t="str">
        <f>Q29</f>
        <v>公共配套设施</v>
      </c>
      <c r="AA29" s="1474">
        <f>D29/F29</f>
        <v>1</v>
      </c>
      <c r="AB29" s="1474">
        <f>D29/H29</f>
        <v>1</v>
      </c>
      <c r="AC29" s="1474">
        <f>D29/J29</f>
        <v>1</v>
      </c>
    </row>
    <row r="30" spans="1:29" s="1120" customFormat="1" ht="21">
      <c r="A30" s="500"/>
      <c r="B30" s="489"/>
      <c r="C30" s="502" t="s">
        <v>3294</v>
      </c>
      <c r="D30" s="480"/>
      <c r="E30" s="502" t="s">
        <v>3294</v>
      </c>
      <c r="F30" s="478"/>
      <c r="G30" s="502" t="s">
        <v>3294</v>
      </c>
      <c r="H30" s="478"/>
      <c r="I30" s="502" t="s">
        <v>3294</v>
      </c>
      <c r="J30" s="478"/>
      <c r="K30" s="454"/>
      <c r="L30" s="2033"/>
      <c r="M30" s="2030"/>
      <c r="N30" s="2030"/>
      <c r="O30" s="2035"/>
      <c r="P30" s="3426"/>
      <c r="Q30" s="1063"/>
      <c r="R30" s="1466"/>
      <c r="S30" s="1467"/>
      <c r="T30" s="1466"/>
      <c r="U30" s="1467"/>
      <c r="V30" s="1466"/>
      <c r="W30" s="1467"/>
      <c r="X30" s="1468"/>
      <c r="Y30" s="3426"/>
      <c r="Z30" s="1062"/>
      <c r="AA30" s="1474">
        <v>1</v>
      </c>
      <c r="AB30" s="1474">
        <v>1</v>
      </c>
      <c r="AC30" s="1474">
        <v>1</v>
      </c>
    </row>
    <row r="31" spans="1:29" s="1120" customFormat="1" ht="27.6">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426"/>
      <c r="Q31" s="2489" t="str">
        <f t="shared" ref="Q31" si="9">B31</f>
        <v>基础设施水平</v>
      </c>
      <c r="R31" s="1466" t="s">
        <v>8</v>
      </c>
      <c r="S31" s="1467">
        <f>F31</f>
        <v>100</v>
      </c>
      <c r="T31" s="1466" t="s">
        <v>8</v>
      </c>
      <c r="U31" s="1467">
        <f>H31</f>
        <v>100</v>
      </c>
      <c r="V31" s="1466" t="s">
        <v>8</v>
      </c>
      <c r="W31" s="1467">
        <f>J31</f>
        <v>100</v>
      </c>
      <c r="X31" s="1468"/>
      <c r="Y31" s="3426"/>
      <c r="Z31" s="2486" t="str">
        <f>Q31</f>
        <v>基础设施水平</v>
      </c>
      <c r="AA31" s="1474">
        <f>D31/F31</f>
        <v>1</v>
      </c>
      <c r="AB31" s="1474">
        <f>D31/H31</f>
        <v>1</v>
      </c>
      <c r="AC31" s="1474">
        <f>D31/J31</f>
        <v>1</v>
      </c>
    </row>
    <row r="32" spans="1:29" s="1120" customFormat="1" ht="21">
      <c r="A32" s="500"/>
      <c r="B32" s="489"/>
      <c r="C32" s="502" t="s">
        <v>3281</v>
      </c>
      <c r="D32" s="480"/>
      <c r="E32" s="502" t="s">
        <v>3281</v>
      </c>
      <c r="F32" s="478"/>
      <c r="G32" s="502" t="s">
        <v>3281</v>
      </c>
      <c r="H32" s="478"/>
      <c r="I32" s="502" t="s">
        <v>3281</v>
      </c>
      <c r="J32" s="478"/>
      <c r="K32" s="454"/>
      <c r="L32" s="2033"/>
      <c r="M32" s="2030"/>
      <c r="N32" s="2030"/>
      <c r="O32" s="2035"/>
      <c r="P32" s="3426"/>
      <c r="Q32" s="2489"/>
      <c r="R32" s="1466"/>
      <c r="S32" s="1467"/>
      <c r="T32" s="1466"/>
      <c r="U32" s="1467"/>
      <c r="V32" s="1466"/>
      <c r="W32" s="1467"/>
      <c r="X32" s="1468"/>
      <c r="Y32" s="3426"/>
      <c r="Z32" s="2486"/>
      <c r="AA32" s="1474">
        <v>1</v>
      </c>
      <c r="AB32" s="1474">
        <v>1</v>
      </c>
      <c r="AC32" s="1474">
        <v>1</v>
      </c>
    </row>
    <row r="33" spans="1:29" ht="21">
      <c r="A33" s="455"/>
      <c r="B33" s="489" t="s">
        <v>507</v>
      </c>
      <c r="C33" s="503" t="s">
        <v>3315</v>
      </c>
      <c r="D33" s="498">
        <v>100</v>
      </c>
      <c r="E33" s="506" t="s">
        <v>3316</v>
      </c>
      <c r="F33" s="463">
        <f>SUMIF(106:106,E33,107:107)-SUMIF(106:106,C33,107:107)+100</f>
        <v>99</v>
      </c>
      <c r="G33" s="503" t="s">
        <v>3315</v>
      </c>
      <c r="H33" s="463">
        <f>SUMIF(106:106,G33,107:107)-SUMIF(106:106,C33,107:107)+100</f>
        <v>100</v>
      </c>
      <c r="I33" s="503" t="s">
        <v>3315</v>
      </c>
      <c r="J33" s="463">
        <f>SUMIF(106:106,I33,107:107)-SUMIF(106:106,C33,107:107)+100</f>
        <v>100</v>
      </c>
      <c r="K33" s="458">
        <v>1</v>
      </c>
      <c r="L33" s="2040"/>
      <c r="M33" s="2030"/>
      <c r="N33" s="2030"/>
      <c r="O33" s="2039"/>
      <c r="P33" s="3426"/>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426"/>
      <c r="Z33" s="1473" t="str">
        <f t="shared" ref="Z33:Z47" si="13">Q33</f>
        <v>临街状况</v>
      </c>
      <c r="AA33" s="1474">
        <f t="shared" si="3"/>
        <v>1.0101010101010102</v>
      </c>
      <c r="AB33" s="1474">
        <f t="shared" si="4"/>
        <v>1</v>
      </c>
      <c r="AC33" s="1474">
        <f t="shared" si="5"/>
        <v>1</v>
      </c>
    </row>
    <row r="34" spans="1:29" ht="28.8">
      <c r="A34" s="455"/>
      <c r="B34" s="501" t="s">
        <v>508</v>
      </c>
      <c r="C34" s="3077" t="s">
        <v>3317</v>
      </c>
      <c r="D34" s="486">
        <v>100</v>
      </c>
      <c r="E34" s="3078" t="s">
        <v>3319</v>
      </c>
      <c r="F34" s="482">
        <f>SUMIF(108:108,E35,109:109)-SUMIF(108:108,C35,109:109)+100</f>
        <v>101</v>
      </c>
      <c r="G34" s="3077" t="s">
        <v>3321</v>
      </c>
      <c r="H34" s="482">
        <f>SUMIF(108:108,G35,109:109)-SUMIF(108:108,C35,109:109)+100</f>
        <v>100</v>
      </c>
      <c r="I34" s="3078" t="s">
        <v>3322</v>
      </c>
      <c r="J34" s="482">
        <f>SUMIF(108:108,I35,109:109)-SUMIF(108:108,C35,109:109)+100</f>
        <v>100</v>
      </c>
      <c r="K34" s="458">
        <v>1</v>
      </c>
      <c r="L34" s="2040"/>
      <c r="M34" s="2030"/>
      <c r="N34" s="2030"/>
      <c r="O34" s="2039"/>
      <c r="P34" s="3426"/>
      <c r="Q34" s="1470" t="str">
        <f t="shared" si="8"/>
        <v>毗邻道路的类型与等级</v>
      </c>
      <c r="R34" s="1471" t="s">
        <v>8</v>
      </c>
      <c r="S34" s="1472">
        <f t="shared" si="10"/>
        <v>101</v>
      </c>
      <c r="T34" s="1471" t="s">
        <v>8</v>
      </c>
      <c r="U34" s="1472">
        <f t="shared" si="11"/>
        <v>100</v>
      </c>
      <c r="V34" s="1471" t="s">
        <v>8</v>
      </c>
      <c r="W34" s="1472">
        <f t="shared" si="12"/>
        <v>100</v>
      </c>
      <c r="X34" s="1465"/>
      <c r="Y34" s="3426"/>
      <c r="Z34" s="1473" t="str">
        <f t="shared" si="13"/>
        <v>毗邻道路的类型与等级</v>
      </c>
      <c r="AA34" s="1474">
        <f t="shared" si="3"/>
        <v>0.99009900990099009</v>
      </c>
      <c r="AB34" s="1474">
        <f t="shared" si="4"/>
        <v>1</v>
      </c>
      <c r="AC34" s="1474">
        <f t="shared" si="5"/>
        <v>1</v>
      </c>
    </row>
    <row r="35" spans="1:29" ht="21">
      <c r="A35" s="455"/>
      <c r="B35" s="489"/>
      <c r="C35" s="477" t="s">
        <v>3318</v>
      </c>
      <c r="D35" s="480"/>
      <c r="E35" s="499" t="s">
        <v>3320</v>
      </c>
      <c r="F35" s="478"/>
      <c r="G35" s="477" t="s">
        <v>3318</v>
      </c>
      <c r="H35" s="478"/>
      <c r="I35" s="499" t="s">
        <v>3318</v>
      </c>
      <c r="J35" s="478"/>
      <c r="K35" s="504"/>
      <c r="L35" s="2040"/>
      <c r="M35" s="2030"/>
      <c r="N35" s="2030"/>
      <c r="O35" s="2039"/>
      <c r="P35" s="3426"/>
      <c r="Q35" s="1470"/>
      <c r="R35" s="1471"/>
      <c r="S35" s="1472"/>
      <c r="T35" s="1471"/>
      <c r="U35" s="1472"/>
      <c r="V35" s="1471"/>
      <c r="W35" s="1472"/>
      <c r="X35" s="1465"/>
      <c r="Y35" s="3426"/>
      <c r="Z35" s="1473"/>
      <c r="AA35" s="1474">
        <v>1</v>
      </c>
      <c r="AB35" s="1474">
        <v>1</v>
      </c>
      <c r="AC35" s="1474">
        <v>1</v>
      </c>
    </row>
    <row r="36" spans="1:29" ht="21">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426"/>
      <c r="Q36" s="1470" t="str">
        <f t="shared" si="8"/>
        <v>土地级别</v>
      </c>
      <c r="R36" s="1471" t="s">
        <v>8</v>
      </c>
      <c r="S36" s="1472">
        <f t="shared" si="10"/>
        <v>100</v>
      </c>
      <c r="T36" s="1471" t="s">
        <v>8</v>
      </c>
      <c r="U36" s="1472">
        <f t="shared" si="11"/>
        <v>100</v>
      </c>
      <c r="V36" s="1471" t="s">
        <v>8</v>
      </c>
      <c r="W36" s="1472">
        <f t="shared" si="12"/>
        <v>100</v>
      </c>
      <c r="X36" s="1465"/>
      <c r="Y36" s="3426"/>
      <c r="Z36" s="1473" t="str">
        <f t="shared" si="13"/>
        <v>土地级别</v>
      </c>
      <c r="AA36" s="1474">
        <f t="shared" si="3"/>
        <v>1</v>
      </c>
      <c r="AB36" s="1474">
        <f t="shared" si="4"/>
        <v>1</v>
      </c>
      <c r="AC36" s="1474">
        <f t="shared" si="5"/>
        <v>1</v>
      </c>
    </row>
    <row r="37" spans="1:29" ht="21">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426"/>
      <c r="Q37" s="1470">
        <f t="shared" si="8"/>
        <v>111</v>
      </c>
      <c r="R37" s="1471" t="s">
        <v>8</v>
      </c>
      <c r="S37" s="1472">
        <f t="shared" si="10"/>
        <v>100</v>
      </c>
      <c r="T37" s="1471" t="s">
        <v>8</v>
      </c>
      <c r="U37" s="1472">
        <f t="shared" si="11"/>
        <v>100</v>
      </c>
      <c r="V37" s="1471" t="s">
        <v>8</v>
      </c>
      <c r="W37" s="1472">
        <f t="shared" si="12"/>
        <v>100</v>
      </c>
      <c r="X37" s="1465"/>
      <c r="Y37" s="3426"/>
      <c r="Z37" s="1473">
        <f t="shared" si="13"/>
        <v>111</v>
      </c>
      <c r="AA37" s="1474">
        <f t="shared" si="3"/>
        <v>1</v>
      </c>
      <c r="AB37" s="1474">
        <f t="shared" si="4"/>
        <v>1</v>
      </c>
      <c r="AC37" s="1474">
        <f t="shared" si="5"/>
        <v>1</v>
      </c>
    </row>
    <row r="38" spans="1:29" ht="21">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427" t="s">
        <v>510</v>
      </c>
      <c r="Q38" s="1470">
        <f t="shared" si="8"/>
        <v>111</v>
      </c>
      <c r="R38" s="1471" t="s">
        <v>8</v>
      </c>
      <c r="S38" s="1472">
        <f t="shared" si="10"/>
        <v>100</v>
      </c>
      <c r="T38" s="1471" t="s">
        <v>8</v>
      </c>
      <c r="U38" s="1472">
        <f t="shared" si="11"/>
        <v>100</v>
      </c>
      <c r="V38" s="1471" t="s">
        <v>8</v>
      </c>
      <c r="W38" s="1472">
        <f t="shared" si="12"/>
        <v>100</v>
      </c>
      <c r="X38" s="1465"/>
      <c r="Y38" s="3428" t="s">
        <v>510</v>
      </c>
      <c r="Z38" s="1473">
        <f t="shared" si="13"/>
        <v>111</v>
      </c>
      <c r="AA38" s="1474">
        <f t="shared" si="3"/>
        <v>1</v>
      </c>
      <c r="AB38" s="1474">
        <f t="shared" si="4"/>
        <v>1</v>
      </c>
      <c r="AC38" s="1474">
        <f t="shared" si="5"/>
        <v>1</v>
      </c>
    </row>
    <row r="39" spans="1:29" s="1239" customFormat="1" ht="21.6"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428"/>
      <c r="Q39" s="1470">
        <f t="shared" si="8"/>
        <v>111</v>
      </c>
      <c r="R39" s="1475" t="s">
        <v>8</v>
      </c>
      <c r="S39" s="1476">
        <f t="shared" si="10"/>
        <v>100</v>
      </c>
      <c r="T39" s="1475" t="s">
        <v>8</v>
      </c>
      <c r="U39" s="1476">
        <f t="shared" si="11"/>
        <v>100</v>
      </c>
      <c r="V39" s="1475" t="s">
        <v>8</v>
      </c>
      <c r="W39" s="1476">
        <f t="shared" si="12"/>
        <v>100</v>
      </c>
      <c r="X39" s="1477"/>
      <c r="Y39" s="3428"/>
      <c r="Z39" s="1478">
        <f t="shared" si="13"/>
        <v>111</v>
      </c>
      <c r="AA39" s="1474">
        <f t="shared" si="3"/>
        <v>1</v>
      </c>
      <c r="AB39" s="1474">
        <f t="shared" si="4"/>
        <v>1</v>
      </c>
      <c r="AC39" s="1474">
        <f t="shared" si="5"/>
        <v>1</v>
      </c>
    </row>
    <row r="40" spans="1:29" ht="21">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428"/>
      <c r="Q40" s="1470" t="str">
        <f>B40</f>
        <v>宗地面积</v>
      </c>
      <c r="R40" s="1471" t="s">
        <v>8</v>
      </c>
      <c r="S40" s="1472">
        <f t="shared" si="10"/>
        <v>94</v>
      </c>
      <c r="T40" s="1471" t="s">
        <v>8</v>
      </c>
      <c r="U40" s="1472">
        <f t="shared" si="11"/>
        <v>94</v>
      </c>
      <c r="V40" s="1471" t="s">
        <v>8</v>
      </c>
      <c r="W40" s="1472">
        <f t="shared" si="12"/>
        <v>96</v>
      </c>
      <c r="X40" s="1465"/>
      <c r="Y40" s="3428"/>
      <c r="Z40" s="1473" t="str">
        <f t="shared" si="13"/>
        <v>宗地面积</v>
      </c>
      <c r="AA40" s="1474">
        <f t="shared" si="3"/>
        <v>1.0638297872340425</v>
      </c>
      <c r="AB40" s="1474">
        <f t="shared" si="4"/>
        <v>1.0638297872340425</v>
      </c>
      <c r="AC40" s="1474">
        <f t="shared" si="5"/>
        <v>1.0416666666666667</v>
      </c>
    </row>
    <row r="41" spans="1:29" ht="21">
      <c r="A41" s="517"/>
      <c r="B41" s="450" t="s">
        <v>513</v>
      </c>
      <c r="C41" s="522" t="s">
        <v>3305</v>
      </c>
      <c r="D41" s="463">
        <v>100</v>
      </c>
      <c r="E41" s="522" t="s">
        <v>3305</v>
      </c>
      <c r="F41" s="463">
        <f>SUMIF(121:121,E41,122:122)-SUMIF(121:121,C41,122:122)+100</f>
        <v>100</v>
      </c>
      <c r="G41" s="522" t="s">
        <v>3305</v>
      </c>
      <c r="H41" s="463">
        <f>SUMIF(121:121,G41,122:122)-SUMIF(121:121,C41,122:122)+100</f>
        <v>100</v>
      </c>
      <c r="I41" s="522" t="s">
        <v>3305</v>
      </c>
      <c r="J41" s="463">
        <f>SUMIF(121:121,I41,122:122)-SUMIF(121:121,C41,122:122)+100</f>
        <v>100</v>
      </c>
      <c r="K41" s="507">
        <v>1</v>
      </c>
      <c r="L41" s="2040"/>
      <c r="M41" s="2030"/>
      <c r="N41" s="2030"/>
      <c r="O41" s="2039"/>
      <c r="P41" s="3428"/>
      <c r="Q41" s="1470" t="str">
        <f t="shared" ref="Q41:Q47" si="14">B41</f>
        <v>宗地形状</v>
      </c>
      <c r="R41" s="1471" t="s">
        <v>8</v>
      </c>
      <c r="S41" s="1472">
        <f t="shared" si="10"/>
        <v>100</v>
      </c>
      <c r="T41" s="1471" t="s">
        <v>8</v>
      </c>
      <c r="U41" s="1472">
        <f t="shared" si="11"/>
        <v>100</v>
      </c>
      <c r="V41" s="1471" t="s">
        <v>8</v>
      </c>
      <c r="W41" s="1472">
        <f t="shared" si="12"/>
        <v>100</v>
      </c>
      <c r="X41" s="1465"/>
      <c r="Y41" s="3428"/>
      <c r="Z41" s="1473" t="str">
        <f t="shared" si="13"/>
        <v>宗地形状</v>
      </c>
      <c r="AA41" s="1474">
        <f t="shared" si="3"/>
        <v>1</v>
      </c>
      <c r="AB41" s="1474">
        <f t="shared" si="4"/>
        <v>1</v>
      </c>
      <c r="AC41" s="1474">
        <f t="shared" si="5"/>
        <v>1</v>
      </c>
    </row>
    <row r="42" spans="1:29" ht="41.4">
      <c r="A42" s="517"/>
      <c r="B42" s="450" t="s">
        <v>514</v>
      </c>
      <c r="C42" s="522" t="s">
        <v>3314</v>
      </c>
      <c r="D42" s="463">
        <v>100</v>
      </c>
      <c r="E42" s="522" t="s">
        <v>3314</v>
      </c>
      <c r="F42" s="463">
        <f>SUMIF(123:123,E42,124:124)-SUMIF(123:123,C42,124:124)+100</f>
        <v>100</v>
      </c>
      <c r="G42" s="522" t="s">
        <v>3314</v>
      </c>
      <c r="H42" s="463">
        <f>SUMIF(123:123,G42,124:124)-SUMIF(123:123,C42,124:124)+100</f>
        <v>100</v>
      </c>
      <c r="I42" s="522" t="s">
        <v>3314</v>
      </c>
      <c r="J42" s="463">
        <f>SUMIF(123:123,I42,124:124)-SUMIF(123:123,C42,124:124)+100</f>
        <v>100</v>
      </c>
      <c r="K42" s="507">
        <v>1</v>
      </c>
      <c r="L42" s="2040"/>
      <c r="M42" s="2030"/>
      <c r="N42" s="2030"/>
      <c r="O42" s="2039"/>
      <c r="P42" s="3428"/>
      <c r="Q42" s="1470" t="str">
        <f t="shared" si="14"/>
        <v>临街宽度及深度</v>
      </c>
      <c r="R42" s="1471" t="s">
        <v>8</v>
      </c>
      <c r="S42" s="1472">
        <f t="shared" si="10"/>
        <v>100</v>
      </c>
      <c r="T42" s="1471" t="s">
        <v>8</v>
      </c>
      <c r="U42" s="1472">
        <f t="shared" si="11"/>
        <v>100</v>
      </c>
      <c r="V42" s="1471" t="s">
        <v>8</v>
      </c>
      <c r="W42" s="1472">
        <f t="shared" si="12"/>
        <v>100</v>
      </c>
      <c r="X42" s="1465"/>
      <c r="Y42" s="3428"/>
      <c r="Z42" s="1473" t="str">
        <f t="shared" si="13"/>
        <v>临街宽度及深度</v>
      </c>
      <c r="AA42" s="1474">
        <f t="shared" si="3"/>
        <v>1</v>
      </c>
      <c r="AB42" s="1474">
        <f t="shared" si="4"/>
        <v>1</v>
      </c>
      <c r="AC42" s="1474">
        <f t="shared" si="5"/>
        <v>1</v>
      </c>
    </row>
    <row r="43" spans="1:29" s="1120" customFormat="1" ht="21">
      <c r="A43" s="523"/>
      <c r="B43" s="1794" t="s">
        <v>2386</v>
      </c>
      <c r="C43" s="524" t="s">
        <v>3285</v>
      </c>
      <c r="D43" s="178">
        <v>100</v>
      </c>
      <c r="E43" s="524" t="s">
        <v>3288</v>
      </c>
      <c r="F43" s="463">
        <f>SUMIF(125:125,E43,126:126)-SUMIF(125:125,C43,126:126)+100</f>
        <v>98</v>
      </c>
      <c r="G43" s="524" t="s">
        <v>3283</v>
      </c>
      <c r="H43" s="463">
        <f>SUMIF(125:125,G43,126:126)-SUMIF(125:125,C43,126:126)+100</f>
        <v>101</v>
      </c>
      <c r="I43" s="524" t="s">
        <v>3283</v>
      </c>
      <c r="J43" s="463">
        <f>SUMIF(125:125,I43,126:126)-SUMIF(125:125,C43,126:126)+100</f>
        <v>101</v>
      </c>
      <c r="K43" s="507">
        <v>1</v>
      </c>
      <c r="L43" s="2033"/>
      <c r="M43" s="2030"/>
      <c r="N43" s="2030"/>
      <c r="O43" s="2035"/>
      <c r="P43" s="3428"/>
      <c r="Q43" s="1470" t="str">
        <f t="shared" si="14"/>
        <v>宗地开发程度</v>
      </c>
      <c r="R43" s="1466" t="s">
        <v>8</v>
      </c>
      <c r="S43" s="1467">
        <f t="shared" si="10"/>
        <v>98</v>
      </c>
      <c r="T43" s="1466" t="s">
        <v>8</v>
      </c>
      <c r="U43" s="1467">
        <f t="shared" si="11"/>
        <v>101</v>
      </c>
      <c r="V43" s="1466" t="s">
        <v>8</v>
      </c>
      <c r="W43" s="1467">
        <f t="shared" si="12"/>
        <v>101</v>
      </c>
      <c r="X43" s="1468"/>
      <c r="Y43" s="3428"/>
      <c r="Z43" s="1062" t="str">
        <f t="shared" si="13"/>
        <v>宗地开发程度</v>
      </c>
      <c r="AA43" s="1469">
        <f t="shared" si="3"/>
        <v>1.0204081632653061</v>
      </c>
      <c r="AB43" s="1469">
        <f t="shared" si="4"/>
        <v>0.99009900990099009</v>
      </c>
      <c r="AC43" s="1469">
        <f t="shared" si="5"/>
        <v>0.99009900990099009</v>
      </c>
    </row>
    <row r="44" spans="1:29" ht="21">
      <c r="A44" s="517"/>
      <c r="B44" s="450" t="s">
        <v>515</v>
      </c>
      <c r="C44" s="522" t="s">
        <v>3292</v>
      </c>
      <c r="D44" s="463">
        <v>100</v>
      </c>
      <c r="E44" s="522" t="s">
        <v>3292</v>
      </c>
      <c r="F44" s="463">
        <f>SUMIF(127:127,E44,128:128)-SUMIF(127:127,C44,128:128)+100</f>
        <v>100</v>
      </c>
      <c r="G44" s="522" t="s">
        <v>3292</v>
      </c>
      <c r="H44" s="463">
        <f>SUMIF(127:127,G44,128:128)-SUMIF(127:127,C44,128:128)+100</f>
        <v>100</v>
      </c>
      <c r="I44" s="522" t="s">
        <v>3292</v>
      </c>
      <c r="J44" s="463">
        <f>SUMIF(127:127,I44,128:128)-SUMIF(127:127,C44,128:128)+100</f>
        <v>100</v>
      </c>
      <c r="K44" s="507">
        <v>1</v>
      </c>
      <c r="L44" s="2040"/>
      <c r="M44" s="2030"/>
      <c r="N44" s="2030"/>
      <c r="O44" s="2039"/>
      <c r="P44" s="3428" t="s">
        <v>510</v>
      </c>
      <c r="Q44" s="1470" t="str">
        <f t="shared" si="14"/>
        <v>工程地质条件</v>
      </c>
      <c r="R44" s="1471" t="s">
        <v>8</v>
      </c>
      <c r="S44" s="1472">
        <f t="shared" si="10"/>
        <v>100</v>
      </c>
      <c r="T44" s="1471" t="s">
        <v>8</v>
      </c>
      <c r="U44" s="1472">
        <f t="shared" si="11"/>
        <v>100</v>
      </c>
      <c r="V44" s="1471" t="s">
        <v>8</v>
      </c>
      <c r="W44" s="1472">
        <f t="shared" si="12"/>
        <v>100</v>
      </c>
      <c r="X44" s="1465"/>
      <c r="Y44" s="3428" t="s">
        <v>510</v>
      </c>
      <c r="Z44" s="1473" t="str">
        <f t="shared" si="13"/>
        <v>工程地质条件</v>
      </c>
      <c r="AA44" s="1474">
        <f t="shared" si="3"/>
        <v>1</v>
      </c>
      <c r="AB44" s="1474">
        <f t="shared" si="4"/>
        <v>1</v>
      </c>
      <c r="AC44" s="1474">
        <f t="shared" si="5"/>
        <v>1</v>
      </c>
    </row>
    <row r="45" spans="1:29" ht="21">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428"/>
      <c r="Q45" s="1470">
        <f t="shared" si="14"/>
        <v>111</v>
      </c>
      <c r="R45" s="1471" t="s">
        <v>8</v>
      </c>
      <c r="S45" s="1472">
        <f t="shared" si="10"/>
        <v>100</v>
      </c>
      <c r="T45" s="1471" t="s">
        <v>8</v>
      </c>
      <c r="U45" s="1472">
        <f t="shared" si="11"/>
        <v>100</v>
      </c>
      <c r="V45" s="1471" t="s">
        <v>8</v>
      </c>
      <c r="W45" s="1472">
        <f t="shared" si="12"/>
        <v>100</v>
      </c>
      <c r="X45" s="1465"/>
      <c r="Y45" s="3428"/>
      <c r="Z45" s="1473">
        <f t="shared" si="13"/>
        <v>111</v>
      </c>
      <c r="AA45" s="1474">
        <f t="shared" si="3"/>
        <v>1</v>
      </c>
      <c r="AB45" s="1474">
        <f t="shared" si="4"/>
        <v>1</v>
      </c>
      <c r="AC45" s="1474">
        <f t="shared" si="5"/>
        <v>1</v>
      </c>
    </row>
    <row r="46" spans="1:29" ht="21">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428"/>
      <c r="Q46" s="1470">
        <f t="shared" si="14"/>
        <v>111</v>
      </c>
      <c r="R46" s="1471" t="s">
        <v>8</v>
      </c>
      <c r="S46" s="1472">
        <f t="shared" si="10"/>
        <v>100</v>
      </c>
      <c r="T46" s="1471" t="s">
        <v>8</v>
      </c>
      <c r="U46" s="1472">
        <f t="shared" si="11"/>
        <v>100</v>
      </c>
      <c r="V46" s="1471" t="s">
        <v>8</v>
      </c>
      <c r="W46" s="1472">
        <f t="shared" si="12"/>
        <v>100</v>
      </c>
      <c r="X46" s="1465"/>
      <c r="Y46" s="3428"/>
      <c r="Z46" s="1473">
        <f t="shared" si="13"/>
        <v>111</v>
      </c>
      <c r="AA46" s="1474">
        <f t="shared" si="3"/>
        <v>1</v>
      </c>
      <c r="AB46" s="1474">
        <f t="shared" si="4"/>
        <v>1</v>
      </c>
      <c r="AC46" s="1474">
        <f t="shared" si="5"/>
        <v>1</v>
      </c>
    </row>
    <row r="47" spans="1:29" s="1239" customFormat="1" ht="21.6"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428"/>
      <c r="Q47" s="1470">
        <f t="shared" si="14"/>
        <v>111</v>
      </c>
      <c r="R47" s="1475" t="s">
        <v>8</v>
      </c>
      <c r="S47" s="1476">
        <f t="shared" si="10"/>
        <v>100</v>
      </c>
      <c r="T47" s="1475" t="s">
        <v>8</v>
      </c>
      <c r="U47" s="1476">
        <f t="shared" si="11"/>
        <v>100</v>
      </c>
      <c r="V47" s="1475" t="s">
        <v>8</v>
      </c>
      <c r="W47" s="1476">
        <f t="shared" si="12"/>
        <v>100</v>
      </c>
      <c r="X47" s="1477"/>
      <c r="Y47" s="3428"/>
      <c r="Z47" s="1478">
        <f t="shared" si="13"/>
        <v>111</v>
      </c>
      <c r="AA47" s="1474">
        <f t="shared" si="3"/>
        <v>1</v>
      </c>
      <c r="AB47" s="1474">
        <f t="shared" si="4"/>
        <v>1</v>
      </c>
      <c r="AC47" s="1474">
        <f t="shared" si="5"/>
        <v>1</v>
      </c>
    </row>
    <row r="48" spans="1:29" ht="21">
      <c r="A48" s="530" t="s">
        <v>516</v>
      </c>
      <c r="B48" s="531" t="s">
        <v>3195</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90" t="str">
        <f>A48</f>
        <v>成交单价</v>
      </c>
      <c r="Q48" s="3390"/>
      <c r="R48" s="3391">
        <f>E48</f>
        <v>17194</v>
      </c>
      <c r="S48" s="3391"/>
      <c r="T48" s="3391">
        <f>G48</f>
        <v>18874</v>
      </c>
      <c r="U48" s="3391"/>
      <c r="V48" s="3391">
        <f>I48</f>
        <v>20824</v>
      </c>
      <c r="W48" s="3391"/>
      <c r="X48" s="1457"/>
      <c r="Y48" s="1479"/>
      <c r="Z48" s="1457"/>
      <c r="AA48" s="1457"/>
      <c r="AB48" s="1457"/>
      <c r="AC48" s="1457"/>
    </row>
    <row r="49" spans="1:29" ht="21.6"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90" t="str">
        <f>A49</f>
        <v>比较价格（元/平方米）</v>
      </c>
      <c r="Q49" s="3390"/>
      <c r="R49" s="3392">
        <f>ROUND(PRODUCT(R48,AA9:AA47),0)</f>
        <v>17592</v>
      </c>
      <c r="S49" s="3392"/>
      <c r="T49" s="3392">
        <f>ROUND(PRODUCT(T48,AB9:AB47),0)</f>
        <v>19506</v>
      </c>
      <c r="U49" s="3392"/>
      <c r="V49" s="3392">
        <f>ROUND(PRODUCT(V48,AC9:AC47),0)</f>
        <v>20471</v>
      </c>
      <c r="W49" s="3392"/>
      <c r="X49" s="1457"/>
      <c r="Y49" s="1457"/>
      <c r="Z49" s="1457"/>
      <c r="AA49" s="1457"/>
      <c r="AB49" s="1457"/>
      <c r="AC49" s="1457"/>
    </row>
    <row r="50" spans="1:29" ht="21.6" thickBot="1">
      <c r="A50" s="544" t="s">
        <v>2897</v>
      </c>
      <c r="B50" s="545"/>
      <c r="C50" s="546">
        <f>R50</f>
        <v>19190</v>
      </c>
      <c r="D50" s="546"/>
      <c r="E50" s="546"/>
      <c r="F50" s="546"/>
      <c r="G50" s="546"/>
      <c r="H50" s="546"/>
      <c r="I50" s="546"/>
      <c r="J50" s="546"/>
      <c r="K50" s="1242"/>
      <c r="L50" s="2042"/>
      <c r="M50" s="2030"/>
      <c r="N50" s="2030"/>
      <c r="O50" s="2043"/>
      <c r="P50" s="3387" t="str">
        <f>A50</f>
        <v>估价对象XX用房的比较价格（楼面单价，元/平方米）</v>
      </c>
      <c r="Q50" s="3388"/>
      <c r="R50" s="3389">
        <f>ROUND(AVERAGE(R49:V49),0)</f>
        <v>19190</v>
      </c>
      <c r="S50" s="3389"/>
      <c r="T50" s="3389"/>
      <c r="U50" s="3389"/>
      <c r="V50" s="3389"/>
      <c r="W50" s="3389"/>
      <c r="X50" s="1457"/>
      <c r="Y50" s="1457"/>
      <c r="Z50" s="1457"/>
      <c r="AA50" s="1457"/>
      <c r="AB50" s="1457"/>
      <c r="AC50" s="1457"/>
    </row>
    <row r="51" spans="1:29" ht="21">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1">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6"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417" t="s">
        <v>2243</v>
      </c>
      <c r="H57" s="3418"/>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3.2">
      <c r="A58" s="556" t="s">
        <v>524</v>
      </c>
      <c r="B58" s="557">
        <f>C50</f>
        <v>19190</v>
      </c>
      <c r="C58" s="558">
        <v>1</v>
      </c>
      <c r="D58" s="2126">
        <v>1</v>
      </c>
      <c r="E58" s="3197">
        <f>'数据-汇总表'!E8+'数据-汇总表'!E9</f>
        <v>209467.25</v>
      </c>
      <c r="F58" s="559">
        <f t="shared" ref="F58:F67" si="15">ROUND(B58*E58/10000,0)</f>
        <v>401968</v>
      </c>
      <c r="G58" s="3419"/>
      <c r="H58" s="3420"/>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3.2">
      <c r="A59" s="560" t="s">
        <v>525</v>
      </c>
      <c r="B59" s="561">
        <f>ROUND($C$50*C59*D59,0)</f>
        <v>2879</v>
      </c>
      <c r="C59" s="301">
        <f t="shared" ref="C59:C67" si="16">IF($C$57="北京市系数",I59,J59)</f>
        <v>0.6</v>
      </c>
      <c r="D59" s="2127">
        <v>0.25</v>
      </c>
      <c r="E59" s="562">
        <v>0</v>
      </c>
      <c r="F59" s="559">
        <f t="shared" si="15"/>
        <v>0</v>
      </c>
      <c r="G59" s="3421"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3.2">
      <c r="A60" s="560" t="s">
        <v>526</v>
      </c>
      <c r="B60" s="561">
        <f t="shared" ref="B60:B67" si="17">ROUND($C$50*C60*D60,0)</f>
        <v>1439</v>
      </c>
      <c r="C60" s="301">
        <f t="shared" si="16"/>
        <v>0.3</v>
      </c>
      <c r="D60" s="2127">
        <v>0.25</v>
      </c>
      <c r="E60" s="562">
        <v>0</v>
      </c>
      <c r="F60" s="559">
        <f t="shared" si="15"/>
        <v>0</v>
      </c>
      <c r="G60" s="3421"/>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3.2">
      <c r="A61" s="560" t="s">
        <v>527</v>
      </c>
      <c r="B61" s="561">
        <f t="shared" si="17"/>
        <v>960</v>
      </c>
      <c r="C61" s="301">
        <f t="shared" si="16"/>
        <v>0.2</v>
      </c>
      <c r="D61" s="2127">
        <v>0.25</v>
      </c>
      <c r="E61" s="562">
        <v>0</v>
      </c>
      <c r="F61" s="559">
        <f t="shared" si="15"/>
        <v>0</v>
      </c>
      <c r="G61" s="3421"/>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2">
      <c r="A62" s="560" t="s">
        <v>528</v>
      </c>
      <c r="B62" s="561">
        <f t="shared" si="17"/>
        <v>960</v>
      </c>
      <c r="C62" s="301">
        <f t="shared" si="16"/>
        <v>0.2</v>
      </c>
      <c r="D62" s="2127">
        <v>0.25</v>
      </c>
      <c r="E62" s="562">
        <v>0</v>
      </c>
      <c r="F62" s="559">
        <f t="shared" si="15"/>
        <v>0</v>
      </c>
      <c r="G62" s="3421"/>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2">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3.2">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3.2">
      <c r="A65" s="560" t="s">
        <v>530</v>
      </c>
      <c r="B65" s="561">
        <f t="shared" si="17"/>
        <v>720</v>
      </c>
      <c r="C65" s="301">
        <f t="shared" si="16"/>
        <v>0.15</v>
      </c>
      <c r="D65" s="2127">
        <v>0.25</v>
      </c>
      <c r="E65" s="564">
        <f>'数据-汇总表'!E13</f>
        <v>43186.929999999993</v>
      </c>
      <c r="F65" s="559">
        <f t="shared" si="15"/>
        <v>3109</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3.2">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thickBot="1">
      <c r="A68" s="565" t="s">
        <v>533</v>
      </c>
      <c r="B68" s="566" t="s">
        <v>17</v>
      </c>
      <c r="C68" s="566" t="s">
        <v>18</v>
      </c>
      <c r="D68" s="566" t="s">
        <v>2256</v>
      </c>
      <c r="E68" s="566">
        <f>IF(B48="楼面地价",SUM(E58:E67),'数据-汇总表'!D3)</f>
        <v>268592.03000000003</v>
      </c>
      <c r="F68" s="567">
        <f>IF(B48="楼面地价",SUM(F58:F67),ROUND(C50*E68/10000,0))</f>
        <v>406607</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2.2"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4.4">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4.4">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4.4"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72">
      <c r="A77" s="587" t="s">
        <v>537</v>
      </c>
      <c r="B77" s="588" t="s">
        <v>494</v>
      </c>
      <c r="C77" s="521" t="s">
        <v>3197</v>
      </c>
      <c r="D77" s="521" t="s">
        <v>3199</v>
      </c>
      <c r="E77" s="521" t="s">
        <v>3200</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4.4"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9.4"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4.4"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4.4"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4.4"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4.4"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4.4"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4.4"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4.4"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ht="14.4">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4.4"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9.4"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4.4"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9.4"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4.4"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4.4"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4.4"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4.4"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9.4" thickTop="1">
      <c r="A108" s="592"/>
      <c r="B108" s="596" t="s">
        <v>508</v>
      </c>
      <c r="C108" s="3073" t="s">
        <v>3299</v>
      </c>
      <c r="D108" s="3073" t="s">
        <v>3300</v>
      </c>
      <c r="E108" s="3073" t="s">
        <v>3301</v>
      </c>
      <c r="F108" s="3073" t="s">
        <v>3302</v>
      </c>
      <c r="G108" s="3073" t="s">
        <v>3303</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4.4"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4.4"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4.4"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4.4"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4.4"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4.4"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7.6">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4.4"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58.8" thickTop="1" thickBot="1">
      <c r="A121" s="658"/>
      <c r="B121" s="596" t="s">
        <v>554</v>
      </c>
      <c r="C121" s="3075" t="s">
        <v>3304</v>
      </c>
      <c r="D121" s="3076" t="s">
        <v>3305</v>
      </c>
      <c r="E121" s="3076" t="s">
        <v>2900</v>
      </c>
      <c r="F121" s="3076" t="s">
        <v>3306</v>
      </c>
      <c r="G121" s="3076" t="s">
        <v>3307</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4.4"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72.599999999999994" thickTop="1">
      <c r="A123" s="658"/>
      <c r="B123" s="596" t="s">
        <v>555</v>
      </c>
      <c r="C123" s="3073" t="s">
        <v>3308</v>
      </c>
      <c r="D123" s="3073" t="s">
        <v>3309</v>
      </c>
      <c r="E123" s="3073" t="s">
        <v>3310</v>
      </c>
      <c r="F123" s="3074" t="s">
        <v>3311</v>
      </c>
      <c r="G123" s="3074" t="s">
        <v>3312</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4.4"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3282</v>
      </c>
      <c r="D125" s="1274" t="s">
        <v>3284</v>
      </c>
      <c r="E125" s="1274" t="s">
        <v>3286</v>
      </c>
      <c r="F125" s="1274" t="s">
        <v>3287</v>
      </c>
      <c r="G125" s="1274" t="s">
        <v>3289</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4.4"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3291</v>
      </c>
      <c r="D127" s="3073" t="s">
        <v>3293</v>
      </c>
      <c r="E127" s="3074" t="s">
        <v>3295</v>
      </c>
      <c r="F127" s="3074" t="s">
        <v>3297</v>
      </c>
      <c r="G127" s="3074" t="s">
        <v>3298</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4.4"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4.4"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4.4"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4.4"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4.4"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4.4"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4.4"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24" sqref="C24"/>
    </sheetView>
  </sheetViews>
  <sheetFormatPr defaultColWidth="6.6640625" defaultRowHeight="13.2"/>
  <cols>
    <col min="1" max="1" width="9.77734375" style="2022" customWidth="1"/>
    <col min="2" max="2" width="25.77734375" style="2012" customWidth="1"/>
    <col min="3" max="3" width="10.33203125" style="2023" customWidth="1"/>
    <col min="4" max="4" width="12" style="2012" customWidth="1"/>
    <col min="5" max="5" width="9.44140625" style="2022" customWidth="1"/>
    <col min="6" max="6" width="10.109375" style="2012" customWidth="1"/>
    <col min="7" max="7" width="11.6640625" style="2012" customWidth="1"/>
    <col min="8" max="8" width="10" style="2012" customWidth="1"/>
    <col min="9" max="11" width="9.44140625" style="2012" customWidth="1"/>
    <col min="12" max="12" width="9" style="2012" customWidth="1"/>
    <col min="13" max="13" width="10.44140625" style="2012" bestFit="1" customWidth="1"/>
    <col min="14" max="254" width="9" style="2012" customWidth="1"/>
    <col min="255" max="16384" width="6.6640625" style="2012"/>
  </cols>
  <sheetData>
    <row r="1" spans="1:31" s="1939" customFormat="1" ht="21">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359130</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12966</v>
      </c>
      <c r="C3" s="2002"/>
      <c r="D3" s="2002"/>
      <c r="E3" s="2002"/>
      <c r="F3" s="2002"/>
      <c r="G3" s="2002"/>
      <c r="H3" s="2002"/>
      <c r="I3" s="2002"/>
      <c r="J3" s="2002"/>
      <c r="K3" s="2002"/>
    </row>
    <row r="4" spans="1:31" s="1939" customFormat="1" ht="18" customHeight="1">
      <c r="A4" s="349" t="s">
        <v>428</v>
      </c>
      <c r="B4" s="350">
        <f ca="1">ROUND(B2*10000/IF(B1="",'数据-汇总表'!D3,INDIRECT("'数据-取费表'!R"&amp;$K$1)),0)</f>
        <v>40923</v>
      </c>
      <c r="C4" s="351"/>
      <c r="D4" s="345"/>
      <c r="E4" s="345"/>
      <c r="F4" s="345"/>
      <c r="G4" s="345"/>
      <c r="H4" s="345"/>
      <c r="I4" s="345"/>
      <c r="J4" s="345"/>
      <c r="K4" s="345"/>
    </row>
    <row r="5" spans="1:31" s="1939" customFormat="1" ht="18" customHeight="1" thickBot="1">
      <c r="A5" s="352"/>
      <c r="B5" s="353">
        <f ca="1">ROUND(B2/(IF(B1="",'数据-汇总表'!D3,INDIRECT("'数据-取费表'!R"&amp;$K$1))/666.67),0)</f>
        <v>2728</v>
      </c>
      <c r="C5" s="354" t="s">
        <v>429</v>
      </c>
      <c r="D5" s="345"/>
      <c r="E5" s="345"/>
      <c r="F5" s="345"/>
      <c r="G5" s="345"/>
      <c r="H5" s="345"/>
      <c r="I5" s="345"/>
      <c r="J5" s="345"/>
      <c r="K5" s="345"/>
    </row>
    <row r="6" spans="1:31" s="2009" customFormat="1" ht="16.5" customHeight="1">
      <c r="A6" s="2739" t="s">
        <v>1802</v>
      </c>
      <c r="B6" s="2740"/>
      <c r="C6" s="2741">
        <f ca="1">SUM(C10:K10)</f>
        <v>631617</v>
      </c>
      <c r="D6" s="2740"/>
      <c r="E6" s="2740"/>
      <c r="F6" s="2740"/>
      <c r="G6" s="2740"/>
      <c r="H6" s="2740"/>
      <c r="I6" s="2740"/>
      <c r="J6" s="2740"/>
      <c r="K6" s="2742"/>
    </row>
    <row r="7" spans="1:31" s="2011" customFormat="1" ht="14.4">
      <c r="A7" s="2743" t="s">
        <v>430</v>
      </c>
      <c r="B7" s="2744" t="s">
        <v>431</v>
      </c>
      <c r="C7" s="359" t="s">
        <v>883</v>
      </c>
      <c r="D7" s="359" t="s">
        <v>2966</v>
      </c>
      <c r="E7" s="359" t="s">
        <v>2990</v>
      </c>
      <c r="F7" s="359" t="s">
        <v>2956</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5522</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43186.929999999993</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8748</v>
      </c>
      <c r="E10" s="2929">
        <f>'不动产比较法-车位'!B2</f>
        <v>15508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92038</v>
      </c>
      <c r="D13" s="2755"/>
      <c r="E13" s="2756"/>
      <c r="F13" s="2757"/>
      <c r="G13" s="2723"/>
      <c r="H13" s="2724"/>
      <c r="I13" s="2724"/>
      <c r="J13" s="2724"/>
      <c r="K13" s="2725"/>
    </row>
    <row r="14" spans="1:31" s="2014" customFormat="1" ht="13.5" customHeight="1">
      <c r="A14" s="2753" t="s">
        <v>1809</v>
      </c>
      <c r="B14" s="2754" t="s">
        <v>440</v>
      </c>
      <c r="C14" s="19">
        <f ca="1">ROUND(C13*F14,0)</f>
        <v>2761</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5540</v>
      </c>
      <c r="D16" s="2755">
        <f ca="1">IF(B1="",'数据-汇总表'!E3,INDIRECT("'数据-取费表'!K"&amp;$K$1)+INDIRECT("'数据-取费表'!S"&amp;$K$1))</f>
        <v>276979</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1381</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103186</v>
      </c>
      <c r="D18" s="2764"/>
      <c r="E18" s="391"/>
      <c r="F18" s="391"/>
      <c r="G18" s="2727" t="s">
        <v>2392</v>
      </c>
      <c r="H18" s="2728"/>
      <c r="I18" s="2728"/>
      <c r="J18" s="2728"/>
      <c r="K18" s="2729"/>
    </row>
    <row r="19" spans="1:14" s="2014" customFormat="1" ht="13.5" customHeight="1">
      <c r="A19" s="2761" t="s">
        <v>1814</v>
      </c>
      <c r="B19" s="2762" t="s">
        <v>448</v>
      </c>
      <c r="C19" s="2719">
        <f ca="1">ROUND(D19*E19/10000,0)</f>
        <v>1385</v>
      </c>
      <c r="D19" s="2765">
        <f ca="1">D16</f>
        <v>276979</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4702</v>
      </c>
      <c r="D20" s="2765"/>
      <c r="E20" s="2719"/>
      <c r="F20" s="2766"/>
      <c r="G20" s="2989" t="s">
        <v>3007</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1352</v>
      </c>
      <c r="D22" s="2755">
        <f ca="1">IF(B1="",'数据-汇总表'!E6,IF(INDIRECT("'数据-取费表'!c"&amp;$K$1)="住宅",INDIRECT("'数据-取费表'!s"&amp;$K$1),INDIRECT("'数据-取费表'!k"&amp;$K$1)+INDIRECT("'数据-取费表'!s"&amp;$K$1)))</f>
        <v>67619.070000000007</v>
      </c>
      <c r="E22" s="19">
        <f>'数据-取费表'!B28</f>
        <v>200</v>
      </c>
      <c r="F22" s="2758"/>
      <c r="G22" s="15"/>
      <c r="H22" s="18"/>
      <c r="I22" s="18"/>
      <c r="J22" s="18"/>
      <c r="K22" s="2730"/>
    </row>
    <row r="23" spans="1:14" s="2014" customFormat="1" ht="13.5" customHeight="1">
      <c r="A23" s="2761" t="s">
        <v>1818</v>
      </c>
      <c r="B23" s="2935" t="s">
        <v>2795</v>
      </c>
      <c r="C23" s="2763">
        <f ca="1">ROUND((C18+C19+C20)*F23,0)</f>
        <v>2185</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9474</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8718</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8718</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33085</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162735</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162735</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10884</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10884</v>
      </c>
      <c r="D35" s="1527"/>
      <c r="E35" s="2775"/>
      <c r="F35" s="1528"/>
      <c r="G35" s="2733"/>
      <c r="H35" s="2734"/>
      <c r="I35" s="2734"/>
      <c r="J35" s="2734"/>
      <c r="K35" s="2735"/>
    </row>
    <row r="36" spans="1:11" s="1983" customFormat="1" ht="13.5" customHeight="1" thickBot="1">
      <c r="A36" s="207" t="s">
        <v>1804</v>
      </c>
      <c r="B36" s="2737"/>
      <c r="C36" s="2776">
        <f ca="1">ROUND((C6-C30-C33)/(1+D30+D33),0)</f>
        <v>359130</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53" customWidth="1"/>
    <col min="2" max="2" width="10.77734375" style="1553" customWidth="1"/>
    <col min="3" max="4" width="11.6640625" style="1553" customWidth="1"/>
    <col min="5" max="5" width="6.6640625" style="1553" customWidth="1"/>
    <col min="6" max="16384" width="9" style="1553"/>
  </cols>
  <sheetData>
    <row r="36" spans="1:9">
      <c r="A36" s="1552" t="s">
        <v>1861</v>
      </c>
      <c r="B36" s="1552" t="s">
        <v>1862</v>
      </c>
    </row>
    <row r="37" spans="1:9" ht="28.5" customHeight="1">
      <c r="A37" s="1552"/>
      <c r="B37" s="3222" t="str">
        <f>项目基本情况!B1</f>
        <v>北京市大兴区魏善庄镇2016年世界月季大会周边配套（国家新媒体产业基地B组团）土地一级开发项目AA-43（DX07-0102-6011）地块R2二类居住用地出让国有建设用地使用权抵押价格预评估</v>
      </c>
      <c r="C37" s="3222"/>
      <c r="D37" s="3222"/>
      <c r="E37" s="3222"/>
      <c r="F37" s="3222"/>
      <c r="G37" s="3222"/>
      <c r="H37" s="3222"/>
      <c r="I37" s="3222"/>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c r="B46" s="1552" t="str">
        <f>项目基本情况!K4</f>
        <v>欧红伟、赵雯</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022" customWidth="1"/>
    <col min="2" max="2" width="25.77734375" style="2012" customWidth="1"/>
    <col min="3" max="3" width="10.33203125" style="2023" customWidth="1"/>
    <col min="4" max="4" width="12" style="2012" customWidth="1"/>
    <col min="5" max="5" width="9.44140625" style="2022" customWidth="1"/>
    <col min="6" max="6" width="10.109375" style="2012" customWidth="1"/>
    <col min="7" max="7" width="9.44140625" style="2012" customWidth="1"/>
    <col min="8" max="8" width="10" style="2012" customWidth="1"/>
    <col min="9" max="11" width="9.44140625" style="2012" customWidth="1"/>
    <col min="12" max="12" width="9" style="2012" customWidth="1"/>
    <col min="13" max="13" width="10.44140625" style="2012" bestFit="1" customWidth="1"/>
    <col min="14" max="254" width="9" style="2012" customWidth="1"/>
    <col min="255" max="16384" width="6.6640625" style="2012"/>
  </cols>
  <sheetData>
    <row r="1" spans="1:41" s="1939" customFormat="1" ht="21">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4.4">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92038</v>
      </c>
      <c r="D13" s="374"/>
      <c r="E13" s="288"/>
      <c r="F13" s="375"/>
      <c r="G13" s="367"/>
      <c r="H13" s="370"/>
      <c r="I13" s="370"/>
      <c r="J13" s="370"/>
      <c r="K13" s="371"/>
    </row>
    <row r="14" spans="1:41" s="2014" customFormat="1" ht="13.5" customHeight="1">
      <c r="A14" s="1531" t="s">
        <v>1809</v>
      </c>
      <c r="B14" s="372" t="s">
        <v>440</v>
      </c>
      <c r="C14" s="19">
        <f ca="1">ROUND(C13*F14,0)</f>
        <v>2761</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5540</v>
      </c>
      <c r="D16" s="374">
        <f ca="1">IF(B1="",'数据-汇总表'!E3,INDIRECT("'数据-取费表'!K"&amp;$K$1)+INDIRECT("'数据-取费表'!S"&amp;$K$1))</f>
        <v>276979</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1381</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103186</v>
      </c>
      <c r="D18" s="384"/>
      <c r="E18" s="385"/>
      <c r="F18" s="385"/>
      <c r="G18" s="1227" t="s">
        <v>2394</v>
      </c>
      <c r="H18" s="370"/>
      <c r="I18" s="370"/>
      <c r="J18" s="370"/>
      <c r="K18" s="371"/>
    </row>
    <row r="19" spans="1:14" s="2017" customFormat="1" ht="13.5" customHeight="1">
      <c r="A19" s="1532" t="s">
        <v>1814</v>
      </c>
      <c r="B19" s="382" t="s">
        <v>453</v>
      </c>
      <c r="C19" s="383">
        <f ca="1">ROUND(C18*F19,0)</f>
        <v>2064</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7587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7587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9473</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9473</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131502</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4.4">
      <c r="A6" s="435" t="s">
        <v>481</v>
      </c>
      <c r="B6" s="436"/>
      <c r="C6" s="3396" t="s">
        <v>482</v>
      </c>
      <c r="D6" s="3397"/>
      <c r="E6" s="3431" t="s">
        <v>483</v>
      </c>
      <c r="F6" s="3432"/>
      <c r="G6" s="3396" t="s">
        <v>484</v>
      </c>
      <c r="H6" s="3397"/>
      <c r="I6" s="3396" t="s">
        <v>485</v>
      </c>
      <c r="J6" s="3397"/>
      <c r="K6" s="437" t="s">
        <v>486</v>
      </c>
      <c r="L6" s="2031"/>
      <c r="M6" s="2032"/>
      <c r="N6" s="2032"/>
      <c r="O6" s="2032"/>
      <c r="P6" s="3398" t="s">
        <v>487</v>
      </c>
      <c r="Q6" s="3399"/>
      <c r="R6" s="3404" t="s">
        <v>483</v>
      </c>
      <c r="S6" s="3405"/>
      <c r="T6" s="3404" t="s">
        <v>484</v>
      </c>
      <c r="U6" s="3405"/>
      <c r="V6" s="3391" t="s">
        <v>485</v>
      </c>
      <c r="W6" s="3391"/>
      <c r="X6" s="1465"/>
      <c r="Y6" s="3404" t="s">
        <v>487</v>
      </c>
      <c r="Z6" s="3405"/>
      <c r="AA6" s="3393" t="s">
        <v>483</v>
      </c>
      <c r="AB6" s="3394" t="s">
        <v>484</v>
      </c>
      <c r="AC6" s="3393" t="s">
        <v>485</v>
      </c>
    </row>
    <row r="7" spans="1:29">
      <c r="A7" s="438"/>
      <c r="B7" s="439"/>
      <c r="C7" s="3412" t="s">
        <v>2891</v>
      </c>
      <c r="D7" s="3413"/>
      <c r="E7" s="3433" t="s">
        <v>2892</v>
      </c>
      <c r="F7" s="3434"/>
      <c r="G7" s="3412" t="s">
        <v>2893</v>
      </c>
      <c r="H7" s="3413"/>
      <c r="I7" s="3412" t="s">
        <v>2894</v>
      </c>
      <c r="J7" s="3413"/>
      <c r="K7" s="437"/>
      <c r="L7" s="2031"/>
      <c r="M7" s="2032"/>
      <c r="N7" s="2032"/>
      <c r="O7" s="2032"/>
      <c r="P7" s="3400"/>
      <c r="Q7" s="3401"/>
      <c r="R7" s="3406"/>
      <c r="S7" s="3407"/>
      <c r="T7" s="3406"/>
      <c r="U7" s="3407"/>
      <c r="V7" s="3391"/>
      <c r="W7" s="3391"/>
      <c r="X7" s="1465"/>
      <c r="Y7" s="3406"/>
      <c r="Z7" s="3407"/>
      <c r="AA7" s="3394"/>
      <c r="AB7" s="3394"/>
      <c r="AC7" s="3394"/>
    </row>
    <row r="8" spans="1:29" ht="15" thickBot="1">
      <c r="A8" s="440"/>
      <c r="B8" s="441"/>
      <c r="C8" s="3410" t="s">
        <v>2895</v>
      </c>
      <c r="D8" s="3411"/>
      <c r="E8" s="3429" t="s">
        <v>2895</v>
      </c>
      <c r="F8" s="3430"/>
      <c r="G8" s="3410" t="s">
        <v>2895</v>
      </c>
      <c r="H8" s="3411"/>
      <c r="I8" s="3410" t="s">
        <v>2895</v>
      </c>
      <c r="J8" s="3411"/>
      <c r="K8" s="437" t="s">
        <v>488</v>
      </c>
      <c r="L8" s="2031"/>
      <c r="M8" s="2032"/>
      <c r="N8" s="2032"/>
      <c r="O8" s="2032"/>
      <c r="P8" s="3402"/>
      <c r="Q8" s="3403"/>
      <c r="R8" s="3406"/>
      <c r="S8" s="3407"/>
      <c r="T8" s="3408"/>
      <c r="U8" s="3409"/>
      <c r="V8" s="3391"/>
      <c r="W8" s="3391"/>
      <c r="X8" s="1465"/>
      <c r="Y8" s="3408"/>
      <c r="Z8" s="3409"/>
      <c r="AA8" s="3395"/>
      <c r="AB8" s="3395"/>
      <c r="AC8" s="3395"/>
    </row>
    <row r="9" spans="1:29" s="1120" customFormat="1" ht="1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422" t="s">
        <v>490</v>
      </c>
      <c r="Q9" s="3424"/>
      <c r="R9" s="1466" t="s">
        <v>8</v>
      </c>
      <c r="S9" s="1467">
        <f t="shared" ref="S9:S17" si="0">F9</f>
        <v>0</v>
      </c>
      <c r="T9" s="1466" t="s">
        <v>8</v>
      </c>
      <c r="U9" s="1467">
        <f t="shared" ref="U9:U17" si="1">H9</f>
        <v>0</v>
      </c>
      <c r="V9" s="1466" t="s">
        <v>8</v>
      </c>
      <c r="W9" s="1467">
        <f t="shared" ref="W9:W17" si="2">J9</f>
        <v>0</v>
      </c>
      <c r="X9" s="1468"/>
      <c r="Y9" s="3422" t="s">
        <v>490</v>
      </c>
      <c r="Z9" s="3423"/>
      <c r="AA9" s="1469" t="e">
        <f>D9/F9</f>
        <v>#DIV/0!</v>
      </c>
      <c r="AB9" s="1469" t="e">
        <f>D9/H9</f>
        <v>#DIV/0!</v>
      </c>
      <c r="AC9" s="1469" t="e">
        <f>D9/J9</f>
        <v>#DIV/0!</v>
      </c>
    </row>
    <row r="10" spans="1:29" s="1120" customFormat="1" ht="1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422" t="s">
        <v>493</v>
      </c>
      <c r="Q10" s="3423"/>
      <c r="R10" s="1466" t="s">
        <v>8</v>
      </c>
      <c r="S10" s="1467">
        <f t="shared" si="0"/>
        <v>0</v>
      </c>
      <c r="T10" s="1466" t="s">
        <v>8</v>
      </c>
      <c r="U10" s="1467">
        <f t="shared" si="1"/>
        <v>0</v>
      </c>
      <c r="V10" s="1466" t="s">
        <v>8</v>
      </c>
      <c r="W10" s="1467">
        <f t="shared" si="2"/>
        <v>0</v>
      </c>
      <c r="X10" s="1468"/>
      <c r="Y10" s="3422" t="s">
        <v>493</v>
      </c>
      <c r="Z10" s="3423"/>
      <c r="AA10" s="1469" t="e">
        <f t="shared" ref="AA10:AA42" si="3">D10/F10</f>
        <v>#DIV/0!</v>
      </c>
      <c r="AB10" s="1469" t="e">
        <f t="shared" ref="AB10:AB42" si="4">D10/H10</f>
        <v>#DIV/0!</v>
      </c>
      <c r="AC10" s="1469" t="e">
        <f t="shared" ref="AC10:AC42" si="5">D10/J10</f>
        <v>#DIV/0!</v>
      </c>
    </row>
    <row r="11" spans="1:29" s="1120" customFormat="1" ht="14.4">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90" t="s">
        <v>495</v>
      </c>
      <c r="Q11" s="1063" t="str">
        <f t="shared" ref="Q11:Q17" si="6">B11</f>
        <v>用途</v>
      </c>
      <c r="R11" s="1466" t="s">
        <v>8</v>
      </c>
      <c r="S11" s="1467">
        <f t="shared" si="0"/>
        <v>100</v>
      </c>
      <c r="T11" s="1466" t="s">
        <v>8</v>
      </c>
      <c r="U11" s="1467">
        <f t="shared" si="1"/>
        <v>100</v>
      </c>
      <c r="V11" s="1466" t="s">
        <v>8</v>
      </c>
      <c r="W11" s="1467">
        <f t="shared" si="2"/>
        <v>100</v>
      </c>
      <c r="X11" s="1468"/>
      <c r="Y11" s="3336" t="s">
        <v>496</v>
      </c>
      <c r="Z11" s="1062" t="str">
        <f t="shared" ref="Z11:Z17" si="7">Q11</f>
        <v>用途</v>
      </c>
      <c r="AA11" s="1469">
        <f t="shared" si="3"/>
        <v>1</v>
      </c>
      <c r="AB11" s="1469">
        <f t="shared" si="4"/>
        <v>1</v>
      </c>
      <c r="AC11" s="1469">
        <f t="shared" si="5"/>
        <v>1</v>
      </c>
    </row>
    <row r="12" spans="1:29" s="1238" customFormat="1" ht="28.8">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90"/>
      <c r="Q12" s="1063" t="str">
        <f t="shared" si="6"/>
        <v>土地使用年限（年）</v>
      </c>
      <c r="R12" s="1466" t="s">
        <v>8</v>
      </c>
      <c r="S12" s="1467">
        <f t="shared" si="0"/>
        <v>100</v>
      </c>
      <c r="T12" s="1466" t="s">
        <v>8</v>
      </c>
      <c r="U12" s="1467">
        <f t="shared" si="1"/>
        <v>100</v>
      </c>
      <c r="V12" s="1466" t="s">
        <v>8</v>
      </c>
      <c r="W12" s="1467">
        <f t="shared" si="2"/>
        <v>100</v>
      </c>
      <c r="X12" s="1468"/>
      <c r="Y12" s="3336"/>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90"/>
      <c r="Q13" s="1063" t="str">
        <f t="shared" si="6"/>
        <v>容积率</v>
      </c>
      <c r="R13" s="1466" t="s">
        <v>8</v>
      </c>
      <c r="S13" s="1467" t="e">
        <f t="shared" si="0"/>
        <v>#N/A</v>
      </c>
      <c r="T13" s="1466" t="s">
        <v>8</v>
      </c>
      <c r="U13" s="1467" t="e">
        <f t="shared" si="1"/>
        <v>#N/A</v>
      </c>
      <c r="V13" s="1466" t="s">
        <v>8</v>
      </c>
      <c r="W13" s="1467" t="e">
        <f t="shared" si="2"/>
        <v>#N/A</v>
      </c>
      <c r="X13" s="1468"/>
      <c r="Y13" s="3336"/>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90"/>
      <c r="Q14" s="1063">
        <f t="shared" si="6"/>
        <v>111</v>
      </c>
      <c r="R14" s="1466" t="s">
        <v>8</v>
      </c>
      <c r="S14" s="1467">
        <f t="shared" si="0"/>
        <v>100</v>
      </c>
      <c r="T14" s="1466" t="s">
        <v>8</v>
      </c>
      <c r="U14" s="1467">
        <f t="shared" si="1"/>
        <v>100</v>
      </c>
      <c r="V14" s="1466" t="s">
        <v>8</v>
      </c>
      <c r="W14" s="1467">
        <f t="shared" si="2"/>
        <v>100</v>
      </c>
      <c r="X14" s="1468"/>
      <c r="Y14" s="3336"/>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90"/>
      <c r="Q15" s="1063">
        <f t="shared" si="6"/>
        <v>111</v>
      </c>
      <c r="R15" s="1466" t="s">
        <v>8</v>
      </c>
      <c r="S15" s="1467">
        <f t="shared" si="0"/>
        <v>100</v>
      </c>
      <c r="T15" s="1466" t="s">
        <v>8</v>
      </c>
      <c r="U15" s="1467">
        <f t="shared" si="1"/>
        <v>100</v>
      </c>
      <c r="V15" s="1466" t="s">
        <v>8</v>
      </c>
      <c r="W15" s="1467">
        <f t="shared" si="2"/>
        <v>100</v>
      </c>
      <c r="X15" s="1468"/>
      <c r="Y15" s="3336"/>
      <c r="Z15" s="1062">
        <f t="shared" si="7"/>
        <v>111</v>
      </c>
      <c r="AA15" s="1469">
        <f t="shared" si="3"/>
        <v>1</v>
      </c>
      <c r="AB15" s="1469">
        <f t="shared" si="4"/>
        <v>1</v>
      </c>
      <c r="AC15" s="1469">
        <f t="shared" si="5"/>
        <v>1</v>
      </c>
    </row>
    <row r="16" spans="1:29" ht="15.6"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90"/>
      <c r="Q16" s="1063">
        <f t="shared" si="6"/>
        <v>111</v>
      </c>
      <c r="R16" s="1466" t="s">
        <v>8</v>
      </c>
      <c r="S16" s="1467">
        <f t="shared" si="0"/>
        <v>100</v>
      </c>
      <c r="T16" s="1466" t="s">
        <v>8</v>
      </c>
      <c r="U16" s="1467">
        <f t="shared" si="1"/>
        <v>100</v>
      </c>
      <c r="V16" s="1466" t="s">
        <v>8</v>
      </c>
      <c r="W16" s="1467">
        <f t="shared" si="2"/>
        <v>100</v>
      </c>
      <c r="X16" s="1468"/>
      <c r="Y16" s="3336"/>
      <c r="Z16" s="1062">
        <f t="shared" si="7"/>
        <v>111</v>
      </c>
      <c r="AA16" s="1469">
        <f t="shared" si="3"/>
        <v>1</v>
      </c>
      <c r="AB16" s="1469">
        <f t="shared" si="4"/>
        <v>1</v>
      </c>
      <c r="AC16" s="1469">
        <f t="shared" si="5"/>
        <v>1</v>
      </c>
    </row>
    <row r="17" spans="1:29" ht="69">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425" t="s">
        <v>500</v>
      </c>
      <c r="Q17" s="1470" t="str">
        <f t="shared" si="6"/>
        <v>产业集聚程度</v>
      </c>
      <c r="R17" s="1471" t="s">
        <v>8</v>
      </c>
      <c r="S17" s="1472">
        <f t="shared" si="0"/>
        <v>100</v>
      </c>
      <c r="T17" s="1471" t="s">
        <v>8</v>
      </c>
      <c r="U17" s="1472">
        <f t="shared" si="1"/>
        <v>100</v>
      </c>
      <c r="V17" s="1471" t="s">
        <v>8</v>
      </c>
      <c r="W17" s="1472">
        <f t="shared" si="2"/>
        <v>100</v>
      </c>
      <c r="X17" s="1465"/>
      <c r="Y17" s="3425"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426"/>
      <c r="Q18" s="1470"/>
      <c r="R18" s="1471"/>
      <c r="S18" s="1472"/>
      <c r="T18" s="1471"/>
      <c r="U18" s="1472"/>
      <c r="V18" s="1471"/>
      <c r="W18" s="1472"/>
      <c r="X18" s="1465"/>
      <c r="Y18" s="3426"/>
      <c r="Z18" s="1473"/>
      <c r="AA18" s="1474">
        <v>1</v>
      </c>
      <c r="AB18" s="1474">
        <v>1</v>
      </c>
      <c r="AC18" s="1474">
        <v>1</v>
      </c>
    </row>
    <row r="19" spans="1:29" ht="96.6">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426"/>
      <c r="Q19" s="1470" t="str">
        <f>B19</f>
        <v>交通便捷度</v>
      </c>
      <c r="R19" s="1471" t="s">
        <v>8</v>
      </c>
      <c r="S19" s="1472">
        <f>F19</f>
        <v>100</v>
      </c>
      <c r="T19" s="1471" t="s">
        <v>8</v>
      </c>
      <c r="U19" s="1472">
        <f>H19</f>
        <v>100</v>
      </c>
      <c r="V19" s="1471" t="s">
        <v>8</v>
      </c>
      <c r="W19" s="1472">
        <f>J19</f>
        <v>100</v>
      </c>
      <c r="X19" s="1465"/>
      <c r="Y19" s="3426"/>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426"/>
      <c r="Q20" s="1470"/>
      <c r="R20" s="1471"/>
      <c r="S20" s="1472"/>
      <c r="T20" s="1471"/>
      <c r="U20" s="1472"/>
      <c r="V20" s="1471"/>
      <c r="W20" s="1472"/>
      <c r="X20" s="1465"/>
      <c r="Y20" s="3426"/>
      <c r="Z20" s="1473"/>
      <c r="AA20" s="1474">
        <v>1</v>
      </c>
      <c r="AB20" s="1474">
        <v>1</v>
      </c>
      <c r="AC20" s="1474">
        <v>1</v>
      </c>
    </row>
    <row r="21" spans="1:29" ht="28.8">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426"/>
      <c r="Q21" s="1470" t="str">
        <f t="shared" ref="Q21:Q35" si="8">B21</f>
        <v>区域土地利用方向</v>
      </c>
      <c r="R21" s="1471" t="s">
        <v>8</v>
      </c>
      <c r="S21" s="1472">
        <f>F21</f>
        <v>100</v>
      </c>
      <c r="T21" s="1471" t="s">
        <v>8</v>
      </c>
      <c r="U21" s="1472">
        <f>H21</f>
        <v>100</v>
      </c>
      <c r="V21" s="1471" t="s">
        <v>8</v>
      </c>
      <c r="W21" s="1472">
        <f>J21</f>
        <v>100</v>
      </c>
      <c r="X21" s="1465"/>
      <c r="Y21" s="3426"/>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426"/>
      <c r="Q22" s="1470"/>
      <c r="R22" s="1471"/>
      <c r="S22" s="1472"/>
      <c r="T22" s="1471"/>
      <c r="U22" s="1472"/>
      <c r="V22" s="1471"/>
      <c r="W22" s="1472"/>
      <c r="X22" s="1465"/>
      <c r="Y22" s="3426"/>
      <c r="Z22" s="1473"/>
      <c r="AA22" s="1474"/>
      <c r="AB22" s="1474"/>
      <c r="AC22" s="1474"/>
    </row>
    <row r="23" spans="1:29" ht="82.8">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426"/>
      <c r="Q23" s="1470" t="str">
        <f t="shared" si="8"/>
        <v>环境状况</v>
      </c>
      <c r="R23" s="1471" t="s">
        <v>8</v>
      </c>
      <c r="S23" s="1472">
        <f>F23</f>
        <v>100</v>
      </c>
      <c r="T23" s="1471" t="s">
        <v>8</v>
      </c>
      <c r="U23" s="1472">
        <f>H23</f>
        <v>100</v>
      </c>
      <c r="V23" s="1471" t="s">
        <v>8</v>
      </c>
      <c r="W23" s="1472">
        <f>J23</f>
        <v>100</v>
      </c>
      <c r="X23" s="1465"/>
      <c r="Y23" s="3426"/>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426"/>
      <c r="Q24" s="1470"/>
      <c r="R24" s="1471"/>
      <c r="S24" s="1472"/>
      <c r="T24" s="1471"/>
      <c r="U24" s="1472"/>
      <c r="V24" s="1471"/>
      <c r="W24" s="1472"/>
      <c r="X24" s="1465"/>
      <c r="Y24" s="3426"/>
      <c r="Z24" s="1473"/>
      <c r="AA24" s="1474">
        <v>1</v>
      </c>
      <c r="AB24" s="1474">
        <v>1</v>
      </c>
      <c r="AC24" s="1474">
        <v>1</v>
      </c>
    </row>
    <row r="25" spans="1:29" s="1120" customFormat="1" ht="41.4">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426"/>
      <c r="Q25" s="1063" t="str">
        <f t="shared" si="8"/>
        <v>公共配套设施</v>
      </c>
      <c r="R25" s="1466" t="s">
        <v>8</v>
      </c>
      <c r="S25" s="1467">
        <f>F25</f>
        <v>100</v>
      </c>
      <c r="T25" s="1466" t="s">
        <v>8</v>
      </c>
      <c r="U25" s="1467">
        <f>H25</f>
        <v>100</v>
      </c>
      <c r="V25" s="1466" t="s">
        <v>8</v>
      </c>
      <c r="W25" s="1467">
        <f>J25</f>
        <v>100</v>
      </c>
      <c r="X25" s="1468"/>
      <c r="Y25" s="3426"/>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426"/>
      <c r="Q26" s="1063"/>
      <c r="R26" s="1466"/>
      <c r="S26" s="1467"/>
      <c r="T26" s="1466"/>
      <c r="U26" s="1467"/>
      <c r="V26" s="1466"/>
      <c r="W26" s="1467"/>
      <c r="X26" s="1468"/>
      <c r="Y26" s="3426"/>
      <c r="Z26" s="1062"/>
      <c r="AA26" s="1469">
        <v>1</v>
      </c>
      <c r="AB26" s="1469">
        <v>1</v>
      </c>
      <c r="AC26" s="1469">
        <v>1</v>
      </c>
    </row>
    <row r="27" spans="1:29" s="1120" customFormat="1" ht="41.4">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426"/>
      <c r="Q27" s="2489" t="str">
        <f t="shared" ref="Q27" si="9">B27</f>
        <v>基础设施水平</v>
      </c>
      <c r="R27" s="1466" t="s">
        <v>8</v>
      </c>
      <c r="S27" s="1467">
        <f>F27</f>
        <v>100</v>
      </c>
      <c r="T27" s="1466" t="s">
        <v>8</v>
      </c>
      <c r="U27" s="1467">
        <f>H27</f>
        <v>100</v>
      </c>
      <c r="V27" s="1466" t="s">
        <v>8</v>
      </c>
      <c r="W27" s="1467">
        <f>J27</f>
        <v>100</v>
      </c>
      <c r="X27" s="1468"/>
      <c r="Y27" s="3426"/>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426"/>
      <c r="Q28" s="2489"/>
      <c r="R28" s="1466"/>
      <c r="S28" s="1467"/>
      <c r="T28" s="1466"/>
      <c r="U28" s="1467"/>
      <c r="V28" s="1466"/>
      <c r="W28" s="1467"/>
      <c r="X28" s="1468"/>
      <c r="Y28" s="3426"/>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426"/>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426"/>
      <c r="Z29" s="1473" t="str">
        <f t="shared" ref="Z29:Z42" si="13">Q29</f>
        <v>临街状况</v>
      </c>
      <c r="AA29" s="1474">
        <f t="shared" si="3"/>
        <v>1</v>
      </c>
      <c r="AB29" s="1474">
        <f t="shared" si="4"/>
        <v>1</v>
      </c>
      <c r="AC29" s="1474">
        <f t="shared" si="5"/>
        <v>1</v>
      </c>
    </row>
    <row r="30" spans="1:29" ht="28.8">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426"/>
      <c r="Q30" s="1470" t="str">
        <f t="shared" si="8"/>
        <v>毗邻道路的类型与等级</v>
      </c>
      <c r="R30" s="1471" t="s">
        <v>8</v>
      </c>
      <c r="S30" s="1472">
        <f t="shared" si="10"/>
        <v>100</v>
      </c>
      <c r="T30" s="1471" t="s">
        <v>8</v>
      </c>
      <c r="U30" s="1472">
        <f t="shared" si="11"/>
        <v>100</v>
      </c>
      <c r="V30" s="1471" t="s">
        <v>8</v>
      </c>
      <c r="W30" s="1472">
        <f t="shared" si="12"/>
        <v>100</v>
      </c>
      <c r="X30" s="1465"/>
      <c r="Y30" s="3426"/>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426"/>
      <c r="Q31" s="1470"/>
      <c r="R31" s="1471"/>
      <c r="S31" s="1472"/>
      <c r="T31" s="1471"/>
      <c r="U31" s="1472"/>
      <c r="V31" s="1471"/>
      <c r="W31" s="1472"/>
      <c r="X31" s="1465"/>
      <c r="Y31" s="3426"/>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426"/>
      <c r="Q32" s="1470" t="str">
        <f t="shared" si="8"/>
        <v>土地级别</v>
      </c>
      <c r="R32" s="1471" t="s">
        <v>8</v>
      </c>
      <c r="S32" s="1472">
        <f t="shared" si="10"/>
        <v>100</v>
      </c>
      <c r="T32" s="1471" t="s">
        <v>8</v>
      </c>
      <c r="U32" s="1472">
        <f t="shared" si="11"/>
        <v>100</v>
      </c>
      <c r="V32" s="1471" t="s">
        <v>8</v>
      </c>
      <c r="W32" s="1472">
        <f t="shared" si="12"/>
        <v>100</v>
      </c>
      <c r="X32" s="1465"/>
      <c r="Y32" s="3426"/>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426"/>
      <c r="Q33" s="1470">
        <f t="shared" si="8"/>
        <v>111</v>
      </c>
      <c r="R33" s="1471" t="s">
        <v>8</v>
      </c>
      <c r="S33" s="1472">
        <f t="shared" si="10"/>
        <v>100</v>
      </c>
      <c r="T33" s="1471" t="s">
        <v>8</v>
      </c>
      <c r="U33" s="1472">
        <f t="shared" si="11"/>
        <v>100</v>
      </c>
      <c r="V33" s="1471" t="s">
        <v>8</v>
      </c>
      <c r="W33" s="1472">
        <f t="shared" si="12"/>
        <v>100</v>
      </c>
      <c r="X33" s="1465"/>
      <c r="Y33" s="3426"/>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427" t="s">
        <v>510</v>
      </c>
      <c r="Q34" s="1470">
        <f t="shared" si="8"/>
        <v>111</v>
      </c>
      <c r="R34" s="1471" t="s">
        <v>8</v>
      </c>
      <c r="S34" s="1472">
        <f t="shared" si="10"/>
        <v>100</v>
      </c>
      <c r="T34" s="1471" t="s">
        <v>8</v>
      </c>
      <c r="U34" s="1472">
        <f t="shared" si="11"/>
        <v>100</v>
      </c>
      <c r="V34" s="1471" t="s">
        <v>8</v>
      </c>
      <c r="W34" s="1472">
        <f t="shared" si="12"/>
        <v>100</v>
      </c>
      <c r="X34" s="1465"/>
      <c r="Y34" s="3428" t="s">
        <v>510</v>
      </c>
      <c r="Z34" s="1473">
        <f t="shared" si="13"/>
        <v>111</v>
      </c>
      <c r="AA34" s="1474">
        <f t="shared" si="3"/>
        <v>1</v>
      </c>
      <c r="AB34" s="1474">
        <f t="shared" si="4"/>
        <v>1</v>
      </c>
      <c r="AC34" s="1474">
        <f t="shared" si="5"/>
        <v>1</v>
      </c>
    </row>
    <row r="35" spans="1:29" s="1239" customFormat="1" ht="15.6"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428"/>
      <c r="Q35" s="1470">
        <f t="shared" si="8"/>
        <v>111</v>
      </c>
      <c r="R35" s="1475" t="s">
        <v>8</v>
      </c>
      <c r="S35" s="1476">
        <f t="shared" si="10"/>
        <v>100</v>
      </c>
      <c r="T35" s="1475" t="s">
        <v>8</v>
      </c>
      <c r="U35" s="1476">
        <f t="shared" si="11"/>
        <v>100</v>
      </c>
      <c r="V35" s="1475" t="s">
        <v>8</v>
      </c>
      <c r="W35" s="1476">
        <f t="shared" si="12"/>
        <v>100</v>
      </c>
      <c r="X35" s="1477"/>
      <c r="Y35" s="3428"/>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428"/>
      <c r="Q36" s="1470" t="str">
        <f>B36</f>
        <v>宗地面积</v>
      </c>
      <c r="R36" s="1471" t="s">
        <v>8</v>
      </c>
      <c r="S36" s="1472" t="e">
        <f t="shared" si="10"/>
        <v>#N/A</v>
      </c>
      <c r="T36" s="1471" t="s">
        <v>8</v>
      </c>
      <c r="U36" s="1472" t="e">
        <f t="shared" si="11"/>
        <v>#N/A</v>
      </c>
      <c r="V36" s="1471" t="s">
        <v>8</v>
      </c>
      <c r="W36" s="1472" t="e">
        <f t="shared" si="12"/>
        <v>#N/A</v>
      </c>
      <c r="X36" s="1465"/>
      <c r="Y36" s="3428"/>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428"/>
      <c r="Q37" s="1470" t="str">
        <f t="shared" ref="Q37:Q42" si="14">B37</f>
        <v>宗地形状</v>
      </c>
      <c r="R37" s="1471" t="s">
        <v>8</v>
      </c>
      <c r="S37" s="1472">
        <f t="shared" si="10"/>
        <v>100</v>
      </c>
      <c r="T37" s="1471" t="s">
        <v>8</v>
      </c>
      <c r="U37" s="1472">
        <f t="shared" si="11"/>
        <v>100</v>
      </c>
      <c r="V37" s="1471" t="s">
        <v>8</v>
      </c>
      <c r="W37" s="1472">
        <f t="shared" si="12"/>
        <v>100</v>
      </c>
      <c r="X37" s="1465"/>
      <c r="Y37" s="3428"/>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428"/>
      <c r="Q38" s="1470" t="str">
        <f t="shared" si="14"/>
        <v>宗地开发程度</v>
      </c>
      <c r="R38" s="1466" t="s">
        <v>8</v>
      </c>
      <c r="S38" s="1467">
        <f t="shared" si="10"/>
        <v>100</v>
      </c>
      <c r="T38" s="1466" t="s">
        <v>8</v>
      </c>
      <c r="U38" s="1467">
        <f t="shared" si="11"/>
        <v>100</v>
      </c>
      <c r="V38" s="1466" t="s">
        <v>8</v>
      </c>
      <c r="W38" s="1467">
        <f t="shared" si="12"/>
        <v>100</v>
      </c>
      <c r="X38" s="1468"/>
      <c r="Y38" s="3428"/>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28" t="s">
        <v>561</v>
      </c>
      <c r="Q39" s="1470" t="str">
        <f t="shared" si="14"/>
        <v>工程地质条件</v>
      </c>
      <c r="R39" s="1471" t="s">
        <v>8</v>
      </c>
      <c r="S39" s="1472">
        <f t="shared" si="10"/>
        <v>100</v>
      </c>
      <c r="T39" s="1471" t="s">
        <v>8</v>
      </c>
      <c r="U39" s="1472">
        <f t="shared" si="11"/>
        <v>100</v>
      </c>
      <c r="V39" s="1471" t="s">
        <v>8</v>
      </c>
      <c r="W39" s="1472">
        <f t="shared" si="12"/>
        <v>100</v>
      </c>
      <c r="X39" s="1465"/>
      <c r="Y39" s="3428"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428"/>
      <c r="Q40" s="1470">
        <f t="shared" si="14"/>
        <v>111</v>
      </c>
      <c r="R40" s="1471" t="s">
        <v>8</v>
      </c>
      <c r="S40" s="1472">
        <f t="shared" si="10"/>
        <v>100</v>
      </c>
      <c r="T40" s="1471" t="s">
        <v>8</v>
      </c>
      <c r="U40" s="1472">
        <f t="shared" si="11"/>
        <v>100</v>
      </c>
      <c r="V40" s="1471" t="s">
        <v>8</v>
      </c>
      <c r="W40" s="1472">
        <f t="shared" si="12"/>
        <v>100</v>
      </c>
      <c r="X40" s="1465"/>
      <c r="Y40" s="3428"/>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428"/>
      <c r="Q41" s="1470">
        <f t="shared" si="14"/>
        <v>111</v>
      </c>
      <c r="R41" s="1471" t="s">
        <v>8</v>
      </c>
      <c r="S41" s="1472">
        <f t="shared" si="10"/>
        <v>100</v>
      </c>
      <c r="T41" s="1471" t="s">
        <v>8</v>
      </c>
      <c r="U41" s="1472">
        <f t="shared" si="11"/>
        <v>100</v>
      </c>
      <c r="V41" s="1471" t="s">
        <v>8</v>
      </c>
      <c r="W41" s="1472">
        <f t="shared" si="12"/>
        <v>100</v>
      </c>
      <c r="X41" s="1465"/>
      <c r="Y41" s="3428"/>
      <c r="Z41" s="1473">
        <f t="shared" si="13"/>
        <v>111</v>
      </c>
      <c r="AA41" s="1474">
        <f t="shared" si="3"/>
        <v>1</v>
      </c>
      <c r="AB41" s="1474">
        <f t="shared" si="4"/>
        <v>1</v>
      </c>
      <c r="AC41" s="1474">
        <f t="shared" si="5"/>
        <v>1</v>
      </c>
    </row>
    <row r="42" spans="1:29" s="1239" customFormat="1" ht="15.6"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428"/>
      <c r="Q42" s="1470">
        <f t="shared" si="14"/>
        <v>111</v>
      </c>
      <c r="R42" s="1475" t="s">
        <v>8</v>
      </c>
      <c r="S42" s="1476">
        <f t="shared" si="10"/>
        <v>100</v>
      </c>
      <c r="T42" s="1475" t="s">
        <v>8</v>
      </c>
      <c r="U42" s="1476">
        <f t="shared" si="11"/>
        <v>100</v>
      </c>
      <c r="V42" s="1475" t="s">
        <v>8</v>
      </c>
      <c r="W42" s="1476">
        <f t="shared" si="12"/>
        <v>100</v>
      </c>
      <c r="X42" s="1477"/>
      <c r="Y42" s="3428"/>
      <c r="Z42" s="1478">
        <f t="shared" si="13"/>
        <v>111</v>
      </c>
      <c r="AA42" s="1474">
        <f t="shared" si="3"/>
        <v>1</v>
      </c>
      <c r="AB42" s="1474">
        <f t="shared" si="4"/>
        <v>1</v>
      </c>
      <c r="AC42" s="1474">
        <f t="shared" si="5"/>
        <v>1</v>
      </c>
    </row>
    <row r="43" spans="1:29" ht="14.4">
      <c r="A43" s="530" t="s">
        <v>516</v>
      </c>
      <c r="B43" s="531" t="s">
        <v>2896</v>
      </c>
      <c r="C43" s="532" t="s">
        <v>1</v>
      </c>
      <c r="D43" s="533"/>
      <c r="E43" s="534"/>
      <c r="F43" s="535"/>
      <c r="G43" s="536"/>
      <c r="H43" s="537"/>
      <c r="I43" s="534"/>
      <c r="J43" s="537"/>
      <c r="K43" s="1240"/>
      <c r="L43" s="2042"/>
      <c r="M43" s="2032"/>
      <c r="N43" s="2032"/>
      <c r="O43" s="2043"/>
      <c r="P43" s="3390" t="str">
        <f>A43</f>
        <v>成交单价</v>
      </c>
      <c r="Q43" s="3390"/>
      <c r="R43" s="3391">
        <f>E43</f>
        <v>0</v>
      </c>
      <c r="S43" s="3391"/>
      <c r="T43" s="3391">
        <f>G43</f>
        <v>0</v>
      </c>
      <c r="U43" s="3391"/>
      <c r="V43" s="3391">
        <f>I43</f>
        <v>0</v>
      </c>
      <c r="W43" s="3391"/>
      <c r="X43" s="1457"/>
      <c r="Y43" s="1479"/>
      <c r="Z43" s="1457"/>
      <c r="AA43" s="1457"/>
      <c r="AB43" s="1457"/>
      <c r="AC43" s="1457"/>
    </row>
    <row r="44" spans="1:29" ht="1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90" t="str">
        <f>A44</f>
        <v>比较价格（元/平方米）</v>
      </c>
      <c r="Q44" s="3390"/>
      <c r="R44" s="3392" t="e">
        <f>ROUND(PRODUCT(R43,AA9:AA42),0)</f>
        <v>#DIV/0!</v>
      </c>
      <c r="S44" s="3392"/>
      <c r="T44" s="3392" t="e">
        <f>ROUND(PRODUCT(T43,AB9:AB42),0)</f>
        <v>#DIV/0!</v>
      </c>
      <c r="U44" s="3392"/>
      <c r="V44" s="3392" t="e">
        <f>ROUND(PRODUCT(V43,AC9:AC42),0)</f>
        <v>#DIV/0!</v>
      </c>
      <c r="W44" s="3392"/>
      <c r="X44" s="1457"/>
      <c r="Y44" s="1457"/>
      <c r="Z44" s="1457"/>
      <c r="AA44" s="1457"/>
      <c r="AB44" s="1457"/>
      <c r="AC44" s="1457"/>
    </row>
    <row r="45" spans="1:29" ht="15" thickBot="1">
      <c r="A45" s="544" t="s">
        <v>2897</v>
      </c>
      <c r="B45" s="545"/>
      <c r="C45" s="546" t="e">
        <f>R45</f>
        <v>#DIV/0!</v>
      </c>
      <c r="D45" s="546"/>
      <c r="E45" s="546"/>
      <c r="F45" s="546"/>
      <c r="G45" s="546"/>
      <c r="H45" s="546"/>
      <c r="I45" s="546"/>
      <c r="J45" s="546"/>
      <c r="K45" s="1242"/>
      <c r="L45" s="2042"/>
      <c r="M45" s="2032"/>
      <c r="N45" s="2032"/>
      <c r="O45" s="2043"/>
      <c r="P45" s="3387" t="str">
        <f>A45</f>
        <v>估价对象XX用房的比较价格（楼面单价，元/平方米）</v>
      </c>
      <c r="Q45" s="3388"/>
      <c r="R45" s="3389" t="e">
        <f>ROUND(AVERAGE(R44:V44),0)</f>
        <v>#DIV/0!</v>
      </c>
      <c r="S45" s="3389"/>
      <c r="T45" s="3389"/>
      <c r="U45" s="3389"/>
      <c r="V45" s="3389"/>
      <c r="W45" s="3389"/>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4.4"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8.8">
      <c r="A52" s="552" t="s">
        <v>520</v>
      </c>
      <c r="B52" s="553" t="s">
        <v>521</v>
      </c>
      <c r="C52" s="1458" t="s">
        <v>1684</v>
      </c>
      <c r="D52" s="2125" t="s">
        <v>2255</v>
      </c>
      <c r="E52" s="554" t="s">
        <v>522</v>
      </c>
      <c r="F52" s="1850" t="s">
        <v>523</v>
      </c>
      <c r="G52" s="3435" t="s">
        <v>2246</v>
      </c>
      <c r="H52" s="3436"/>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3.2">
      <c r="A53" s="556" t="s">
        <v>524</v>
      </c>
      <c r="B53" s="557" t="e">
        <f>C45</f>
        <v>#DIV/0!</v>
      </c>
      <c r="C53" s="558">
        <v>1</v>
      </c>
      <c r="D53" s="2126">
        <v>1</v>
      </c>
      <c r="E53" s="558">
        <f>'数据-汇总表'!E8+'数据-汇总表'!E9</f>
        <v>209467.25</v>
      </c>
      <c r="F53" s="1849" t="e">
        <f t="shared" ref="F53:F62" si="15">ROUND(B53*E53/10000,0)</f>
        <v>#DIV/0!</v>
      </c>
      <c r="G53" s="3437"/>
      <c r="H53" s="3438"/>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3.2">
      <c r="A54" s="560" t="s">
        <v>525</v>
      </c>
      <c r="B54" s="561" t="e">
        <f>ROUND($C$45*C54*D54,0)</f>
        <v>#DIV/0!</v>
      </c>
      <c r="C54" s="301">
        <f t="shared" ref="C54:C62" si="16">IF($C$52="北京市系数",I54,J54)</f>
        <v>0.6</v>
      </c>
      <c r="D54" s="2127">
        <v>0.25</v>
      </c>
      <c r="E54" s="562"/>
      <c r="F54" s="1849" t="e">
        <f t="shared" si="15"/>
        <v>#DIV/0!</v>
      </c>
      <c r="G54" s="3439"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3.2">
      <c r="A55" s="560" t="s">
        <v>526</v>
      </c>
      <c r="B55" s="561" t="e">
        <f t="shared" ref="B55:B62" si="17">ROUND($C$45*C55*D55,0)</f>
        <v>#DIV/0!</v>
      </c>
      <c r="C55" s="301">
        <f t="shared" si="16"/>
        <v>0.3</v>
      </c>
      <c r="D55" s="2127">
        <v>0.25</v>
      </c>
      <c r="E55" s="562"/>
      <c r="F55" s="1849" t="e">
        <f t="shared" si="15"/>
        <v>#DIV/0!</v>
      </c>
      <c r="G55" s="3439"/>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3.2">
      <c r="A56" s="560" t="s">
        <v>527</v>
      </c>
      <c r="B56" s="561" t="e">
        <f t="shared" si="17"/>
        <v>#DIV/0!</v>
      </c>
      <c r="C56" s="301">
        <f t="shared" si="16"/>
        <v>0.2</v>
      </c>
      <c r="D56" s="2127">
        <v>0.25</v>
      </c>
      <c r="E56" s="562"/>
      <c r="F56" s="1849" t="e">
        <f t="shared" si="15"/>
        <v>#DIV/0!</v>
      </c>
      <c r="G56" s="3439"/>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3.2">
      <c r="A57" s="560" t="s">
        <v>528</v>
      </c>
      <c r="B57" s="561" t="e">
        <f t="shared" si="17"/>
        <v>#DIV/0!</v>
      </c>
      <c r="C57" s="301">
        <f t="shared" si="16"/>
        <v>0.2</v>
      </c>
      <c r="D57" s="2127">
        <v>0.25</v>
      </c>
      <c r="E57" s="562"/>
      <c r="F57" s="1849" t="e">
        <f t="shared" si="15"/>
        <v>#DIV/0!</v>
      </c>
      <c r="G57" s="3439"/>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3.2">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3.2">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3.2">
      <c r="A60" s="560" t="s">
        <v>530</v>
      </c>
      <c r="B60" s="561" t="e">
        <f t="shared" si="17"/>
        <v>#DIV/0!</v>
      </c>
      <c r="C60" s="301">
        <f t="shared" si="16"/>
        <v>0.15</v>
      </c>
      <c r="D60" s="2127">
        <v>0.25</v>
      </c>
      <c r="E60" s="564">
        <f>'数据-汇总表'!E13</f>
        <v>43186.929999999993</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3.2">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thickBot="1">
      <c r="A63" s="565" t="s">
        <v>533</v>
      </c>
      <c r="B63" s="566" t="s">
        <v>17</v>
      </c>
      <c r="C63" s="566" t="s">
        <v>18</v>
      </c>
      <c r="D63" s="566" t="s">
        <v>2256</v>
      </c>
      <c r="E63" s="566">
        <f>IF(B43="楼面地价",SUM(E53:E62),'数据-汇总表'!D3)</f>
        <v>87758.11</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2.2"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4.4">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4.4">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4.4"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ht="14.4">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4.4"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9.4"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4.4"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4.4"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4.4"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4.4"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4.4"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4.4"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4.4"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4.4"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ht="14.4">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4.4"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4.4"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9.4"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4.4"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9.4"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4.4"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4.4"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4.4"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4.4"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9.4"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4.4"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4.4"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4.4"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4.4"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4.4"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4.4"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4.4"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ht="14.4">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4.4"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4.4"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4.4"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4.4"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4.4"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4.4"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4.4"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302" customWidth="1"/>
    <col min="2" max="2" width="19.21875" style="1426" customWidth="1"/>
    <col min="3" max="4" width="12" style="1303"/>
    <col min="5" max="5" width="14.6640625" style="1303" customWidth="1"/>
    <col min="6" max="8" width="12" style="1303"/>
    <col min="9" max="9" width="12.21875" style="1303" bestFit="1" customWidth="1"/>
    <col min="10" max="10" width="12" style="1303"/>
    <col min="11" max="11" width="9.6640625" style="1300" customWidth="1"/>
    <col min="12" max="12" width="12" style="1303"/>
    <col min="13" max="14" width="10.6640625" style="1303" customWidth="1"/>
    <col min="15" max="17" width="12" style="1303"/>
    <col min="18" max="18" width="12" style="1302"/>
    <col min="19" max="22" width="15.44140625" style="1302" customWidth="1"/>
    <col min="23" max="28" width="12" style="1303"/>
    <col min="29" max="29" width="9.33203125" style="1302" customWidth="1"/>
    <col min="30" max="35" width="9.33203125" style="1301" customWidth="1"/>
    <col min="36" max="39" width="9.33203125" style="1302" customWidth="1"/>
    <col min="40" max="41" width="9.33203125" style="1303" customWidth="1"/>
    <col min="42" max="16384" width="12" style="1303"/>
  </cols>
  <sheetData>
    <row r="1" spans="1:39" ht="20.399999999999999">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6">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6">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31.2">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6"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6"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49"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50"/>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41" t="s">
        <v>2744</v>
      </c>
      <c r="X8" s="3442"/>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50"/>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40"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50"/>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40"/>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50"/>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40"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8" thickBot="1">
      <c r="A12" s="3449"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40"/>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51"/>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40"/>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51"/>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52"/>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49"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24.6" thickBot="1">
      <c r="A17" s="3450"/>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9.4"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9.4"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4">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4">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9.4"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4">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4">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6"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36">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3.2">
      <c r="A33" s="3455"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3.2">
      <c r="A34" s="3456"/>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3.2">
      <c r="A35" s="3456"/>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8" thickBot="1">
      <c r="A36" s="3457"/>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3.2">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3.2">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8"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4.4">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48">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60">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48">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36">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6"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4.4">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48">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60">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48">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36">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6"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4.4">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60">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60">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3.8">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36">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36.6"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4.4">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60">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3.8">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36">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48.6"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53" t="s">
        <v>1594</v>
      </c>
      <c r="B90" s="3453"/>
      <c r="C90" s="3453"/>
      <c r="D90" s="3453"/>
      <c r="E90" s="3453"/>
      <c r="F90" s="3453"/>
      <c r="G90" s="3453"/>
      <c r="H90" s="3453"/>
      <c r="I90" s="3453"/>
      <c r="J90" s="3453"/>
      <c r="K90" s="2361"/>
      <c r="L90" s="2361"/>
      <c r="M90" s="2361"/>
      <c r="N90" s="2361"/>
    </row>
    <row r="91" spans="1:40">
      <c r="A91" s="3454" t="s">
        <v>1404</v>
      </c>
      <c r="B91" s="3454" t="s">
        <v>1595</v>
      </c>
      <c r="C91" s="1052" t="s">
        <v>1596</v>
      </c>
      <c r="D91" s="1053"/>
      <c r="E91" s="1053"/>
      <c r="F91" s="1053"/>
      <c r="G91" s="1053"/>
      <c r="H91" s="1053"/>
      <c r="I91" s="1053"/>
      <c r="J91" s="1054"/>
      <c r="K91" s="1046"/>
      <c r="L91" s="1046"/>
      <c r="M91" s="1046"/>
      <c r="N91" s="1046"/>
    </row>
    <row r="92" spans="1:40">
      <c r="A92" s="3454"/>
      <c r="B92" s="3454"/>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43"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44"/>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44"/>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44"/>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44"/>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44"/>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44"/>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45"/>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43"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44"/>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44"/>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44"/>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44"/>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44"/>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44"/>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44"/>
      <c r="B108" s="3446"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45"/>
      <c r="B109" s="3447"/>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48" t="s">
        <v>1600</v>
      </c>
      <c r="B110" s="3448"/>
      <c r="C110" s="3448"/>
      <c r="D110" s="3448"/>
      <c r="E110" s="3448"/>
      <c r="F110" s="3448"/>
      <c r="G110" s="3448"/>
      <c r="H110" s="3448"/>
      <c r="I110" s="3448"/>
      <c r="J110" s="3448"/>
      <c r="K110" s="2359"/>
      <c r="L110" s="2359"/>
      <c r="M110" s="2359"/>
      <c r="N110" s="2359"/>
    </row>
    <row r="112" spans="1:14" ht="12.6" thickBot="1"/>
    <row r="113" spans="1:13" ht="25.8"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3.2">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3.2">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3.2">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3.2">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8"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978" customWidth="1"/>
    <col min="2" max="9" width="8.21875" style="1017" customWidth="1"/>
    <col min="10" max="13" width="8.21875" style="978"/>
    <col min="14" max="14" width="10" style="978" customWidth="1"/>
    <col min="15" max="16" width="8.21875" style="978"/>
    <col min="17" max="17" width="34.109375" style="978" customWidth="1"/>
    <col min="18" max="18" width="8.21875" style="978" customWidth="1"/>
    <col min="19" max="19" width="8.21875" style="978"/>
    <col min="20" max="20" width="11.6640625" style="978" customWidth="1"/>
    <col min="21" max="16384" width="8.2187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54" t="s">
        <v>968</v>
      </c>
      <c r="B18" s="1066" t="s">
        <v>1407</v>
      </c>
      <c r="C18" s="1043" t="s">
        <v>1408</v>
      </c>
      <c r="D18" s="1044"/>
      <c r="E18" s="1066">
        <v>1</v>
      </c>
      <c r="F18" s="1045" t="s">
        <v>1409</v>
      </c>
      <c r="G18" s="1046"/>
      <c r="H18" s="1017"/>
      <c r="I18" s="1017"/>
    </row>
    <row r="19" spans="1:9" s="1497" customFormat="1" ht="19.5" customHeight="1">
      <c r="A19" s="3454"/>
      <c r="B19" s="3454" t="s">
        <v>1410</v>
      </c>
      <c r="C19" s="1043" t="s">
        <v>1411</v>
      </c>
      <c r="D19" s="1044"/>
      <c r="E19" s="1066">
        <v>0.9</v>
      </c>
      <c r="F19" s="1045" t="s">
        <v>1412</v>
      </c>
      <c r="G19" s="1046"/>
      <c r="H19" s="1017"/>
      <c r="I19" s="1017"/>
    </row>
    <row r="20" spans="1:9" s="1497" customFormat="1" ht="19.5" customHeight="1">
      <c r="A20" s="3454"/>
      <c r="B20" s="3454"/>
      <c r="C20" s="1043" t="s">
        <v>1413</v>
      </c>
      <c r="D20" s="1044"/>
      <c r="E20" s="1066">
        <v>1.1000000000000001</v>
      </c>
      <c r="F20" s="1045" t="s">
        <v>1414</v>
      </c>
      <c r="G20" s="1046"/>
      <c r="H20" s="1017"/>
      <c r="I20" s="1017"/>
    </row>
    <row r="21" spans="1:9" s="1497" customFormat="1" ht="19.5" customHeight="1">
      <c r="A21" s="3454"/>
      <c r="B21" s="3454"/>
      <c r="C21" s="1043" t="s">
        <v>1415</v>
      </c>
      <c r="D21" s="1044"/>
      <c r="E21" s="1066">
        <v>0.8</v>
      </c>
      <c r="F21" s="1045" t="s">
        <v>1416</v>
      </c>
      <c r="G21" s="1046"/>
      <c r="H21" s="1017"/>
      <c r="I21" s="1017"/>
    </row>
    <row r="22" spans="1:9" s="1497" customFormat="1" ht="19.5" customHeight="1">
      <c r="A22" s="3454"/>
      <c r="B22" s="3454"/>
      <c r="C22" s="1043" t="s">
        <v>1417</v>
      </c>
      <c r="D22" s="1044"/>
      <c r="E22" s="1066">
        <v>0.5</v>
      </c>
      <c r="F22" s="1045"/>
      <c r="G22" s="1046"/>
      <c r="H22" s="1017"/>
      <c r="I22" s="1017"/>
    </row>
    <row r="23" spans="1:9" s="1497" customFormat="1" ht="19.5" customHeight="1">
      <c r="A23" s="3454" t="s">
        <v>990</v>
      </c>
      <c r="B23" s="1066" t="s">
        <v>1407</v>
      </c>
      <c r="C23" s="1043" t="s">
        <v>1418</v>
      </c>
      <c r="D23" s="1044"/>
      <c r="E23" s="1066">
        <v>1</v>
      </c>
      <c r="F23" s="1045" t="s">
        <v>1419</v>
      </c>
      <c r="G23" s="1046"/>
      <c r="H23" s="1017"/>
      <c r="I23" s="1017"/>
    </row>
    <row r="24" spans="1:9" s="1497" customFormat="1" ht="19.5" customHeight="1">
      <c r="A24" s="3454"/>
      <c r="B24" s="3454" t="s">
        <v>1410</v>
      </c>
      <c r="C24" s="1043" t="s">
        <v>1420</v>
      </c>
      <c r="D24" s="1044"/>
      <c r="E24" s="1066">
        <v>0.5</v>
      </c>
      <c r="F24" s="1045"/>
      <c r="G24" s="1046"/>
      <c r="H24" s="1017"/>
      <c r="I24" s="1017"/>
    </row>
    <row r="25" spans="1:9" s="1497" customFormat="1" ht="19.5" customHeight="1">
      <c r="A25" s="3454"/>
      <c r="B25" s="3454"/>
      <c r="C25" s="1043" t="s">
        <v>1421</v>
      </c>
      <c r="D25" s="1044"/>
      <c r="E25" s="1066">
        <v>1.1000000000000001</v>
      </c>
      <c r="F25" s="1045"/>
      <c r="G25" s="1046"/>
      <c r="H25" s="1017"/>
      <c r="I25" s="1017"/>
    </row>
    <row r="26" spans="1:9" s="1497" customFormat="1" ht="19.5" customHeight="1">
      <c r="A26" s="3454"/>
      <c r="B26" s="3454"/>
      <c r="C26" s="1043" t="s">
        <v>1422</v>
      </c>
      <c r="D26" s="1044"/>
      <c r="E26" s="1066">
        <v>1.1000000000000001</v>
      </c>
      <c r="F26" s="1045"/>
      <c r="G26" s="1046"/>
      <c r="H26" s="1017"/>
      <c r="I26" s="1017"/>
    </row>
    <row r="27" spans="1:9" s="1497" customFormat="1" ht="19.5" customHeight="1">
      <c r="A27" s="3454"/>
      <c r="B27" s="3454"/>
      <c r="C27" s="1043" t="s">
        <v>1423</v>
      </c>
      <c r="D27" s="1044"/>
      <c r="E27" s="1066">
        <v>0.9</v>
      </c>
      <c r="F27" s="1045" t="s">
        <v>1424</v>
      </c>
      <c r="G27" s="1046"/>
      <c r="H27" s="1017"/>
      <c r="I27" s="1017"/>
    </row>
    <row r="28" spans="1:9" s="1497" customFormat="1" ht="19.5" customHeight="1">
      <c r="A28" s="3454"/>
      <c r="B28" s="3454"/>
      <c r="C28" s="1043" t="s">
        <v>1425</v>
      </c>
      <c r="D28" s="1044"/>
      <c r="E28" s="1066">
        <v>0.9</v>
      </c>
      <c r="F28" s="1045" t="s">
        <v>1426</v>
      </c>
      <c r="G28" s="1046"/>
      <c r="H28" s="1017"/>
      <c r="I28" s="1017"/>
    </row>
    <row r="29" spans="1:9" s="1497" customFormat="1" ht="19.5" customHeight="1">
      <c r="A29" s="3454"/>
      <c r="B29" s="3454"/>
      <c r="C29" s="1043" t="s">
        <v>1427</v>
      </c>
      <c r="D29" s="1044"/>
      <c r="E29" s="1066">
        <v>0.9</v>
      </c>
      <c r="F29" s="1045" t="s">
        <v>1428</v>
      </c>
      <c r="G29" s="1046"/>
      <c r="H29" s="1017"/>
      <c r="I29" s="1017"/>
    </row>
    <row r="30" spans="1:9" s="1497" customFormat="1" ht="19.5" customHeight="1">
      <c r="A30" s="3454"/>
      <c r="B30" s="3454"/>
      <c r="C30" s="1043" t="s">
        <v>1429</v>
      </c>
      <c r="D30" s="1044"/>
      <c r="E30" s="1066">
        <v>0.9</v>
      </c>
      <c r="F30" s="1045" t="s">
        <v>1430</v>
      </c>
      <c r="G30" s="1046"/>
      <c r="H30" s="1017"/>
      <c r="I30" s="1017"/>
    </row>
    <row r="31" spans="1:9" s="1497" customFormat="1" ht="19.5" customHeight="1">
      <c r="A31" s="3454"/>
      <c r="B31" s="3454"/>
      <c r="C31" s="1043" t="s">
        <v>1431</v>
      </c>
      <c r="D31" s="1044"/>
      <c r="E31" s="1066">
        <v>0.8</v>
      </c>
      <c r="F31" s="1045" t="s">
        <v>1432</v>
      </c>
      <c r="G31" s="1046"/>
      <c r="H31" s="1017"/>
      <c r="I31" s="1017"/>
    </row>
    <row r="32" spans="1:9" s="1497" customFormat="1" ht="19.5" customHeight="1">
      <c r="A32" s="3454"/>
      <c r="B32" s="3454"/>
      <c r="C32" s="1043" t="s">
        <v>1433</v>
      </c>
      <c r="D32" s="1044"/>
      <c r="E32" s="1066">
        <v>0.8</v>
      </c>
      <c r="F32" s="1045" t="s">
        <v>1434</v>
      </c>
      <c r="G32" s="1046"/>
      <c r="H32" s="1017"/>
      <c r="I32" s="1017"/>
    </row>
    <row r="33" spans="1:9" s="1497" customFormat="1" ht="19.5" customHeight="1">
      <c r="A33" s="3454" t="s">
        <v>1435</v>
      </c>
      <c r="B33" s="1066" t="s">
        <v>1407</v>
      </c>
      <c r="C33" s="1043" t="s">
        <v>1436</v>
      </c>
      <c r="D33" s="1044"/>
      <c r="E33" s="1066">
        <v>1</v>
      </c>
      <c r="F33" s="1045" t="s">
        <v>1437</v>
      </c>
      <c r="G33" s="1046"/>
      <c r="H33" s="1017"/>
      <c r="I33" s="1017"/>
    </row>
    <row r="34" spans="1:9" s="1497" customFormat="1" ht="19.5" customHeight="1">
      <c r="A34" s="3454"/>
      <c r="B34" s="1066" t="s">
        <v>1410</v>
      </c>
      <c r="C34" s="1043" t="s">
        <v>1438</v>
      </c>
      <c r="D34" s="1044"/>
      <c r="E34" s="1066">
        <v>1.5</v>
      </c>
      <c r="F34" s="1045" t="s">
        <v>1439</v>
      </c>
      <c r="G34" s="1046"/>
      <c r="H34" s="1017"/>
      <c r="I34" s="1017"/>
    </row>
    <row r="35" spans="1:9" s="1497" customFormat="1" ht="19.5" customHeight="1">
      <c r="A35" s="3454" t="s">
        <v>1393</v>
      </c>
      <c r="B35" s="1066" t="s">
        <v>1407</v>
      </c>
      <c r="C35" s="1043" t="s">
        <v>1440</v>
      </c>
      <c r="D35" s="1044"/>
      <c r="E35" s="1066">
        <v>1</v>
      </c>
      <c r="F35" s="1045" t="s">
        <v>1441</v>
      </c>
      <c r="G35" s="1046"/>
      <c r="H35" s="1017"/>
      <c r="I35" s="1017"/>
    </row>
    <row r="36" spans="1:9" s="1497" customFormat="1" ht="19.5" customHeight="1">
      <c r="A36" s="3454"/>
      <c r="B36" s="3454" t="s">
        <v>1410</v>
      </c>
      <c r="C36" s="1043" t="s">
        <v>1442</v>
      </c>
      <c r="D36" s="1044"/>
      <c r="E36" s="1066">
        <v>1</v>
      </c>
      <c r="F36" s="1045" t="s">
        <v>1443</v>
      </c>
      <c r="G36" s="1046"/>
      <c r="H36" s="1017"/>
      <c r="I36" s="1017"/>
    </row>
    <row r="37" spans="1:9" s="1497" customFormat="1" ht="19.5" customHeight="1">
      <c r="A37" s="3454"/>
      <c r="B37" s="3454"/>
      <c r="C37" s="1043" t="s">
        <v>1444</v>
      </c>
      <c r="D37" s="1044"/>
      <c r="E37" s="1066">
        <v>1.5</v>
      </c>
      <c r="F37" s="1045" t="s">
        <v>1445</v>
      </c>
      <c r="G37" s="1046"/>
      <c r="H37" s="1017"/>
      <c r="I37" s="1017"/>
    </row>
    <row r="38" spans="1:9" s="1497" customFormat="1" ht="19.5" customHeight="1">
      <c r="A38" s="3454"/>
      <c r="B38" s="3454"/>
      <c r="C38" s="1043" t="s">
        <v>1446</v>
      </c>
      <c r="D38" s="1044"/>
      <c r="E38" s="1066">
        <v>1</v>
      </c>
      <c r="F38" s="1045" t="s">
        <v>1447</v>
      </c>
      <c r="G38" s="1046"/>
      <c r="H38" s="1017"/>
      <c r="I38" s="1017"/>
    </row>
    <row r="39" spans="1:9" s="1497" customFormat="1" ht="19.5" customHeight="1">
      <c r="A39" s="3454"/>
      <c r="B39" s="3454"/>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36">
      <c r="A61" s="1066">
        <v>1</v>
      </c>
      <c r="B61" s="3454" t="s">
        <v>1462</v>
      </c>
      <c r="C61" s="980" t="s">
        <v>1463</v>
      </c>
      <c r="D61" s="980" t="s">
        <v>1464</v>
      </c>
      <c r="E61" s="1051">
        <v>0.5</v>
      </c>
      <c r="F61" s="1066">
        <v>80</v>
      </c>
      <c r="H61" s="1017">
        <f>SUMIF(C59:C119,基准地价!C8,E59:E119)</f>
        <v>0</v>
      </c>
    </row>
    <row r="62" spans="1:8" s="1017" customFormat="1" ht="36">
      <c r="A62" s="1066">
        <v>2</v>
      </c>
      <c r="B62" s="3454"/>
      <c r="C62" s="980" t="s">
        <v>1465</v>
      </c>
      <c r="D62" s="980" t="s">
        <v>1466</v>
      </c>
      <c r="E62" s="1051">
        <v>0.5</v>
      </c>
      <c r="F62" s="1066">
        <v>80</v>
      </c>
    </row>
    <row r="63" spans="1:8" s="1017" customFormat="1" ht="48">
      <c r="A63" s="1066">
        <v>3</v>
      </c>
      <c r="B63" s="3454"/>
      <c r="C63" s="980" t="s">
        <v>1467</v>
      </c>
      <c r="D63" s="980" t="s">
        <v>1468</v>
      </c>
      <c r="E63" s="1051">
        <v>0.5</v>
      </c>
      <c r="F63" s="1066">
        <v>80</v>
      </c>
    </row>
    <row r="64" spans="1:8" s="1017" customFormat="1" ht="48">
      <c r="A64" s="1066">
        <v>4</v>
      </c>
      <c r="B64" s="3454"/>
      <c r="C64" s="980" t="s">
        <v>1469</v>
      </c>
      <c r="D64" s="980" t="s">
        <v>1470</v>
      </c>
      <c r="E64" s="1051">
        <v>0.4</v>
      </c>
      <c r="F64" s="1066">
        <v>60</v>
      </c>
    </row>
    <row r="65" spans="1:6" s="1017" customFormat="1" ht="48">
      <c r="A65" s="1066">
        <v>5</v>
      </c>
      <c r="B65" s="3454"/>
      <c r="C65" s="980" t="s">
        <v>1471</v>
      </c>
      <c r="D65" s="980" t="s">
        <v>1472</v>
      </c>
      <c r="E65" s="1051">
        <v>0.2</v>
      </c>
      <c r="F65" s="1066">
        <v>30</v>
      </c>
    </row>
    <row r="66" spans="1:6" s="1017" customFormat="1" ht="48">
      <c r="A66" s="1066">
        <v>6</v>
      </c>
      <c r="B66" s="3454"/>
      <c r="C66" s="980" t="s">
        <v>1473</v>
      </c>
      <c r="D66" s="980" t="s">
        <v>1474</v>
      </c>
      <c r="E66" s="1051">
        <v>0.3</v>
      </c>
      <c r="F66" s="1066">
        <v>50</v>
      </c>
    </row>
    <row r="67" spans="1:6" s="1017" customFormat="1" ht="48">
      <c r="A67" s="1066">
        <v>7</v>
      </c>
      <c r="B67" s="3454"/>
      <c r="C67" s="980" t="s">
        <v>1475</v>
      </c>
      <c r="D67" s="980" t="s">
        <v>1476</v>
      </c>
      <c r="E67" s="1051">
        <v>0.2</v>
      </c>
      <c r="F67" s="1066">
        <v>30</v>
      </c>
    </row>
    <row r="68" spans="1:6" s="1017" customFormat="1" ht="48">
      <c r="A68" s="1066">
        <v>8</v>
      </c>
      <c r="B68" s="3454"/>
      <c r="C68" s="980" t="s">
        <v>1477</v>
      </c>
      <c r="D68" s="980" t="s">
        <v>1478</v>
      </c>
      <c r="E68" s="1051">
        <v>0.2</v>
      </c>
      <c r="F68" s="1066">
        <v>30</v>
      </c>
    </row>
    <row r="69" spans="1:6" s="1017" customFormat="1" ht="48">
      <c r="A69" s="1066">
        <v>9</v>
      </c>
      <c r="B69" s="3454"/>
      <c r="C69" s="980" t="s">
        <v>1479</v>
      </c>
      <c r="D69" s="980" t="s">
        <v>1480</v>
      </c>
      <c r="E69" s="1051">
        <v>0.2</v>
      </c>
      <c r="F69" s="1066">
        <v>30</v>
      </c>
    </row>
    <row r="70" spans="1:6" s="1017" customFormat="1" ht="60">
      <c r="A70" s="1066">
        <v>10</v>
      </c>
      <c r="B70" s="3454"/>
      <c r="C70" s="980" t="s">
        <v>1481</v>
      </c>
      <c r="D70" s="980" t="s">
        <v>1482</v>
      </c>
      <c r="E70" s="1051">
        <v>0.2</v>
      </c>
      <c r="F70" s="1066">
        <v>30</v>
      </c>
    </row>
    <row r="71" spans="1:6" s="1017" customFormat="1" ht="60">
      <c r="A71" s="1066">
        <v>11</v>
      </c>
      <c r="B71" s="3454"/>
      <c r="C71" s="980" t="s">
        <v>1483</v>
      </c>
      <c r="D71" s="980" t="s">
        <v>1484</v>
      </c>
      <c r="E71" s="1051">
        <v>0.2</v>
      </c>
      <c r="F71" s="1066">
        <v>30</v>
      </c>
    </row>
    <row r="72" spans="1:6" s="1017" customFormat="1" ht="36">
      <c r="A72" s="1066">
        <v>12</v>
      </c>
      <c r="B72" s="3454"/>
      <c r="C72" s="980" t="s">
        <v>1485</v>
      </c>
      <c r="D72" s="980" t="s">
        <v>1486</v>
      </c>
      <c r="E72" s="1051">
        <v>0.5</v>
      </c>
      <c r="F72" s="1066">
        <v>80</v>
      </c>
    </row>
    <row r="73" spans="1:6" s="1017" customFormat="1" ht="36">
      <c r="A73" s="1066">
        <v>13</v>
      </c>
      <c r="B73" s="3454"/>
      <c r="C73" s="980" t="s">
        <v>1487</v>
      </c>
      <c r="D73" s="980" t="s">
        <v>1488</v>
      </c>
      <c r="E73" s="1051">
        <v>0.4</v>
      </c>
      <c r="F73" s="1066">
        <v>60</v>
      </c>
    </row>
    <row r="74" spans="1:6" s="1017" customFormat="1" ht="36">
      <c r="A74" s="1066">
        <v>14</v>
      </c>
      <c r="B74" s="3454"/>
      <c r="C74" s="980" t="s">
        <v>1489</v>
      </c>
      <c r="D74" s="980" t="s">
        <v>1490</v>
      </c>
      <c r="E74" s="1051">
        <v>0.2</v>
      </c>
      <c r="F74" s="1066">
        <v>30</v>
      </c>
    </row>
    <row r="75" spans="1:6" s="1017" customFormat="1" ht="36">
      <c r="A75" s="1066">
        <v>15</v>
      </c>
      <c r="B75" s="3454"/>
      <c r="C75" s="980" t="s">
        <v>1491</v>
      </c>
      <c r="D75" s="980" t="s">
        <v>1492</v>
      </c>
      <c r="E75" s="1051">
        <v>0.2</v>
      </c>
      <c r="F75" s="1066">
        <v>30</v>
      </c>
    </row>
    <row r="76" spans="1:6" s="1017" customFormat="1" ht="36">
      <c r="A76" s="1066">
        <v>16</v>
      </c>
      <c r="B76" s="3454" t="s">
        <v>1493</v>
      </c>
      <c r="C76" s="980" t="s">
        <v>1494</v>
      </c>
      <c r="D76" s="980" t="s">
        <v>1495</v>
      </c>
      <c r="E76" s="1051">
        <v>0.5</v>
      </c>
      <c r="F76" s="1066">
        <v>80</v>
      </c>
    </row>
    <row r="77" spans="1:6" s="1017" customFormat="1" ht="36">
      <c r="A77" s="1066">
        <v>17</v>
      </c>
      <c r="B77" s="3454"/>
      <c r="C77" s="980" t="s">
        <v>1496</v>
      </c>
      <c r="D77" s="980" t="s">
        <v>1497</v>
      </c>
      <c r="E77" s="1051">
        <v>0.5</v>
      </c>
      <c r="F77" s="1066">
        <v>80</v>
      </c>
    </row>
    <row r="78" spans="1:6" s="1017" customFormat="1" ht="36">
      <c r="A78" s="1066">
        <v>18</v>
      </c>
      <c r="B78" s="3454"/>
      <c r="C78" s="980" t="s">
        <v>1498</v>
      </c>
      <c r="D78" s="980" t="s">
        <v>1499</v>
      </c>
      <c r="E78" s="1051">
        <v>0.2</v>
      </c>
      <c r="F78" s="1066">
        <v>30</v>
      </c>
    </row>
    <row r="79" spans="1:6" s="1017" customFormat="1" ht="36">
      <c r="A79" s="1066">
        <v>19</v>
      </c>
      <c r="B79" s="3454"/>
      <c r="C79" s="980" t="s">
        <v>1500</v>
      </c>
      <c r="D79" s="980" t="s">
        <v>1501</v>
      </c>
      <c r="E79" s="1051">
        <v>0.5</v>
      </c>
      <c r="F79" s="1066">
        <v>80</v>
      </c>
    </row>
    <row r="80" spans="1:6" s="1017" customFormat="1" ht="36">
      <c r="A80" s="1066">
        <v>20</v>
      </c>
      <c r="B80" s="3454"/>
      <c r="C80" s="980" t="s">
        <v>1502</v>
      </c>
      <c r="D80" s="980" t="s">
        <v>1503</v>
      </c>
      <c r="E80" s="1051">
        <v>0.2</v>
      </c>
      <c r="F80" s="1066">
        <v>30</v>
      </c>
    </row>
    <row r="81" spans="1:6" s="1017" customFormat="1" ht="36">
      <c r="A81" s="1066">
        <v>21</v>
      </c>
      <c r="B81" s="3454"/>
      <c r="C81" s="980" t="s">
        <v>1504</v>
      </c>
      <c r="D81" s="980" t="s">
        <v>1505</v>
      </c>
      <c r="E81" s="1051">
        <v>0.2</v>
      </c>
      <c r="F81" s="1066">
        <v>30</v>
      </c>
    </row>
    <row r="82" spans="1:6" s="1017" customFormat="1" ht="60">
      <c r="A82" s="1066">
        <v>22</v>
      </c>
      <c r="B82" s="3454"/>
      <c r="C82" s="980" t="s">
        <v>1506</v>
      </c>
      <c r="D82" s="980" t="s">
        <v>1507</v>
      </c>
      <c r="E82" s="1051">
        <v>0.2</v>
      </c>
      <c r="F82" s="1066">
        <v>30</v>
      </c>
    </row>
    <row r="83" spans="1:6" s="1017" customFormat="1" ht="60">
      <c r="A83" s="1066">
        <v>23</v>
      </c>
      <c r="B83" s="3454"/>
      <c r="C83" s="980" t="s">
        <v>1508</v>
      </c>
      <c r="D83" s="980" t="s">
        <v>1509</v>
      </c>
      <c r="E83" s="1051">
        <v>0.2</v>
      </c>
      <c r="F83" s="1066">
        <v>30</v>
      </c>
    </row>
    <row r="84" spans="1:6" s="1017" customFormat="1" ht="48">
      <c r="A84" s="1066">
        <v>24</v>
      </c>
      <c r="B84" s="3454"/>
      <c r="C84" s="980" t="s">
        <v>1510</v>
      </c>
      <c r="D84" s="980" t="s">
        <v>1511</v>
      </c>
      <c r="E84" s="1051">
        <v>0.2</v>
      </c>
      <c r="F84" s="1066">
        <v>30</v>
      </c>
    </row>
    <row r="85" spans="1:6" s="1017" customFormat="1" ht="36">
      <c r="A85" s="1066">
        <v>25</v>
      </c>
      <c r="B85" s="3454"/>
      <c r="C85" s="980" t="s">
        <v>1512</v>
      </c>
      <c r="D85" s="980" t="s">
        <v>1513</v>
      </c>
      <c r="E85" s="1051">
        <v>0.5</v>
      </c>
      <c r="F85" s="1066">
        <v>80</v>
      </c>
    </row>
    <row r="86" spans="1:6" s="1017" customFormat="1" ht="36">
      <c r="A86" s="1066">
        <v>26</v>
      </c>
      <c r="B86" s="3454"/>
      <c r="C86" s="980" t="s">
        <v>1514</v>
      </c>
      <c r="D86" s="980" t="s">
        <v>1515</v>
      </c>
      <c r="E86" s="1051">
        <v>0.2</v>
      </c>
      <c r="F86" s="1066">
        <v>30</v>
      </c>
    </row>
    <row r="87" spans="1:6" s="1017" customFormat="1" ht="36">
      <c r="A87" s="1066">
        <v>27</v>
      </c>
      <c r="B87" s="3454"/>
      <c r="C87" s="980" t="s">
        <v>1516</v>
      </c>
      <c r="D87" s="980" t="s">
        <v>1517</v>
      </c>
      <c r="E87" s="1051">
        <v>0.2</v>
      </c>
      <c r="F87" s="1066">
        <v>30</v>
      </c>
    </row>
    <row r="88" spans="1:6" s="1017" customFormat="1" ht="36">
      <c r="A88" s="1066">
        <v>28</v>
      </c>
      <c r="B88" s="3454"/>
      <c r="C88" s="980" t="s">
        <v>1518</v>
      </c>
      <c r="D88" s="980" t="s">
        <v>1519</v>
      </c>
      <c r="E88" s="1051">
        <v>0.2</v>
      </c>
      <c r="F88" s="1066">
        <v>30</v>
      </c>
    </row>
    <row r="89" spans="1:6" s="1017" customFormat="1" ht="36">
      <c r="A89" s="1066">
        <v>29</v>
      </c>
      <c r="B89" s="3454"/>
      <c r="C89" s="980" t="s">
        <v>1520</v>
      </c>
      <c r="D89" s="980" t="s">
        <v>1521</v>
      </c>
      <c r="E89" s="1051">
        <v>0.2</v>
      </c>
      <c r="F89" s="1066">
        <v>30</v>
      </c>
    </row>
    <row r="90" spans="1:6" s="1017" customFormat="1" ht="36">
      <c r="A90" s="1066">
        <v>30</v>
      </c>
      <c r="B90" s="3454"/>
      <c r="C90" s="980" t="s">
        <v>1522</v>
      </c>
      <c r="D90" s="980" t="s">
        <v>1523</v>
      </c>
      <c r="E90" s="1051">
        <v>0.2</v>
      </c>
      <c r="F90" s="1066">
        <v>30</v>
      </c>
    </row>
    <row r="91" spans="1:6" s="1017" customFormat="1" ht="48">
      <c r="A91" s="1066">
        <v>31</v>
      </c>
      <c r="B91" s="3454"/>
      <c r="C91" s="980" t="s">
        <v>1524</v>
      </c>
      <c r="D91" s="980" t="s">
        <v>1525</v>
      </c>
      <c r="E91" s="1051">
        <v>0.2</v>
      </c>
      <c r="F91" s="1066">
        <v>30</v>
      </c>
    </row>
    <row r="92" spans="1:6" s="1017" customFormat="1" ht="36">
      <c r="A92" s="1066">
        <v>32</v>
      </c>
      <c r="B92" s="3454" t="s">
        <v>1526</v>
      </c>
      <c r="C92" s="1066" t="s">
        <v>1527</v>
      </c>
      <c r="D92" s="980" t="s">
        <v>1528</v>
      </c>
      <c r="E92" s="1051">
        <v>0.2</v>
      </c>
      <c r="F92" s="1066">
        <v>30</v>
      </c>
    </row>
    <row r="93" spans="1:6" s="1017" customFormat="1" ht="36">
      <c r="A93" s="1066">
        <v>33</v>
      </c>
      <c r="B93" s="3454"/>
      <c r="C93" s="1066" t="s">
        <v>1529</v>
      </c>
      <c r="D93" s="980" t="s">
        <v>1530</v>
      </c>
      <c r="E93" s="1051">
        <v>0.2</v>
      </c>
      <c r="F93" s="1066">
        <v>30</v>
      </c>
    </row>
    <row r="94" spans="1:6" s="1017" customFormat="1" ht="60">
      <c r="A94" s="1066">
        <v>34</v>
      </c>
      <c r="B94" s="3454"/>
      <c r="C94" s="1066" t="s">
        <v>1531</v>
      </c>
      <c r="D94" s="980" t="s">
        <v>1532</v>
      </c>
      <c r="E94" s="1051">
        <v>0.2</v>
      </c>
      <c r="F94" s="1066">
        <v>30</v>
      </c>
    </row>
    <row r="95" spans="1:6" s="1017" customFormat="1" ht="48">
      <c r="A95" s="1066">
        <v>35</v>
      </c>
      <c r="B95" s="3454"/>
      <c r="C95" s="1066" t="s">
        <v>1533</v>
      </c>
      <c r="D95" s="980" t="s">
        <v>1534</v>
      </c>
      <c r="E95" s="1051">
        <v>0.2</v>
      </c>
      <c r="F95" s="1066">
        <v>30</v>
      </c>
    </row>
    <row r="96" spans="1:6" s="1017" customFormat="1" ht="72">
      <c r="A96" s="1066">
        <v>36</v>
      </c>
      <c r="B96" s="3454"/>
      <c r="C96" s="980" t="s">
        <v>1535</v>
      </c>
      <c r="D96" s="980" t="s">
        <v>1536</v>
      </c>
      <c r="E96" s="1051">
        <v>0.2</v>
      </c>
      <c r="F96" s="1066">
        <v>30</v>
      </c>
    </row>
    <row r="97" spans="1:6" s="1017" customFormat="1" ht="36">
      <c r="A97" s="1066">
        <v>37</v>
      </c>
      <c r="B97" s="3454"/>
      <c r="C97" s="1066" t="s">
        <v>1537</v>
      </c>
      <c r="D97" s="980" t="s">
        <v>1538</v>
      </c>
      <c r="E97" s="1051">
        <v>0.2</v>
      </c>
      <c r="F97" s="1066">
        <v>30</v>
      </c>
    </row>
    <row r="98" spans="1:6" s="1017" customFormat="1" ht="36">
      <c r="A98" s="1066">
        <v>38</v>
      </c>
      <c r="B98" s="3454"/>
      <c r="C98" s="1066" t="s">
        <v>1539</v>
      </c>
      <c r="D98" s="980" t="s">
        <v>1540</v>
      </c>
      <c r="E98" s="1051">
        <v>0.2</v>
      </c>
      <c r="F98" s="1066">
        <v>30</v>
      </c>
    </row>
    <row r="99" spans="1:6" s="1017" customFormat="1" ht="36">
      <c r="A99" s="1066">
        <v>39</v>
      </c>
      <c r="B99" s="3454" t="s">
        <v>1541</v>
      </c>
      <c r="C99" s="1066" t="s">
        <v>1542</v>
      </c>
      <c r="D99" s="980" t="s">
        <v>1543</v>
      </c>
      <c r="E99" s="1051">
        <v>0.3</v>
      </c>
      <c r="F99" s="1066">
        <v>50</v>
      </c>
    </row>
    <row r="100" spans="1:6" s="1017" customFormat="1" ht="36">
      <c r="A100" s="1066">
        <v>40</v>
      </c>
      <c r="B100" s="3454"/>
      <c r="C100" s="1066" t="s">
        <v>1544</v>
      </c>
      <c r="D100" s="980" t="s">
        <v>1545</v>
      </c>
      <c r="E100" s="1051">
        <v>0.2</v>
      </c>
      <c r="F100" s="1066">
        <v>30</v>
      </c>
    </row>
    <row r="101" spans="1:6" s="1017" customFormat="1" ht="36">
      <c r="A101" s="1066">
        <v>41</v>
      </c>
      <c r="B101" s="3454"/>
      <c r="C101" s="1066" t="s">
        <v>1546</v>
      </c>
      <c r="D101" s="980" t="s">
        <v>1543</v>
      </c>
      <c r="E101" s="1051">
        <v>0.2</v>
      </c>
      <c r="F101" s="1066">
        <v>30</v>
      </c>
    </row>
    <row r="102" spans="1:6" s="1017" customFormat="1" ht="72">
      <c r="A102" s="1066">
        <v>42</v>
      </c>
      <c r="B102" s="1066" t="s">
        <v>1547</v>
      </c>
      <c r="C102" s="980" t="s">
        <v>1548</v>
      </c>
      <c r="D102" s="980" t="s">
        <v>1549</v>
      </c>
      <c r="E102" s="1051">
        <v>0.2</v>
      </c>
      <c r="F102" s="1066">
        <v>30</v>
      </c>
    </row>
    <row r="103" spans="1:6" s="1017" customFormat="1" ht="36">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48">
      <c r="A105" s="1066">
        <v>45</v>
      </c>
      <c r="B105" s="3454" t="s">
        <v>1556</v>
      </c>
      <c r="C105" s="1066" t="s">
        <v>1557</v>
      </c>
      <c r="D105" s="980" t="s">
        <v>1558</v>
      </c>
      <c r="E105" s="1051">
        <v>0.2</v>
      </c>
      <c r="F105" s="1066">
        <v>30</v>
      </c>
    </row>
    <row r="106" spans="1:6" s="1017" customFormat="1" ht="48">
      <c r="A106" s="1066">
        <v>46</v>
      </c>
      <c r="B106" s="3454"/>
      <c r="C106" s="1066" t="s">
        <v>1559</v>
      </c>
      <c r="D106" s="980" t="s">
        <v>1560</v>
      </c>
      <c r="E106" s="1051">
        <v>0.2</v>
      </c>
      <c r="F106" s="1066">
        <v>30</v>
      </c>
    </row>
    <row r="107" spans="1:6" s="1017" customFormat="1" ht="36">
      <c r="A107" s="1066">
        <v>47</v>
      </c>
      <c r="B107" s="3454" t="s">
        <v>1561</v>
      </c>
      <c r="C107" s="1066" t="s">
        <v>1562</v>
      </c>
      <c r="D107" s="980" t="s">
        <v>1563</v>
      </c>
      <c r="E107" s="1051">
        <v>0.3</v>
      </c>
      <c r="F107" s="1066">
        <v>50</v>
      </c>
    </row>
    <row r="108" spans="1:6" s="1017" customFormat="1" ht="48">
      <c r="A108" s="1066">
        <v>48</v>
      </c>
      <c r="B108" s="3454"/>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48">
      <c r="A110" s="1066">
        <v>50</v>
      </c>
      <c r="B110" s="1066" t="s">
        <v>1569</v>
      </c>
      <c r="C110" s="1066" t="s">
        <v>1570</v>
      </c>
      <c r="D110" s="980" t="s">
        <v>1571</v>
      </c>
      <c r="E110" s="1051">
        <v>0.2</v>
      </c>
      <c r="F110" s="1066">
        <v>30</v>
      </c>
    </row>
    <row r="111" spans="1:6" s="1017" customFormat="1" ht="48">
      <c r="A111" s="1066">
        <v>51</v>
      </c>
      <c r="B111" s="3454" t="s">
        <v>1572</v>
      </c>
      <c r="C111" s="1066" t="s">
        <v>1573</v>
      </c>
      <c r="D111" s="980" t="s">
        <v>1574</v>
      </c>
      <c r="E111" s="1051">
        <v>0.2</v>
      </c>
      <c r="F111" s="1066">
        <v>30</v>
      </c>
    </row>
    <row r="112" spans="1:6" s="1017" customFormat="1" ht="36">
      <c r="A112" s="1066">
        <v>52</v>
      </c>
      <c r="B112" s="3454"/>
      <c r="C112" s="1066" t="s">
        <v>1575</v>
      </c>
      <c r="D112" s="980" t="s">
        <v>1576</v>
      </c>
      <c r="E112" s="1051">
        <v>0.2</v>
      </c>
      <c r="F112" s="1066">
        <v>30</v>
      </c>
    </row>
    <row r="113" spans="1:14" s="1017" customFormat="1" ht="36">
      <c r="A113" s="1066">
        <v>53</v>
      </c>
      <c r="B113" s="3454"/>
      <c r="C113" s="1066" t="s">
        <v>1577</v>
      </c>
      <c r="D113" s="980" t="s">
        <v>1578</v>
      </c>
      <c r="E113" s="1051">
        <v>0.2</v>
      </c>
      <c r="F113" s="1066">
        <v>30</v>
      </c>
    </row>
    <row r="114" spans="1:14" ht="48">
      <c r="A114" s="1066">
        <v>54</v>
      </c>
      <c r="B114" s="1066" t="s">
        <v>1579</v>
      </c>
      <c r="C114" s="1066" t="s">
        <v>1580</v>
      </c>
      <c r="D114" s="980" t="s">
        <v>1581</v>
      </c>
      <c r="E114" s="1051">
        <v>0.2</v>
      </c>
      <c r="F114" s="1066">
        <v>30</v>
      </c>
    </row>
    <row r="115" spans="1:14" ht="36">
      <c r="A115" s="1066">
        <v>55</v>
      </c>
      <c r="B115" s="1066" t="s">
        <v>1582</v>
      </c>
      <c r="C115" s="1066" t="s">
        <v>1583</v>
      </c>
      <c r="D115" s="980" t="s">
        <v>1584</v>
      </c>
      <c r="E115" s="1051">
        <v>0.2</v>
      </c>
      <c r="F115" s="1066">
        <v>30</v>
      </c>
    </row>
    <row r="116" spans="1:14" ht="36">
      <c r="A116" s="1066">
        <v>56</v>
      </c>
      <c r="B116" s="3454" t="s">
        <v>1585</v>
      </c>
      <c r="C116" s="1066" t="s">
        <v>1586</v>
      </c>
      <c r="D116" s="980" t="s">
        <v>1587</v>
      </c>
      <c r="E116" s="1051">
        <v>0.2</v>
      </c>
      <c r="F116" s="1066">
        <v>30</v>
      </c>
    </row>
    <row r="117" spans="1:14" ht="36">
      <c r="A117" s="1066">
        <v>57</v>
      </c>
      <c r="B117" s="3454"/>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4.4">
      <c r="A119" s="1066"/>
      <c r="B119" s="1066"/>
      <c r="C119" s="1066"/>
      <c r="D119" s="1066"/>
      <c r="E119" s="1051"/>
      <c r="F119" s="1066"/>
    </row>
    <row r="121" spans="1:14" ht="19.5" customHeight="1">
      <c r="A121" s="3453" t="s">
        <v>1594</v>
      </c>
      <c r="B121" s="3453"/>
      <c r="C121" s="3453"/>
      <c r="D121" s="3453"/>
      <c r="E121" s="3453"/>
      <c r="F121" s="3453"/>
      <c r="G121" s="3453"/>
      <c r="H121" s="3453"/>
      <c r="I121" s="3453"/>
      <c r="J121" s="3453"/>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17" customWidth="1"/>
    <col min="2" max="5" width="10.21875" style="978" customWidth="1"/>
    <col min="6" max="6" width="9" style="978"/>
    <col min="7" max="7" width="9" style="981"/>
    <col min="8" max="8" width="9" style="978"/>
    <col min="9" max="9" width="9" style="981"/>
    <col min="10" max="16384" width="9" style="978"/>
  </cols>
  <sheetData>
    <row r="1" spans="1:20">
      <c r="A1" s="3458" t="s">
        <v>1000</v>
      </c>
      <c r="B1" s="3458"/>
      <c r="C1" s="3458"/>
      <c r="D1" s="3458"/>
      <c r="E1" s="3458"/>
      <c r="F1" s="3458"/>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5" thickBot="1">
      <c r="A2" s="3459" t="s">
        <v>1013</v>
      </c>
      <c r="B2" s="3459"/>
      <c r="C2" s="3459"/>
      <c r="D2" s="3459"/>
      <c r="E2" s="3459"/>
      <c r="F2" s="3459"/>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60"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61"/>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9"/>
    <col min="2" max="16384" width="9" style="923"/>
  </cols>
  <sheetData>
    <row r="1" spans="1:14" ht="15.6">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5.6">
      <c r="A103" s="921" t="s">
        <v>864</v>
      </c>
      <c r="B103" s="922"/>
      <c r="C103" s="922"/>
      <c r="D103" s="922"/>
      <c r="E103" s="922"/>
      <c r="F103" s="922"/>
      <c r="G103" s="922"/>
      <c r="H103" s="922"/>
      <c r="I103" s="922"/>
      <c r="J103" s="922"/>
      <c r="K103" s="922"/>
      <c r="L103" s="922"/>
      <c r="M103" s="922"/>
      <c r="N103" s="922"/>
    </row>
    <row r="104" spans="1:14" ht="15.6">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5.6">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5.6">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79" customWidth="1"/>
    <col min="2" max="2" width="10.21875" style="1780" customWidth="1"/>
  </cols>
  <sheetData>
    <row r="1" spans="1:6">
      <c r="A1" s="3462" t="s">
        <v>2041</v>
      </c>
      <c r="B1" s="3462"/>
    </row>
    <row r="2" spans="1:6" ht="15" thickBot="1">
      <c r="A2" s="1750"/>
      <c r="B2" s="1750"/>
    </row>
    <row r="3" spans="1:6" ht="15" thickBot="1">
      <c r="A3" s="1750"/>
      <c r="B3" s="1750"/>
      <c r="C3" s="1751" t="s">
        <v>2042</v>
      </c>
      <c r="D3" s="1751" t="s">
        <v>2043</v>
      </c>
      <c r="E3" s="1751" t="s">
        <v>2044</v>
      </c>
      <c r="F3" s="1751" t="s">
        <v>2045</v>
      </c>
    </row>
    <row r="4" spans="1:6" ht="15" thickBot="1">
      <c r="A4" s="1752" t="s">
        <v>2046</v>
      </c>
      <c r="B4" s="1753" t="s">
        <v>2047</v>
      </c>
      <c r="C4" s="1751"/>
      <c r="D4" s="1751"/>
      <c r="E4" s="1751"/>
      <c r="F4" s="1751"/>
    </row>
    <row r="5" spans="1:6" ht="15" thickBot="1">
      <c r="A5" s="1754" t="s">
        <v>2048</v>
      </c>
      <c r="B5" s="1755" t="s">
        <v>2049</v>
      </c>
      <c r="C5" s="1756">
        <v>8.8999999999999996E-2</v>
      </c>
      <c r="D5" s="1756">
        <v>7.3999999999999996E-2</v>
      </c>
      <c r="E5" s="1756">
        <v>7.4999999999999997E-2</v>
      </c>
      <c r="F5" s="1757">
        <v>0.1</v>
      </c>
    </row>
    <row r="6" spans="1:6" ht="15" thickBot="1">
      <c r="A6" s="1754" t="s">
        <v>1057</v>
      </c>
      <c r="B6" s="1758" t="s">
        <v>2050</v>
      </c>
      <c r="C6" s="1759">
        <v>0.1</v>
      </c>
      <c r="D6" s="1759">
        <v>9.0999999999999998E-2</v>
      </c>
      <c r="E6" s="1759">
        <v>9.0999999999999998E-2</v>
      </c>
      <c r="F6" s="1760">
        <v>0.1</v>
      </c>
    </row>
    <row r="7" spans="1:6" ht="15" thickBot="1">
      <c r="A7" s="1754" t="s">
        <v>1057</v>
      </c>
      <c r="B7" s="1761" t="s">
        <v>1045</v>
      </c>
      <c r="C7" s="1759">
        <v>8.5999999999999993E-2</v>
      </c>
      <c r="D7" s="1759">
        <v>9.6000000000000002E-2</v>
      </c>
      <c r="E7" s="1759">
        <v>7.5999999999999998E-2</v>
      </c>
      <c r="F7" s="1760">
        <v>0.1</v>
      </c>
    </row>
    <row r="8" spans="1:6" ht="15" thickBot="1">
      <c r="A8" s="1754" t="s">
        <v>1057</v>
      </c>
      <c r="B8" s="1758" t="s">
        <v>1058</v>
      </c>
      <c r="C8" s="1759">
        <v>9.9000000000000005E-2</v>
      </c>
      <c r="D8" s="1759">
        <v>9.8000000000000004E-2</v>
      </c>
      <c r="E8" s="1759">
        <v>9.8000000000000004E-2</v>
      </c>
      <c r="F8" s="1760">
        <v>0.1</v>
      </c>
    </row>
    <row r="9" spans="1:6" ht="15" thickBot="1">
      <c r="A9" s="1762" t="s">
        <v>1057</v>
      </c>
      <c r="B9" s="1763" t="s">
        <v>1072</v>
      </c>
      <c r="C9" s="1764">
        <v>0.05</v>
      </c>
      <c r="D9" s="1765"/>
      <c r="E9" s="1765"/>
      <c r="F9" s="1766"/>
    </row>
    <row r="10" spans="1:6" ht="15" thickBot="1">
      <c r="A10" s="1754" t="s">
        <v>1116</v>
      </c>
      <c r="B10" s="1755" t="s">
        <v>2051</v>
      </c>
      <c r="C10" s="1756">
        <v>8.8999999999999996E-2</v>
      </c>
      <c r="D10" s="1756">
        <v>7.2999999999999995E-2</v>
      </c>
      <c r="E10" s="1756">
        <v>8.2000000000000003E-2</v>
      </c>
      <c r="F10" s="1757">
        <v>0.1</v>
      </c>
    </row>
    <row r="11" spans="1:6" ht="15" thickBot="1">
      <c r="A11" s="1754" t="s">
        <v>1116</v>
      </c>
      <c r="B11" s="1761" t="s">
        <v>1032</v>
      </c>
      <c r="C11" s="1759">
        <v>8.8999999999999996E-2</v>
      </c>
      <c r="D11" s="1759">
        <v>7.2999999999999995E-2</v>
      </c>
      <c r="E11" s="1759">
        <v>8.2000000000000003E-2</v>
      </c>
      <c r="F11" s="1760">
        <v>0.1</v>
      </c>
    </row>
    <row r="12" spans="1:6" ht="15" thickBot="1">
      <c r="A12" s="1754" t="s">
        <v>1116</v>
      </c>
      <c r="B12" s="1761" t="s">
        <v>1046</v>
      </c>
      <c r="C12" s="1759">
        <v>6.0999999999999999E-2</v>
      </c>
      <c r="D12" s="1759">
        <v>7.0999999999999994E-2</v>
      </c>
      <c r="E12" s="1759">
        <v>9.6000000000000002E-2</v>
      </c>
      <c r="F12" s="1760">
        <v>0.1</v>
      </c>
    </row>
    <row r="13" spans="1:6" ht="15" thickBot="1">
      <c r="A13" s="1754" t="s">
        <v>1116</v>
      </c>
      <c r="B13" s="1761" t="s">
        <v>1059</v>
      </c>
      <c r="C13" s="1759">
        <v>6.9000000000000006E-2</v>
      </c>
      <c r="D13" s="1759">
        <v>6.5000000000000002E-2</v>
      </c>
      <c r="E13" s="1759">
        <v>6.6000000000000003E-2</v>
      </c>
      <c r="F13" s="1760">
        <v>0.1</v>
      </c>
    </row>
    <row r="14" spans="1:6" ht="15" thickBot="1">
      <c r="A14" s="1754" t="s">
        <v>1116</v>
      </c>
      <c r="B14" s="1761" t="s">
        <v>1073</v>
      </c>
      <c r="C14" s="1759">
        <v>0.1</v>
      </c>
      <c r="D14" s="1759">
        <v>6.5000000000000002E-2</v>
      </c>
      <c r="E14" s="1759">
        <v>7.0000000000000007E-2</v>
      </c>
      <c r="F14" s="1760">
        <v>0.1</v>
      </c>
    </row>
    <row r="15" spans="1:6" ht="15" thickBot="1">
      <c r="A15" s="1754" t="s">
        <v>1116</v>
      </c>
      <c r="B15" s="1761" t="s">
        <v>1084</v>
      </c>
      <c r="C15" s="1759">
        <v>9.8000000000000004E-2</v>
      </c>
      <c r="D15" s="1759">
        <v>8.8999999999999996E-2</v>
      </c>
      <c r="E15" s="1759">
        <v>8.8999999999999996E-2</v>
      </c>
      <c r="F15" s="1760">
        <v>0.1</v>
      </c>
    </row>
    <row r="16" spans="1:6" ht="15" thickBot="1">
      <c r="A16" s="1754" t="s">
        <v>1116</v>
      </c>
      <c r="B16" s="1761" t="s">
        <v>1095</v>
      </c>
      <c r="C16" s="1759">
        <v>7.0000000000000007E-2</v>
      </c>
      <c r="D16" s="1759">
        <v>9.2999999999999999E-2</v>
      </c>
      <c r="E16" s="1759">
        <v>9.6000000000000002E-2</v>
      </c>
      <c r="F16" s="1760">
        <v>0.1</v>
      </c>
    </row>
    <row r="17" spans="1:6" ht="15" thickBot="1">
      <c r="A17" s="1754" t="s">
        <v>1116</v>
      </c>
      <c r="B17" s="1761" t="s">
        <v>1106</v>
      </c>
      <c r="C17" s="1759">
        <v>9.5000000000000001E-2</v>
      </c>
      <c r="D17" s="1759">
        <v>0.1</v>
      </c>
      <c r="E17" s="1759">
        <v>0.1</v>
      </c>
      <c r="F17" s="1767"/>
    </row>
    <row r="18" spans="1:6" ht="15" thickBot="1">
      <c r="A18" s="1754" t="s">
        <v>1116</v>
      </c>
      <c r="B18" s="1761" t="s">
        <v>1118</v>
      </c>
      <c r="C18" s="1759">
        <v>7.3999999999999996E-2</v>
      </c>
      <c r="D18" s="1759">
        <v>9.9000000000000005E-2</v>
      </c>
      <c r="E18" s="1759">
        <v>0.1</v>
      </c>
      <c r="F18" s="1767"/>
    </row>
    <row r="19" spans="1:6" ht="15" thickBot="1">
      <c r="A19" s="1754" t="s">
        <v>1116</v>
      </c>
      <c r="B19" s="1761" t="s">
        <v>1128</v>
      </c>
      <c r="C19" s="1759">
        <v>9.9000000000000005E-2</v>
      </c>
      <c r="D19" s="1759">
        <v>7.5999999999999998E-2</v>
      </c>
      <c r="E19" s="1759">
        <v>8.6999999999999994E-2</v>
      </c>
      <c r="F19" s="1767"/>
    </row>
    <row r="20" spans="1:6" ht="15" thickBot="1">
      <c r="A20" s="1754" t="s">
        <v>1116</v>
      </c>
      <c r="B20" s="1761" t="s">
        <v>1138</v>
      </c>
      <c r="C20" s="1759">
        <v>9.8000000000000004E-2</v>
      </c>
      <c r="D20" s="1759">
        <v>8.5000000000000006E-2</v>
      </c>
      <c r="E20" s="1759">
        <v>8.2000000000000003E-2</v>
      </c>
      <c r="F20" s="1767"/>
    </row>
    <row r="21" spans="1:6" ht="15" thickBot="1">
      <c r="A21" s="1754" t="s">
        <v>1116</v>
      </c>
      <c r="B21" s="1761" t="s">
        <v>1148</v>
      </c>
      <c r="C21" s="1759">
        <v>6.6000000000000003E-2</v>
      </c>
      <c r="D21" s="1759">
        <v>6.4000000000000001E-2</v>
      </c>
      <c r="E21" s="1759">
        <v>6.5000000000000002E-2</v>
      </c>
      <c r="F21" s="1767"/>
    </row>
    <row r="22" spans="1:6" ht="15" thickBot="1">
      <c r="A22" s="1754" t="s">
        <v>1116</v>
      </c>
      <c r="B22" s="1761" t="s">
        <v>2052</v>
      </c>
      <c r="C22" s="1759">
        <v>0.08</v>
      </c>
      <c r="D22" s="1759">
        <v>9.8000000000000004E-2</v>
      </c>
      <c r="E22" s="1759">
        <v>9.8000000000000004E-2</v>
      </c>
      <c r="F22" s="1767"/>
    </row>
    <row r="23" spans="1:6" ht="15" thickBot="1">
      <c r="A23" s="1754" t="s">
        <v>1116</v>
      </c>
      <c r="B23" s="1761" t="s">
        <v>1168</v>
      </c>
      <c r="C23" s="1759">
        <v>9.9000000000000005E-2</v>
      </c>
      <c r="D23" s="1759">
        <v>9.8000000000000004E-2</v>
      </c>
      <c r="E23" s="1759">
        <v>9.0999999999999998E-2</v>
      </c>
      <c r="F23" s="1767"/>
    </row>
    <row r="24" spans="1:6" ht="15" thickBot="1">
      <c r="A24" s="1754" t="s">
        <v>1116</v>
      </c>
      <c r="B24" s="1761" t="s">
        <v>1178</v>
      </c>
      <c r="C24" s="1759">
        <v>8.8999999999999996E-2</v>
      </c>
      <c r="D24" s="1759">
        <v>9.7000000000000003E-2</v>
      </c>
      <c r="E24" s="1759">
        <v>7.0000000000000007E-2</v>
      </c>
      <c r="F24" s="1767"/>
    </row>
    <row r="25" spans="1:6" ht="15" thickBot="1">
      <c r="A25" s="1754" t="s">
        <v>1116</v>
      </c>
      <c r="B25" s="1761" t="s">
        <v>1188</v>
      </c>
      <c r="C25" s="1759">
        <v>8.8999999999999996E-2</v>
      </c>
      <c r="D25" s="1759">
        <v>0.1</v>
      </c>
      <c r="E25" s="1759">
        <v>8.1000000000000003E-2</v>
      </c>
      <c r="F25" s="1767"/>
    </row>
    <row r="26" spans="1:6" ht="15" thickBot="1">
      <c r="A26" s="1754" t="s">
        <v>1116</v>
      </c>
      <c r="B26" s="1761" t="s">
        <v>1198</v>
      </c>
      <c r="C26" s="1768"/>
      <c r="D26" s="1759">
        <v>9.6000000000000002E-2</v>
      </c>
      <c r="E26" s="1759">
        <v>9.2999999999999999E-2</v>
      </c>
      <c r="F26" s="1767"/>
    </row>
    <row r="27" spans="1:6" ht="15" thickBot="1">
      <c r="A27" s="1754" t="s">
        <v>1116</v>
      </c>
      <c r="B27" s="1761" t="s">
        <v>1208</v>
      </c>
      <c r="C27" s="1768"/>
      <c r="D27" s="1759">
        <v>7.5999999999999998E-2</v>
      </c>
      <c r="E27" s="1759">
        <v>9.1999999999999998E-2</v>
      </c>
      <c r="F27" s="1767"/>
    </row>
    <row r="28" spans="1:6" ht="15" thickBot="1">
      <c r="A28" s="1762" t="s">
        <v>1116</v>
      </c>
      <c r="B28" s="1763" t="s">
        <v>1218</v>
      </c>
      <c r="C28" s="1765"/>
      <c r="D28" s="1764">
        <v>7.5999999999999998E-2</v>
      </c>
      <c r="E28" s="1764">
        <v>9.1999999999999998E-2</v>
      </c>
      <c r="F28" s="1766"/>
    </row>
    <row r="29" spans="1:6" ht="15" thickBot="1">
      <c r="A29" s="1754" t="s">
        <v>1287</v>
      </c>
      <c r="B29" s="1755" t="s">
        <v>2053</v>
      </c>
      <c r="C29" s="1756">
        <v>6.4000000000000001E-2</v>
      </c>
      <c r="D29" s="1756">
        <v>6.5000000000000002E-2</v>
      </c>
      <c r="E29" s="1756">
        <v>6.9000000000000006E-2</v>
      </c>
      <c r="F29" s="1757">
        <v>0.1</v>
      </c>
    </row>
    <row r="30" spans="1:6" ht="15" thickBot="1">
      <c r="A30" s="1754" t="s">
        <v>1287</v>
      </c>
      <c r="B30" s="1761" t="s">
        <v>1033</v>
      </c>
      <c r="C30" s="1759">
        <v>6.4000000000000001E-2</v>
      </c>
      <c r="D30" s="1759">
        <v>9.9000000000000005E-2</v>
      </c>
      <c r="E30" s="1759">
        <v>0.1</v>
      </c>
      <c r="F30" s="1760">
        <v>0.1</v>
      </c>
    </row>
    <row r="31" spans="1:6" ht="15" thickBot="1">
      <c r="A31" s="1754" t="s">
        <v>1287</v>
      </c>
      <c r="B31" s="1761" t="s">
        <v>1047</v>
      </c>
      <c r="C31" s="1759">
        <v>0.1</v>
      </c>
      <c r="D31" s="1759">
        <v>9.5000000000000001E-2</v>
      </c>
      <c r="E31" s="1759">
        <v>8.8999999999999996E-2</v>
      </c>
      <c r="F31" s="1760">
        <v>0.1</v>
      </c>
    </row>
    <row r="32" spans="1:6" ht="15" thickBot="1">
      <c r="A32" s="1754" t="s">
        <v>1287</v>
      </c>
      <c r="B32" s="1761" t="s">
        <v>1060</v>
      </c>
      <c r="C32" s="1759">
        <v>0.05</v>
      </c>
      <c r="D32" s="1759">
        <v>0.05</v>
      </c>
      <c r="E32" s="1759">
        <v>8.7999999999999995E-2</v>
      </c>
      <c r="F32" s="1760">
        <v>0.1</v>
      </c>
    </row>
    <row r="33" spans="1:6" ht="15" thickBot="1">
      <c r="A33" s="1754" t="s">
        <v>1287</v>
      </c>
      <c r="B33" s="1761" t="s">
        <v>1074</v>
      </c>
      <c r="C33" s="1759">
        <v>7.4999999999999997E-2</v>
      </c>
      <c r="D33" s="1759">
        <v>9.4E-2</v>
      </c>
      <c r="E33" s="1759">
        <v>9.7000000000000003E-2</v>
      </c>
      <c r="F33" s="1760">
        <v>0.1</v>
      </c>
    </row>
    <row r="34" spans="1:6" ht="15" thickBot="1">
      <c r="A34" s="1754" t="s">
        <v>1287</v>
      </c>
      <c r="B34" s="1761" t="s">
        <v>1085</v>
      </c>
      <c r="C34" s="1759">
        <v>9.8000000000000004E-2</v>
      </c>
      <c r="D34" s="1759">
        <v>8.5999999999999993E-2</v>
      </c>
      <c r="E34" s="1759">
        <v>9.7000000000000003E-2</v>
      </c>
      <c r="F34" s="1760">
        <v>0.1</v>
      </c>
    </row>
    <row r="35" spans="1:6" ht="15" thickBot="1">
      <c r="A35" s="1754" t="s">
        <v>1287</v>
      </c>
      <c r="B35" s="1761" t="s">
        <v>1096</v>
      </c>
      <c r="C35" s="1759">
        <v>5.8999999999999997E-2</v>
      </c>
      <c r="D35" s="1759">
        <v>6.5000000000000002E-2</v>
      </c>
      <c r="E35" s="1759">
        <v>7.0000000000000007E-2</v>
      </c>
      <c r="F35" s="1760">
        <v>0.1</v>
      </c>
    </row>
    <row r="36" spans="1:6" ht="15" thickBot="1">
      <c r="A36" s="1754" t="s">
        <v>1287</v>
      </c>
      <c r="B36" s="1761" t="s">
        <v>1107</v>
      </c>
      <c r="C36" s="1759">
        <v>6.3E-2</v>
      </c>
      <c r="D36" s="1759">
        <v>0.1</v>
      </c>
      <c r="E36" s="1759">
        <v>0.1</v>
      </c>
      <c r="F36" s="1760">
        <v>0.1</v>
      </c>
    </row>
    <row r="37" spans="1:6" ht="15" thickBot="1">
      <c r="A37" s="1754" t="s">
        <v>1287</v>
      </c>
      <c r="B37" s="1761" t="s">
        <v>1119</v>
      </c>
      <c r="C37" s="1759">
        <v>7.3999999999999996E-2</v>
      </c>
      <c r="D37" s="1759">
        <v>0.1</v>
      </c>
      <c r="E37" s="1759">
        <v>0.1</v>
      </c>
      <c r="F37" s="1760">
        <v>0.1</v>
      </c>
    </row>
    <row r="38" spans="1:6" ht="15" thickBot="1">
      <c r="A38" s="1754" t="s">
        <v>1287</v>
      </c>
      <c r="B38" s="1761" t="s">
        <v>1129</v>
      </c>
      <c r="C38" s="1759">
        <v>0.1</v>
      </c>
      <c r="D38" s="1759">
        <v>9.6000000000000002E-2</v>
      </c>
      <c r="E38" s="1759">
        <v>9.6000000000000002E-2</v>
      </c>
      <c r="F38" s="1767"/>
    </row>
    <row r="39" spans="1:6" ht="15" thickBot="1">
      <c r="A39" s="1754" t="s">
        <v>1287</v>
      </c>
      <c r="B39" s="1761" t="s">
        <v>1139</v>
      </c>
      <c r="C39" s="1759">
        <v>0.1</v>
      </c>
      <c r="D39" s="1759">
        <v>9.6000000000000002E-2</v>
      </c>
      <c r="E39" s="1759">
        <v>9.6000000000000002E-2</v>
      </c>
      <c r="F39" s="1767"/>
    </row>
    <row r="40" spans="1:6" ht="15" thickBot="1">
      <c r="A40" s="1754" t="s">
        <v>1287</v>
      </c>
      <c r="B40" s="1761" t="s">
        <v>1149</v>
      </c>
      <c r="C40" s="1759">
        <v>9.6000000000000002E-2</v>
      </c>
      <c r="D40" s="1759">
        <v>0.1</v>
      </c>
      <c r="E40" s="1759">
        <v>9.9000000000000005E-2</v>
      </c>
      <c r="F40" s="1767"/>
    </row>
    <row r="41" spans="1:6" ht="15" thickBot="1">
      <c r="A41" s="1754" t="s">
        <v>1287</v>
      </c>
      <c r="B41" s="1761" t="s">
        <v>1159</v>
      </c>
      <c r="C41" s="1759">
        <v>9.6000000000000002E-2</v>
      </c>
      <c r="D41" s="1759">
        <v>9.8000000000000004E-2</v>
      </c>
      <c r="E41" s="1759">
        <v>9.8000000000000004E-2</v>
      </c>
      <c r="F41" s="1767"/>
    </row>
    <row r="42" spans="1:6" ht="15" thickBot="1">
      <c r="A42" s="1754" t="s">
        <v>1287</v>
      </c>
      <c r="B42" s="1761" t="s">
        <v>1169</v>
      </c>
      <c r="C42" s="1759">
        <v>0.1</v>
      </c>
      <c r="D42" s="1759">
        <v>8.7999999999999995E-2</v>
      </c>
      <c r="E42" s="1759">
        <v>0.1</v>
      </c>
      <c r="F42" s="1767"/>
    </row>
    <row r="43" spans="1:6" ht="15" thickBot="1">
      <c r="A43" s="1754" t="s">
        <v>1287</v>
      </c>
      <c r="B43" s="1761" t="s">
        <v>1179</v>
      </c>
      <c r="C43" s="1759">
        <v>9.8000000000000004E-2</v>
      </c>
      <c r="D43" s="1759">
        <v>9.7000000000000003E-2</v>
      </c>
      <c r="E43" s="1759">
        <v>9.6000000000000002E-2</v>
      </c>
      <c r="F43" s="1767"/>
    </row>
    <row r="44" spans="1:6" ht="15" thickBot="1">
      <c r="A44" s="1754" t="s">
        <v>1287</v>
      </c>
      <c r="B44" s="1761" t="s">
        <v>1189</v>
      </c>
      <c r="C44" s="1759">
        <v>8.5999999999999993E-2</v>
      </c>
      <c r="D44" s="1759">
        <v>7.9000000000000001E-2</v>
      </c>
      <c r="E44" s="1759">
        <v>7.0999999999999994E-2</v>
      </c>
      <c r="F44" s="1767"/>
    </row>
    <row r="45" spans="1:6" ht="15" thickBot="1">
      <c r="A45" s="1754" t="s">
        <v>1287</v>
      </c>
      <c r="B45" s="1761" t="s">
        <v>1199</v>
      </c>
      <c r="C45" s="1759">
        <v>9.8000000000000004E-2</v>
      </c>
      <c r="D45" s="1759">
        <v>9.6000000000000002E-2</v>
      </c>
      <c r="E45" s="1759">
        <v>9.6000000000000002E-2</v>
      </c>
      <c r="F45" s="1767"/>
    </row>
    <row r="46" spans="1:6" ht="15" thickBot="1">
      <c r="A46" s="1754" t="s">
        <v>1287</v>
      </c>
      <c r="B46" s="1761" t="s">
        <v>1209</v>
      </c>
      <c r="C46" s="1759">
        <v>8.5999999999999993E-2</v>
      </c>
      <c r="D46" s="1759">
        <v>9.8000000000000004E-2</v>
      </c>
      <c r="E46" s="1759">
        <v>8.7999999999999995E-2</v>
      </c>
      <c r="F46" s="1767"/>
    </row>
    <row r="47" spans="1:6" ht="15" thickBot="1">
      <c r="A47" s="1754" t="s">
        <v>1287</v>
      </c>
      <c r="B47" s="1761" t="s">
        <v>1219</v>
      </c>
      <c r="C47" s="1759">
        <v>9.6000000000000002E-2</v>
      </c>
      <c r="D47" s="1768"/>
      <c r="E47" s="1759">
        <v>6.9000000000000006E-2</v>
      </c>
      <c r="F47" s="1767"/>
    </row>
    <row r="48" spans="1:6" ht="15" thickBot="1">
      <c r="A48" s="1762" t="s">
        <v>1287</v>
      </c>
      <c r="B48" s="1763" t="s">
        <v>1228</v>
      </c>
      <c r="C48" s="1764">
        <v>9.8000000000000004E-2</v>
      </c>
      <c r="D48" s="1765"/>
      <c r="E48" s="1764">
        <v>9.5000000000000001E-2</v>
      </c>
      <c r="F48" s="1766"/>
    </row>
    <row r="49" spans="1:6" ht="15" thickBot="1">
      <c r="A49" s="1754" t="s">
        <v>885</v>
      </c>
      <c r="B49" s="1755" t="s">
        <v>2054</v>
      </c>
      <c r="C49" s="1756">
        <v>9.7000000000000003E-2</v>
      </c>
      <c r="D49" s="1756">
        <v>9.5000000000000001E-2</v>
      </c>
      <c r="E49" s="1756">
        <v>9.7000000000000003E-2</v>
      </c>
      <c r="F49" s="1757">
        <v>0.1</v>
      </c>
    </row>
    <row r="50" spans="1:6" ht="15" thickBot="1">
      <c r="A50" s="1754" t="s">
        <v>885</v>
      </c>
      <c r="B50" s="1758" t="s">
        <v>1034</v>
      </c>
      <c r="C50" s="1759">
        <v>7.4999999999999997E-2</v>
      </c>
      <c r="D50" s="1759">
        <v>9.5000000000000001E-2</v>
      </c>
      <c r="E50" s="1759">
        <v>0.1</v>
      </c>
      <c r="F50" s="1760">
        <v>0.1</v>
      </c>
    </row>
    <row r="51" spans="1:6" ht="15" thickBot="1">
      <c r="A51" s="1754" t="s">
        <v>885</v>
      </c>
      <c r="B51" s="1758" t="s">
        <v>1048</v>
      </c>
      <c r="C51" s="1759">
        <v>9.8000000000000004E-2</v>
      </c>
      <c r="D51" s="1759">
        <v>8.8999999999999996E-2</v>
      </c>
      <c r="E51" s="1759">
        <v>0.1</v>
      </c>
      <c r="F51" s="1760">
        <v>0.1</v>
      </c>
    </row>
    <row r="52" spans="1:6" ht="15" thickBot="1">
      <c r="A52" s="1754" t="s">
        <v>885</v>
      </c>
      <c r="B52" s="1758" t="s">
        <v>1061</v>
      </c>
      <c r="C52" s="1759">
        <v>9.8000000000000004E-2</v>
      </c>
      <c r="D52" s="1759">
        <v>9.7000000000000003E-2</v>
      </c>
      <c r="E52" s="1759">
        <v>8.1000000000000003E-2</v>
      </c>
      <c r="F52" s="1760">
        <v>0.1</v>
      </c>
    </row>
    <row r="53" spans="1:6" ht="15" thickBot="1">
      <c r="A53" s="1754" t="s">
        <v>885</v>
      </c>
      <c r="B53" s="1758" t="s">
        <v>1075</v>
      </c>
      <c r="C53" s="1759">
        <v>9.7000000000000003E-2</v>
      </c>
      <c r="D53" s="1759">
        <v>7.5999999999999998E-2</v>
      </c>
      <c r="E53" s="1759">
        <v>7.0999999999999994E-2</v>
      </c>
      <c r="F53" s="1760">
        <v>0.1</v>
      </c>
    </row>
    <row r="54" spans="1:6" ht="15" thickBot="1">
      <c r="A54" s="1754" t="s">
        <v>885</v>
      </c>
      <c r="B54" s="1758" t="s">
        <v>1086</v>
      </c>
      <c r="C54" s="1759">
        <v>7.5999999999999998E-2</v>
      </c>
      <c r="D54" s="1759">
        <v>0.1</v>
      </c>
      <c r="E54" s="1759">
        <v>9.9000000000000005E-2</v>
      </c>
      <c r="F54" s="1760">
        <v>0.1</v>
      </c>
    </row>
    <row r="55" spans="1:6" ht="15" thickBot="1">
      <c r="A55" s="1754" t="s">
        <v>885</v>
      </c>
      <c r="B55" s="1758" t="s">
        <v>1097</v>
      </c>
      <c r="C55" s="1759">
        <v>0.1</v>
      </c>
      <c r="D55" s="1759">
        <v>0.1</v>
      </c>
      <c r="E55" s="1759">
        <v>9.6000000000000002E-2</v>
      </c>
      <c r="F55" s="1760">
        <v>0.1</v>
      </c>
    </row>
    <row r="56" spans="1:6" ht="15" thickBot="1">
      <c r="A56" s="1754" t="s">
        <v>885</v>
      </c>
      <c r="B56" s="1758" t="s">
        <v>1108</v>
      </c>
      <c r="C56" s="1759">
        <v>0.1</v>
      </c>
      <c r="D56" s="1759">
        <v>9.6000000000000002E-2</v>
      </c>
      <c r="E56" s="1759">
        <v>5.1999999999999998E-2</v>
      </c>
      <c r="F56" s="1760">
        <v>0.1</v>
      </c>
    </row>
    <row r="57" spans="1:6" ht="15" thickBot="1">
      <c r="A57" s="1754" t="s">
        <v>885</v>
      </c>
      <c r="B57" s="1758" t="s">
        <v>1120</v>
      </c>
      <c r="C57" s="1759">
        <v>9.7000000000000003E-2</v>
      </c>
      <c r="D57" s="1759">
        <v>9.6000000000000002E-2</v>
      </c>
      <c r="E57" s="1759">
        <v>9.6000000000000002E-2</v>
      </c>
      <c r="F57" s="1760">
        <v>0.1</v>
      </c>
    </row>
    <row r="58" spans="1:6" ht="15" thickBot="1">
      <c r="A58" s="1754" t="s">
        <v>885</v>
      </c>
      <c r="B58" s="1758" t="s">
        <v>1130</v>
      </c>
      <c r="C58" s="1759">
        <v>9.6000000000000002E-2</v>
      </c>
      <c r="D58" s="1759">
        <v>9.9000000000000005E-2</v>
      </c>
      <c r="E58" s="1759">
        <v>9.6000000000000002E-2</v>
      </c>
      <c r="F58" s="1760">
        <v>0.1</v>
      </c>
    </row>
    <row r="59" spans="1:6" ht="15" thickBot="1">
      <c r="A59" s="1754" t="s">
        <v>885</v>
      </c>
      <c r="B59" s="1758" t="s">
        <v>1140</v>
      </c>
      <c r="C59" s="1759">
        <v>7.1999999999999995E-2</v>
      </c>
      <c r="D59" s="1759">
        <v>9.6000000000000002E-2</v>
      </c>
      <c r="E59" s="1759">
        <v>7.0999999999999994E-2</v>
      </c>
      <c r="F59" s="1760">
        <v>0.1</v>
      </c>
    </row>
    <row r="60" spans="1:6" ht="15" thickBot="1">
      <c r="A60" s="1754" t="s">
        <v>885</v>
      </c>
      <c r="B60" s="1758" t="s">
        <v>1150</v>
      </c>
      <c r="C60" s="1759">
        <v>9.6000000000000002E-2</v>
      </c>
      <c r="D60" s="1759">
        <v>8.8999999999999996E-2</v>
      </c>
      <c r="E60" s="1759">
        <v>9.6000000000000002E-2</v>
      </c>
      <c r="F60" s="1760">
        <v>0.1</v>
      </c>
    </row>
    <row r="61" spans="1:6" ht="15" thickBot="1">
      <c r="A61" s="1754" t="s">
        <v>885</v>
      </c>
      <c r="B61" s="1758" t="s">
        <v>1160</v>
      </c>
      <c r="C61" s="1759">
        <v>8.8999999999999996E-2</v>
      </c>
      <c r="D61" s="1759">
        <v>9.8000000000000004E-2</v>
      </c>
      <c r="E61" s="1759">
        <v>8.7999999999999995E-2</v>
      </c>
      <c r="F61" s="1767"/>
    </row>
    <row r="62" spans="1:6" ht="15" thickBot="1">
      <c r="A62" s="1754" t="s">
        <v>885</v>
      </c>
      <c r="B62" s="1758" t="s">
        <v>1170</v>
      </c>
      <c r="C62" s="1759">
        <v>9.8000000000000004E-2</v>
      </c>
      <c r="D62" s="1759">
        <v>9.2999999999999999E-2</v>
      </c>
      <c r="E62" s="1759">
        <v>9.7000000000000003E-2</v>
      </c>
      <c r="F62" s="1767"/>
    </row>
    <row r="63" spans="1:6" ht="15" thickBot="1">
      <c r="A63" s="1754" t="s">
        <v>885</v>
      </c>
      <c r="B63" s="1758" t="s">
        <v>1180</v>
      </c>
      <c r="C63" s="1759">
        <v>9.6000000000000002E-2</v>
      </c>
      <c r="D63" s="1759">
        <v>9.8000000000000004E-2</v>
      </c>
      <c r="E63" s="1759">
        <v>0.09</v>
      </c>
      <c r="F63" s="1767"/>
    </row>
    <row r="64" spans="1:6" ht="15" thickBot="1">
      <c r="A64" s="1754" t="s">
        <v>885</v>
      </c>
      <c r="B64" s="1758" t="s">
        <v>1190</v>
      </c>
      <c r="C64" s="1759">
        <v>9.9000000000000005E-2</v>
      </c>
      <c r="D64" s="1759">
        <v>9.7000000000000003E-2</v>
      </c>
      <c r="E64" s="1759">
        <v>9.9000000000000005E-2</v>
      </c>
      <c r="F64" s="1767"/>
    </row>
    <row r="65" spans="1:6" ht="15" thickBot="1">
      <c r="A65" s="1754" t="s">
        <v>885</v>
      </c>
      <c r="B65" s="1758" t="s">
        <v>1200</v>
      </c>
      <c r="C65" s="1759">
        <v>9.8000000000000004E-2</v>
      </c>
      <c r="D65" s="1759">
        <v>9.6000000000000002E-2</v>
      </c>
      <c r="E65" s="1759">
        <v>9.6000000000000002E-2</v>
      </c>
      <c r="F65" s="1767"/>
    </row>
    <row r="66" spans="1:6" ht="15" thickBot="1">
      <c r="A66" s="1754" t="s">
        <v>885</v>
      </c>
      <c r="B66" s="1758" t="s">
        <v>1210</v>
      </c>
      <c r="C66" s="1759">
        <v>9.6000000000000002E-2</v>
      </c>
      <c r="D66" s="1759">
        <v>9.1999999999999998E-2</v>
      </c>
      <c r="E66" s="1759">
        <v>9.6000000000000002E-2</v>
      </c>
      <c r="F66" s="1767"/>
    </row>
    <row r="67" spans="1:6" ht="15" thickBot="1">
      <c r="A67" s="1754" t="s">
        <v>885</v>
      </c>
      <c r="B67" s="1758" t="s">
        <v>1220</v>
      </c>
      <c r="C67" s="1759">
        <v>9.4E-2</v>
      </c>
      <c r="D67" s="1759">
        <v>0.1</v>
      </c>
      <c r="E67" s="1759">
        <v>8.7999999999999995E-2</v>
      </c>
      <c r="F67" s="1767"/>
    </row>
    <row r="68" spans="1:6" ht="15" thickBot="1">
      <c r="A68" s="1754" t="s">
        <v>885</v>
      </c>
      <c r="B68" s="1758" t="s">
        <v>1229</v>
      </c>
      <c r="C68" s="1759">
        <v>0.1</v>
      </c>
      <c r="D68" s="1759">
        <v>8.7999999999999995E-2</v>
      </c>
      <c r="E68" s="1759">
        <v>9.7000000000000003E-2</v>
      </c>
      <c r="F68" s="1767"/>
    </row>
    <row r="69" spans="1:6" ht="15" thickBot="1">
      <c r="A69" s="1754" t="s">
        <v>885</v>
      </c>
      <c r="B69" s="1758" t="s">
        <v>1238</v>
      </c>
      <c r="C69" s="1759">
        <v>6.4000000000000001E-2</v>
      </c>
      <c r="D69" s="1759">
        <v>0.1</v>
      </c>
      <c r="E69" s="1759">
        <v>0.1</v>
      </c>
      <c r="F69" s="1767"/>
    </row>
    <row r="70" spans="1:6" ht="15" thickBot="1">
      <c r="A70" s="1754" t="s">
        <v>885</v>
      </c>
      <c r="B70" s="1758" t="s">
        <v>1246</v>
      </c>
      <c r="C70" s="1759">
        <v>9.0999999999999998E-2</v>
      </c>
      <c r="D70" s="1768"/>
      <c r="E70" s="1768"/>
      <c r="F70" s="1767"/>
    </row>
    <row r="71" spans="1:6" ht="15" thickBot="1">
      <c r="A71" s="1754" t="s">
        <v>885</v>
      </c>
      <c r="B71" s="1758" t="s">
        <v>1253</v>
      </c>
      <c r="C71" s="1759">
        <v>0.1</v>
      </c>
      <c r="D71" s="1768"/>
      <c r="E71" s="1768"/>
      <c r="F71" s="1767"/>
    </row>
    <row r="72" spans="1:6" ht="24.6" thickBot="1">
      <c r="A72" s="1754" t="s">
        <v>885</v>
      </c>
      <c r="B72" s="1758" t="s">
        <v>2055</v>
      </c>
      <c r="C72" s="1768"/>
      <c r="D72" s="1768"/>
      <c r="E72" s="1768"/>
      <c r="F72" s="1760">
        <v>0.05</v>
      </c>
    </row>
    <row r="73" spans="1:6" ht="24.6" thickBot="1">
      <c r="A73" s="1754" t="s">
        <v>885</v>
      </c>
      <c r="B73" s="1758" t="s">
        <v>2056</v>
      </c>
      <c r="C73" s="1768"/>
      <c r="D73" s="1768"/>
      <c r="E73" s="1768"/>
      <c r="F73" s="1760">
        <v>0.05</v>
      </c>
    </row>
    <row r="74" spans="1:6" ht="24.6" thickBot="1">
      <c r="A74" s="1754" t="s">
        <v>885</v>
      </c>
      <c r="B74" s="1758" t="s">
        <v>2057</v>
      </c>
      <c r="C74" s="1768"/>
      <c r="D74" s="1768"/>
      <c r="E74" s="1768"/>
      <c r="F74" s="1760">
        <v>0.05</v>
      </c>
    </row>
    <row r="75" spans="1:6" ht="24.6" thickBot="1">
      <c r="A75" s="1762" t="s">
        <v>885</v>
      </c>
      <c r="B75" s="1769" t="s">
        <v>2058</v>
      </c>
      <c r="C75" s="1765"/>
      <c r="D75" s="1765"/>
      <c r="E75" s="1765"/>
      <c r="F75" s="1770">
        <v>0.05</v>
      </c>
    </row>
    <row r="76" spans="1:6" ht="15" thickBot="1">
      <c r="A76" s="1754" t="s">
        <v>1368</v>
      </c>
      <c r="B76" s="1755" t="s">
        <v>2059</v>
      </c>
      <c r="C76" s="1756">
        <v>0.1</v>
      </c>
      <c r="D76" s="1756">
        <v>0.1</v>
      </c>
      <c r="E76" s="1756">
        <v>0.1</v>
      </c>
      <c r="F76" s="1757">
        <v>0.1</v>
      </c>
    </row>
    <row r="77" spans="1:6" ht="15" thickBot="1">
      <c r="A77" s="1754" t="s">
        <v>1368</v>
      </c>
      <c r="B77" s="1758" t="s">
        <v>1035</v>
      </c>
      <c r="C77" s="1759">
        <v>8.7999999999999995E-2</v>
      </c>
      <c r="D77" s="1759">
        <v>8.6999999999999994E-2</v>
      </c>
      <c r="E77" s="1759">
        <v>7.9000000000000001E-2</v>
      </c>
      <c r="F77" s="1760">
        <v>0.1</v>
      </c>
    </row>
    <row r="78" spans="1:6" ht="15" thickBot="1">
      <c r="A78" s="1754" t="s">
        <v>1368</v>
      </c>
      <c r="B78" s="1758" t="s">
        <v>1049</v>
      </c>
      <c r="C78" s="1759">
        <v>8.6999999999999994E-2</v>
      </c>
      <c r="D78" s="1759">
        <v>8.4000000000000005E-2</v>
      </c>
      <c r="E78" s="1759">
        <v>9.6000000000000002E-2</v>
      </c>
      <c r="F78" s="1760">
        <v>0.1</v>
      </c>
    </row>
    <row r="79" spans="1:6" ht="15" thickBot="1">
      <c r="A79" s="1754" t="s">
        <v>1368</v>
      </c>
      <c r="B79" s="1758" t="s">
        <v>1062</v>
      </c>
      <c r="C79" s="1759">
        <v>9.8000000000000004E-2</v>
      </c>
      <c r="D79" s="1759">
        <v>9.8000000000000004E-2</v>
      </c>
      <c r="E79" s="1759">
        <v>9.0999999999999998E-2</v>
      </c>
      <c r="F79" s="1760">
        <v>0.1</v>
      </c>
    </row>
    <row r="80" spans="1:6" ht="15" thickBot="1">
      <c r="A80" s="1754" t="s">
        <v>1368</v>
      </c>
      <c r="B80" s="1758" t="s">
        <v>1076</v>
      </c>
      <c r="C80" s="1759">
        <v>9.6000000000000002E-2</v>
      </c>
      <c r="D80" s="1759">
        <v>9.6000000000000002E-2</v>
      </c>
      <c r="E80" s="1759">
        <v>0.1</v>
      </c>
      <c r="F80" s="1760">
        <v>0.1</v>
      </c>
    </row>
    <row r="81" spans="1:6" ht="15" thickBot="1">
      <c r="A81" s="1754" t="s">
        <v>1368</v>
      </c>
      <c r="B81" s="1758" t="s">
        <v>1087</v>
      </c>
      <c r="C81" s="1759">
        <v>9.9000000000000005E-2</v>
      </c>
      <c r="D81" s="1759">
        <v>9.9000000000000005E-2</v>
      </c>
      <c r="E81" s="1759">
        <v>9.8000000000000004E-2</v>
      </c>
      <c r="F81" s="1760">
        <v>0.1</v>
      </c>
    </row>
    <row r="82" spans="1:6" ht="15" thickBot="1">
      <c r="A82" s="1754" t="s">
        <v>1368</v>
      </c>
      <c r="B82" s="1758" t="s">
        <v>1098</v>
      </c>
      <c r="C82" s="1759">
        <v>9.9000000000000005E-2</v>
      </c>
      <c r="D82" s="1759">
        <v>9.9000000000000005E-2</v>
      </c>
      <c r="E82" s="1759">
        <v>9.7000000000000003E-2</v>
      </c>
      <c r="F82" s="1760">
        <v>0.1</v>
      </c>
    </row>
    <row r="83" spans="1:6" ht="15" thickBot="1">
      <c r="A83" s="1754" t="s">
        <v>1368</v>
      </c>
      <c r="B83" s="1758" t="s">
        <v>1109</v>
      </c>
      <c r="C83" s="1759">
        <v>9.8000000000000004E-2</v>
      </c>
      <c r="D83" s="1759">
        <v>9.8000000000000004E-2</v>
      </c>
      <c r="E83" s="1759">
        <v>9.8000000000000004E-2</v>
      </c>
      <c r="F83" s="1760">
        <v>0.1</v>
      </c>
    </row>
    <row r="84" spans="1:6" ht="15" thickBot="1">
      <c r="A84" s="1754" t="s">
        <v>1368</v>
      </c>
      <c r="B84" s="1758" t="s">
        <v>1121</v>
      </c>
      <c r="C84" s="1759">
        <v>9.9000000000000005E-2</v>
      </c>
      <c r="D84" s="1759">
        <v>9.9000000000000005E-2</v>
      </c>
      <c r="E84" s="1759">
        <v>9.9000000000000005E-2</v>
      </c>
      <c r="F84" s="1760">
        <v>0.1</v>
      </c>
    </row>
    <row r="85" spans="1:6" ht="15" thickBot="1">
      <c r="A85" s="1754" t="s">
        <v>1368</v>
      </c>
      <c r="B85" s="1758" t="s">
        <v>1131</v>
      </c>
      <c r="C85" s="1759">
        <v>9.9000000000000005E-2</v>
      </c>
      <c r="D85" s="1759">
        <v>9.9000000000000005E-2</v>
      </c>
      <c r="E85" s="1759">
        <v>9.9000000000000005E-2</v>
      </c>
      <c r="F85" s="1760">
        <v>0.1</v>
      </c>
    </row>
    <row r="86" spans="1:6" ht="15" thickBot="1">
      <c r="A86" s="1754" t="s">
        <v>1368</v>
      </c>
      <c r="B86" s="1758" t="s">
        <v>1141</v>
      </c>
      <c r="C86" s="1759">
        <v>0.1</v>
      </c>
      <c r="D86" s="1759">
        <v>0.1</v>
      </c>
      <c r="E86" s="1759">
        <v>7.6999999999999999E-2</v>
      </c>
      <c r="F86" s="1760">
        <v>0.1</v>
      </c>
    </row>
    <row r="87" spans="1:6" ht="15" thickBot="1">
      <c r="A87" s="1754" t="s">
        <v>1368</v>
      </c>
      <c r="B87" s="1758" t="s">
        <v>1151</v>
      </c>
      <c r="C87" s="1759">
        <v>0.1</v>
      </c>
      <c r="D87" s="1759">
        <v>0.1</v>
      </c>
      <c r="E87" s="1759">
        <v>9.8000000000000004E-2</v>
      </c>
      <c r="F87" s="1767"/>
    </row>
    <row r="88" spans="1:6" ht="15" thickBot="1">
      <c r="A88" s="1754" t="s">
        <v>1368</v>
      </c>
      <c r="B88" s="1758" t="s">
        <v>1161</v>
      </c>
      <c r="C88" s="1759">
        <v>9.1999999999999998E-2</v>
      </c>
      <c r="D88" s="1759">
        <v>8.5000000000000006E-2</v>
      </c>
      <c r="E88" s="1759">
        <v>9.6000000000000002E-2</v>
      </c>
      <c r="F88" s="1767"/>
    </row>
    <row r="89" spans="1:6" ht="15" thickBot="1">
      <c r="A89" s="1754" t="s">
        <v>1368</v>
      </c>
      <c r="B89" s="1758" t="s">
        <v>1171</v>
      </c>
      <c r="C89" s="1759">
        <v>0.1</v>
      </c>
      <c r="D89" s="1759">
        <v>0.1</v>
      </c>
      <c r="E89" s="1759">
        <v>9.7000000000000003E-2</v>
      </c>
      <c r="F89" s="1767"/>
    </row>
    <row r="90" spans="1:6" ht="15" thickBot="1">
      <c r="A90" s="1754" t="s">
        <v>1368</v>
      </c>
      <c r="B90" s="1758" t="s">
        <v>1181</v>
      </c>
      <c r="C90" s="1759">
        <v>9.8000000000000004E-2</v>
      </c>
      <c r="D90" s="1759">
        <v>9.8000000000000004E-2</v>
      </c>
      <c r="E90" s="1759">
        <v>8.7999999999999995E-2</v>
      </c>
      <c r="F90" s="1767"/>
    </row>
    <row r="91" spans="1:6" ht="15" thickBot="1">
      <c r="A91" s="1754" t="s">
        <v>1368</v>
      </c>
      <c r="B91" s="1758" t="s">
        <v>1191</v>
      </c>
      <c r="C91" s="1759">
        <v>9.9000000000000005E-2</v>
      </c>
      <c r="D91" s="1759">
        <v>9.9000000000000005E-2</v>
      </c>
      <c r="E91" s="1759">
        <v>9.0999999999999998E-2</v>
      </c>
      <c r="F91" s="1767"/>
    </row>
    <row r="92" spans="1:6" ht="15" thickBot="1">
      <c r="A92" s="1754" t="s">
        <v>1368</v>
      </c>
      <c r="B92" s="1758" t="s">
        <v>1201</v>
      </c>
      <c r="C92" s="1759">
        <v>9.6000000000000002E-2</v>
      </c>
      <c r="D92" s="1759">
        <v>9.6000000000000002E-2</v>
      </c>
      <c r="E92" s="1759">
        <v>7.2999999999999995E-2</v>
      </c>
      <c r="F92" s="1767"/>
    </row>
    <row r="93" spans="1:6" ht="15" thickBot="1">
      <c r="A93" s="1754" t="s">
        <v>1368</v>
      </c>
      <c r="B93" s="1758" t="s">
        <v>1211</v>
      </c>
      <c r="C93" s="1759">
        <v>9.6000000000000002E-2</v>
      </c>
      <c r="D93" s="1759">
        <v>9.6000000000000002E-2</v>
      </c>
      <c r="E93" s="1759">
        <v>9.9000000000000005E-2</v>
      </c>
      <c r="F93" s="1767"/>
    </row>
    <row r="94" spans="1:6" ht="15" thickBot="1">
      <c r="A94" s="1754" t="s">
        <v>1368</v>
      </c>
      <c r="B94" s="1758" t="s">
        <v>1221</v>
      </c>
      <c r="C94" s="1759">
        <v>7.5999999999999998E-2</v>
      </c>
      <c r="D94" s="1759">
        <v>7.3999999999999996E-2</v>
      </c>
      <c r="E94" s="1759">
        <v>9.7000000000000003E-2</v>
      </c>
      <c r="F94" s="1767"/>
    </row>
    <row r="95" spans="1:6" ht="15" thickBot="1">
      <c r="A95" s="1754" t="s">
        <v>1368</v>
      </c>
      <c r="B95" s="1758" t="s">
        <v>1230</v>
      </c>
      <c r="C95" s="1759">
        <v>9.9000000000000005E-2</v>
      </c>
      <c r="D95" s="1759">
        <v>9.4E-2</v>
      </c>
      <c r="E95" s="1759">
        <v>9.6000000000000002E-2</v>
      </c>
      <c r="F95" s="1767"/>
    </row>
    <row r="96" spans="1:6" ht="15" thickBot="1">
      <c r="A96" s="1754" t="s">
        <v>1368</v>
      </c>
      <c r="B96" s="1758" t="s">
        <v>1239</v>
      </c>
      <c r="C96" s="1759">
        <v>9.9000000000000005E-2</v>
      </c>
      <c r="D96" s="1759">
        <v>9.9000000000000005E-2</v>
      </c>
      <c r="E96" s="1759">
        <v>9.9000000000000005E-2</v>
      </c>
      <c r="F96" s="1767"/>
    </row>
    <row r="97" spans="1:6" ht="15" thickBot="1">
      <c r="A97" s="1754" t="s">
        <v>1368</v>
      </c>
      <c r="B97" s="1758" t="s">
        <v>1247</v>
      </c>
      <c r="C97" s="1759">
        <v>9.8000000000000004E-2</v>
      </c>
      <c r="D97" s="1759">
        <v>9.8000000000000004E-2</v>
      </c>
      <c r="E97" s="1759">
        <v>9.7000000000000003E-2</v>
      </c>
      <c r="F97" s="1767"/>
    </row>
    <row r="98" spans="1:6" ht="15" thickBot="1">
      <c r="A98" s="1754" t="s">
        <v>1368</v>
      </c>
      <c r="B98" s="1758" t="s">
        <v>1254</v>
      </c>
      <c r="C98" s="1759">
        <v>0.1</v>
      </c>
      <c r="D98" s="1759">
        <v>0.1</v>
      </c>
      <c r="E98" s="1759">
        <v>9.7000000000000003E-2</v>
      </c>
      <c r="F98" s="1767"/>
    </row>
    <row r="99" spans="1:6" ht="15" thickBot="1">
      <c r="A99" s="1754" t="s">
        <v>1368</v>
      </c>
      <c r="B99" s="1758" t="s">
        <v>1261</v>
      </c>
      <c r="C99" s="1759">
        <v>0.1</v>
      </c>
      <c r="D99" s="1759">
        <v>0.1</v>
      </c>
      <c r="E99" s="1768"/>
      <c r="F99" s="1767"/>
    </row>
    <row r="100" spans="1:6" ht="15" thickBot="1">
      <c r="A100" s="1754" t="s">
        <v>1368</v>
      </c>
      <c r="B100" s="1758" t="s">
        <v>1268</v>
      </c>
      <c r="C100" s="1759">
        <v>0.09</v>
      </c>
      <c r="D100" s="1759">
        <v>8.8999999999999996E-2</v>
      </c>
      <c r="E100" s="1768"/>
      <c r="F100" s="1767"/>
    </row>
    <row r="101" spans="1:6" ht="15" thickBot="1">
      <c r="A101" s="1754" t="s">
        <v>1368</v>
      </c>
      <c r="B101" s="1758" t="s">
        <v>1275</v>
      </c>
      <c r="C101" s="1759">
        <v>9.8000000000000004E-2</v>
      </c>
      <c r="D101" s="1759">
        <v>9.7000000000000003E-2</v>
      </c>
      <c r="E101" s="1768"/>
      <c r="F101" s="1767"/>
    </row>
    <row r="102" spans="1:6" ht="24.6" thickBot="1">
      <c r="A102" s="1754" t="s">
        <v>1368</v>
      </c>
      <c r="B102" s="1758" t="s">
        <v>2060</v>
      </c>
      <c r="C102" s="1768"/>
      <c r="D102" s="1768"/>
      <c r="E102" s="1768"/>
      <c r="F102" s="1760">
        <v>0.05</v>
      </c>
    </row>
    <row r="103" spans="1:6" ht="24.6" thickBot="1">
      <c r="A103" s="1754" t="s">
        <v>1368</v>
      </c>
      <c r="B103" s="1758" t="s">
        <v>2061</v>
      </c>
      <c r="C103" s="1768"/>
      <c r="D103" s="1768"/>
      <c r="E103" s="1768"/>
      <c r="F103" s="1760">
        <v>0.05</v>
      </c>
    </row>
    <row r="104" spans="1:6" ht="15" thickBot="1">
      <c r="A104" s="1754" t="s">
        <v>1368</v>
      </c>
      <c r="B104" s="1758" t="s">
        <v>2062</v>
      </c>
      <c r="C104" s="1768"/>
      <c r="D104" s="1768"/>
      <c r="E104" s="1768"/>
      <c r="F104" s="1760">
        <v>0.05</v>
      </c>
    </row>
    <row r="105" spans="1:6" ht="24.6" thickBot="1">
      <c r="A105" s="1754" t="s">
        <v>1368</v>
      </c>
      <c r="B105" s="1758" t="s">
        <v>2063</v>
      </c>
      <c r="C105" s="1768"/>
      <c r="D105" s="1768"/>
      <c r="E105" s="1768"/>
      <c r="F105" s="1760">
        <v>0.05</v>
      </c>
    </row>
    <row r="106" spans="1:6" ht="24.6" thickBot="1">
      <c r="A106" s="1754" t="s">
        <v>1368</v>
      </c>
      <c r="B106" s="1758" t="s">
        <v>2064</v>
      </c>
      <c r="C106" s="1768"/>
      <c r="D106" s="1768"/>
      <c r="E106" s="1768"/>
      <c r="F106" s="1760">
        <v>0.05</v>
      </c>
    </row>
    <row r="107" spans="1:6" ht="24.6" thickBot="1">
      <c r="A107" s="1754" t="s">
        <v>1368</v>
      </c>
      <c r="B107" s="1758" t="s">
        <v>2065</v>
      </c>
      <c r="C107" s="1768"/>
      <c r="D107" s="1768"/>
      <c r="E107" s="1768"/>
      <c r="F107" s="1760">
        <v>0.05</v>
      </c>
    </row>
    <row r="108" spans="1:6" ht="24.6" thickBot="1">
      <c r="A108" s="1754" t="s">
        <v>1368</v>
      </c>
      <c r="B108" s="1758" t="s">
        <v>2066</v>
      </c>
      <c r="C108" s="1768"/>
      <c r="D108" s="1768"/>
      <c r="E108" s="1768"/>
      <c r="F108" s="1760">
        <v>0.05</v>
      </c>
    </row>
    <row r="109" spans="1:6" ht="24.6" thickBot="1">
      <c r="A109" s="1762" t="s">
        <v>1368</v>
      </c>
      <c r="B109" s="1769" t="s">
        <v>2067</v>
      </c>
      <c r="C109" s="1765"/>
      <c r="D109" s="1765"/>
      <c r="E109" s="1765"/>
      <c r="F109" s="1770">
        <v>0.05</v>
      </c>
    </row>
    <row r="110" spans="1:6" ht="15" thickBot="1">
      <c r="A110" s="1754" t="s">
        <v>1370</v>
      </c>
      <c r="B110" s="1755" t="s">
        <v>2068</v>
      </c>
      <c r="C110" s="1756">
        <v>0.129</v>
      </c>
      <c r="D110" s="1756">
        <v>0.129</v>
      </c>
      <c r="E110" s="1756">
        <v>0.126</v>
      </c>
      <c r="F110" s="1757">
        <v>0.13</v>
      </c>
    </row>
    <row r="111" spans="1:6" ht="15" thickBot="1">
      <c r="A111" s="1754" t="s">
        <v>1370</v>
      </c>
      <c r="B111" s="1758" t="s">
        <v>1036</v>
      </c>
      <c r="C111" s="1759">
        <v>0.11</v>
      </c>
      <c r="D111" s="1759">
        <v>0.11</v>
      </c>
      <c r="E111" s="1759">
        <v>9.9000000000000005E-2</v>
      </c>
      <c r="F111" s="1760">
        <v>0.128</v>
      </c>
    </row>
    <row r="112" spans="1:6" ht="15" thickBot="1">
      <c r="A112" s="1754" t="s">
        <v>1370</v>
      </c>
      <c r="B112" s="1758" t="s">
        <v>1050</v>
      </c>
      <c r="C112" s="1759">
        <v>0.125</v>
      </c>
      <c r="D112" s="1759">
        <v>0.125</v>
      </c>
      <c r="E112" s="1759">
        <v>0.12</v>
      </c>
      <c r="F112" s="1760">
        <v>0.125</v>
      </c>
    </row>
    <row r="113" spans="1:6" ht="15" thickBot="1">
      <c r="A113" s="1754" t="s">
        <v>1370</v>
      </c>
      <c r="B113" s="1758" t="s">
        <v>1063</v>
      </c>
      <c r="C113" s="1759">
        <v>0.13</v>
      </c>
      <c r="D113" s="1759">
        <v>0.13</v>
      </c>
      <c r="E113" s="1759">
        <v>0.13</v>
      </c>
      <c r="F113" s="1760">
        <v>0.13</v>
      </c>
    </row>
    <row r="114" spans="1:6" ht="15" thickBot="1">
      <c r="A114" s="1754" t="s">
        <v>1370</v>
      </c>
      <c r="B114" s="1758" t="s">
        <v>1077</v>
      </c>
      <c r="C114" s="1759">
        <v>0.123</v>
      </c>
      <c r="D114" s="1759">
        <v>0.123</v>
      </c>
      <c r="E114" s="1759">
        <v>0.12</v>
      </c>
      <c r="F114" s="1760">
        <v>0.13</v>
      </c>
    </row>
    <row r="115" spans="1:6" ht="15" thickBot="1">
      <c r="A115" s="1754" t="s">
        <v>1370</v>
      </c>
      <c r="B115" s="1758" t="s">
        <v>1088</v>
      </c>
      <c r="C115" s="1759">
        <v>0.125</v>
      </c>
      <c r="D115" s="1759">
        <v>0.125</v>
      </c>
      <c r="E115" s="1759">
        <v>0.11700000000000001</v>
      </c>
      <c r="F115" s="1760">
        <v>0.13</v>
      </c>
    </row>
    <row r="116" spans="1:6" ht="15" thickBot="1">
      <c r="A116" s="1754" t="s">
        <v>1370</v>
      </c>
      <c r="B116" s="1758" t="s">
        <v>1099</v>
      </c>
      <c r="C116" s="1759">
        <v>0.11700000000000001</v>
      </c>
      <c r="D116" s="1759">
        <v>0.11700000000000001</v>
      </c>
      <c r="E116" s="1759">
        <v>8.7999999999999995E-2</v>
      </c>
      <c r="F116" s="1760">
        <v>0.13</v>
      </c>
    </row>
    <row r="117" spans="1:6" ht="15" thickBot="1">
      <c r="A117" s="1754" t="s">
        <v>1370</v>
      </c>
      <c r="B117" s="1758" t="s">
        <v>1110</v>
      </c>
      <c r="C117" s="1759">
        <v>0.13</v>
      </c>
      <c r="D117" s="1759">
        <v>0.13</v>
      </c>
      <c r="E117" s="1759">
        <v>0.129</v>
      </c>
      <c r="F117" s="1760">
        <v>0.13</v>
      </c>
    </row>
    <row r="118" spans="1:6" ht="15" thickBot="1">
      <c r="A118" s="1754" t="s">
        <v>1370</v>
      </c>
      <c r="B118" s="1758" t="s">
        <v>1122</v>
      </c>
      <c r="C118" s="1759">
        <v>0.123</v>
      </c>
      <c r="D118" s="1759">
        <v>0.123</v>
      </c>
      <c r="E118" s="1759">
        <v>0.11600000000000001</v>
      </c>
      <c r="F118" s="1760">
        <v>0.13</v>
      </c>
    </row>
    <row r="119" spans="1:6" ht="15" thickBot="1">
      <c r="A119" s="1754" t="s">
        <v>1370</v>
      </c>
      <c r="B119" s="1758" t="s">
        <v>1132</v>
      </c>
      <c r="C119" s="1759">
        <v>0.127</v>
      </c>
      <c r="D119" s="1759">
        <v>0.127</v>
      </c>
      <c r="E119" s="1759">
        <v>0.124</v>
      </c>
      <c r="F119" s="1760">
        <v>0.13</v>
      </c>
    </row>
    <row r="120" spans="1:6" ht="15" thickBot="1">
      <c r="A120" s="1754" t="s">
        <v>1370</v>
      </c>
      <c r="B120" s="1758" t="s">
        <v>1142</v>
      </c>
      <c r="C120" s="1759">
        <v>0.125</v>
      </c>
      <c r="D120" s="1759">
        <v>0.125</v>
      </c>
      <c r="E120" s="1759">
        <v>0.122</v>
      </c>
      <c r="F120" s="1760">
        <v>0.13</v>
      </c>
    </row>
    <row r="121" spans="1:6" ht="15" thickBot="1">
      <c r="A121" s="1754" t="s">
        <v>1370</v>
      </c>
      <c r="B121" s="1758" t="s">
        <v>1152</v>
      </c>
      <c r="C121" s="1759">
        <v>0.13</v>
      </c>
      <c r="D121" s="1759">
        <v>0.13</v>
      </c>
      <c r="E121" s="1759">
        <v>0.13</v>
      </c>
      <c r="F121" s="1760">
        <v>0.13</v>
      </c>
    </row>
    <row r="122" spans="1:6" ht="15" thickBot="1">
      <c r="A122" s="1754" t="s">
        <v>1370</v>
      </c>
      <c r="B122" s="1758" t="s">
        <v>1162</v>
      </c>
      <c r="C122" s="1759">
        <v>0.13</v>
      </c>
      <c r="D122" s="1759">
        <v>0.13</v>
      </c>
      <c r="E122" s="1759">
        <v>0.125</v>
      </c>
      <c r="F122" s="1760">
        <v>0.13</v>
      </c>
    </row>
    <row r="123" spans="1:6" ht="15" thickBot="1">
      <c r="A123" s="1754" t="s">
        <v>1370</v>
      </c>
      <c r="B123" s="1758" t="s">
        <v>1172</v>
      </c>
      <c r="C123" s="1759">
        <v>0.129</v>
      </c>
      <c r="D123" s="1759">
        <v>0.129</v>
      </c>
      <c r="E123" s="1759">
        <v>0.123</v>
      </c>
      <c r="F123" s="1760">
        <v>0.13</v>
      </c>
    </row>
    <row r="124" spans="1:6" ht="15" thickBot="1">
      <c r="A124" s="1754" t="s">
        <v>1370</v>
      </c>
      <c r="B124" s="1758" t="s">
        <v>1182</v>
      </c>
      <c r="C124" s="1759">
        <v>0.10199999999999999</v>
      </c>
      <c r="D124" s="1759">
        <v>0.10100000000000001</v>
      </c>
      <c r="E124" s="1759">
        <v>0.08</v>
      </c>
      <c r="F124" s="1767"/>
    </row>
    <row r="125" spans="1:6" ht="15" thickBot="1">
      <c r="A125" s="1754" t="s">
        <v>1370</v>
      </c>
      <c r="B125" s="1758" t="s">
        <v>1192</v>
      </c>
      <c r="C125" s="1759">
        <v>0.13</v>
      </c>
      <c r="D125" s="1759">
        <v>0.13</v>
      </c>
      <c r="E125" s="1759">
        <v>0.129</v>
      </c>
      <c r="F125" s="1767"/>
    </row>
    <row r="126" spans="1:6" ht="15" thickBot="1">
      <c r="A126" s="1754" t="s">
        <v>1370</v>
      </c>
      <c r="B126" s="1758" t="s">
        <v>1202</v>
      </c>
      <c r="C126" s="1759">
        <v>0.13</v>
      </c>
      <c r="D126" s="1759">
        <v>0.13</v>
      </c>
      <c r="E126" s="1759">
        <v>0.126</v>
      </c>
      <c r="F126" s="1767"/>
    </row>
    <row r="127" spans="1:6" ht="15" thickBot="1">
      <c r="A127" s="1754" t="s">
        <v>1370</v>
      </c>
      <c r="B127" s="1758" t="s">
        <v>1212</v>
      </c>
      <c r="C127" s="1759">
        <v>0.125</v>
      </c>
      <c r="D127" s="1759">
        <v>0.125</v>
      </c>
      <c r="E127" s="1759">
        <v>0.121</v>
      </c>
      <c r="F127" s="1767"/>
    </row>
    <row r="128" spans="1:6" ht="15" thickBot="1">
      <c r="A128" s="1754" t="s">
        <v>1370</v>
      </c>
      <c r="B128" s="1758" t="s">
        <v>1222</v>
      </c>
      <c r="C128" s="1759">
        <v>0.12</v>
      </c>
      <c r="D128" s="1759">
        <v>0.12</v>
      </c>
      <c r="E128" s="1759">
        <v>0.105</v>
      </c>
      <c r="F128" s="1767"/>
    </row>
    <row r="129" spans="1:6" ht="15" thickBot="1">
      <c r="A129" s="1754" t="s">
        <v>1370</v>
      </c>
      <c r="B129" s="1758" t="s">
        <v>1231</v>
      </c>
      <c r="C129" s="1759">
        <v>0.13</v>
      </c>
      <c r="D129" s="1759">
        <v>0.13</v>
      </c>
      <c r="E129" s="1759">
        <v>0.126</v>
      </c>
      <c r="F129" s="1767"/>
    </row>
    <row r="130" spans="1:6" ht="15" thickBot="1">
      <c r="A130" s="1754" t="s">
        <v>1370</v>
      </c>
      <c r="B130" s="1758" t="s">
        <v>1240</v>
      </c>
      <c r="C130" s="1759">
        <v>0.125</v>
      </c>
      <c r="D130" s="1759">
        <v>0.125</v>
      </c>
      <c r="E130" s="1759">
        <v>0.122</v>
      </c>
      <c r="F130" s="1767"/>
    </row>
    <row r="131" spans="1:6" ht="15" thickBot="1">
      <c r="A131" s="1754" t="s">
        <v>1370</v>
      </c>
      <c r="B131" s="1758" t="s">
        <v>1248</v>
      </c>
      <c r="C131" s="1759">
        <v>0.127</v>
      </c>
      <c r="D131" s="1759">
        <v>0.126</v>
      </c>
      <c r="E131" s="1759">
        <v>0.123</v>
      </c>
      <c r="F131" s="1767"/>
    </row>
    <row r="132" spans="1:6" ht="15" thickBot="1">
      <c r="A132" s="1754" t="s">
        <v>1370</v>
      </c>
      <c r="B132" s="1758" t="s">
        <v>1255</v>
      </c>
      <c r="C132" s="1759">
        <v>9.0999999999999998E-2</v>
      </c>
      <c r="D132" s="1759">
        <v>0.121</v>
      </c>
      <c r="E132" s="1759">
        <v>9.9000000000000005E-2</v>
      </c>
      <c r="F132" s="1767"/>
    </row>
    <row r="133" spans="1:6" ht="15" thickBot="1">
      <c r="A133" s="1754" t="s">
        <v>1370</v>
      </c>
      <c r="B133" s="1758" t="s">
        <v>1262</v>
      </c>
      <c r="C133" s="1759">
        <v>0.13</v>
      </c>
      <c r="D133" s="1759">
        <v>0.13</v>
      </c>
      <c r="E133" s="1759">
        <v>0.129</v>
      </c>
      <c r="F133" s="1767"/>
    </row>
    <row r="134" spans="1:6" ht="15" thickBot="1">
      <c r="A134" s="1754" t="s">
        <v>1370</v>
      </c>
      <c r="B134" s="1758" t="s">
        <v>2069</v>
      </c>
      <c r="C134" s="1759">
        <v>6.8000000000000005E-2</v>
      </c>
      <c r="D134" s="1759">
        <v>6.5000000000000002E-2</v>
      </c>
      <c r="E134" s="1759">
        <v>6.5000000000000002E-2</v>
      </c>
      <c r="F134" s="1760">
        <v>0.13</v>
      </c>
    </row>
    <row r="135" spans="1:6" ht="15" thickBot="1">
      <c r="A135" s="1754" t="s">
        <v>1370</v>
      </c>
      <c r="B135" s="1758" t="s">
        <v>1276</v>
      </c>
      <c r="C135" s="1759">
        <v>0.123</v>
      </c>
      <c r="D135" s="1759">
        <v>0.123</v>
      </c>
      <c r="E135" s="1759">
        <v>0.11</v>
      </c>
      <c r="F135" s="1767"/>
    </row>
    <row r="136" spans="1:6" ht="15" thickBot="1">
      <c r="A136" s="1754" t="s">
        <v>1370</v>
      </c>
      <c r="B136" s="1758" t="s">
        <v>1283</v>
      </c>
      <c r="C136" s="1759">
        <v>0.13</v>
      </c>
      <c r="D136" s="1759">
        <v>0.13</v>
      </c>
      <c r="E136" s="1759">
        <v>0.125</v>
      </c>
      <c r="F136" s="1767"/>
    </row>
    <row r="137" spans="1:6" ht="15" thickBot="1">
      <c r="A137" s="1754" t="s">
        <v>1370</v>
      </c>
      <c r="B137" s="1758" t="s">
        <v>1290</v>
      </c>
      <c r="C137" s="1759">
        <v>0.121</v>
      </c>
      <c r="D137" s="1759">
        <v>0.122</v>
      </c>
      <c r="E137" s="1759">
        <v>0.115</v>
      </c>
      <c r="F137" s="1767"/>
    </row>
    <row r="138" spans="1:6" ht="15" thickBot="1">
      <c r="A138" s="1754" t="s">
        <v>1370</v>
      </c>
      <c r="B138" s="1758" t="s">
        <v>2070</v>
      </c>
      <c r="C138" s="1759">
        <v>0.105</v>
      </c>
      <c r="D138" s="1759">
        <v>0.125</v>
      </c>
      <c r="E138" s="1759">
        <v>0.112</v>
      </c>
      <c r="F138" s="1767"/>
    </row>
    <row r="139" spans="1:6" ht="15" thickBot="1">
      <c r="A139" s="1754" t="s">
        <v>1370</v>
      </c>
      <c r="B139" s="1758" t="s">
        <v>2071</v>
      </c>
      <c r="C139" s="1759">
        <v>0.127</v>
      </c>
      <c r="D139" s="1759">
        <v>0.127</v>
      </c>
      <c r="E139" s="1759">
        <v>0.122</v>
      </c>
      <c r="F139" s="1760">
        <v>0.13</v>
      </c>
    </row>
    <row r="140" spans="1:6" ht="15" thickBot="1">
      <c r="A140" s="1754" t="s">
        <v>1370</v>
      </c>
      <c r="B140" s="1758" t="s">
        <v>2072</v>
      </c>
      <c r="C140" s="1759">
        <v>0.125</v>
      </c>
      <c r="D140" s="1759">
        <v>0.125</v>
      </c>
      <c r="E140" s="1759">
        <v>0.11899999999999999</v>
      </c>
      <c r="F140" s="1760">
        <v>0.13</v>
      </c>
    </row>
    <row r="141" spans="1:6" ht="15" thickBot="1">
      <c r="A141" s="1754" t="s">
        <v>1370</v>
      </c>
      <c r="B141" s="1758" t="s">
        <v>1309</v>
      </c>
      <c r="C141" s="1759">
        <v>0.125</v>
      </c>
      <c r="D141" s="1759">
        <v>0.125</v>
      </c>
      <c r="E141" s="1759">
        <v>0.11700000000000001</v>
      </c>
      <c r="F141" s="1767"/>
    </row>
    <row r="142" spans="1:6" ht="15" thickBot="1">
      <c r="A142" s="1754" t="s">
        <v>1370</v>
      </c>
      <c r="B142" s="1758" t="s">
        <v>1314</v>
      </c>
      <c r="C142" s="1759">
        <v>0.125</v>
      </c>
      <c r="D142" s="1759">
        <v>0.125</v>
      </c>
      <c r="E142" s="1759">
        <v>0.115</v>
      </c>
      <c r="F142" s="1767"/>
    </row>
    <row r="143" spans="1:6" ht="15" thickBot="1">
      <c r="A143" s="1754" t="s">
        <v>1370</v>
      </c>
      <c r="B143" s="1758" t="s">
        <v>1319</v>
      </c>
      <c r="C143" s="1759">
        <v>0.121</v>
      </c>
      <c r="D143" s="1759">
        <v>0.121</v>
      </c>
      <c r="E143" s="1759">
        <v>0.108</v>
      </c>
      <c r="F143" s="1767"/>
    </row>
    <row r="144" spans="1:6" ht="15" thickBot="1">
      <c r="A144" s="1754" t="s">
        <v>1370</v>
      </c>
      <c r="B144" s="1771" t="s">
        <v>2073</v>
      </c>
      <c r="C144" s="1772">
        <v>0.126</v>
      </c>
      <c r="D144" s="1772">
        <v>0.126</v>
      </c>
      <c r="E144" s="1772">
        <v>0.121</v>
      </c>
      <c r="F144" s="1767"/>
    </row>
    <row r="145" spans="1:6" ht="15" thickBot="1">
      <c r="A145" s="1762" t="s">
        <v>1370</v>
      </c>
      <c r="B145" s="1773" t="s">
        <v>2074</v>
      </c>
      <c r="C145" s="1774"/>
      <c r="D145" s="1774"/>
      <c r="E145" s="1774"/>
      <c r="F145" s="1775">
        <v>0.05</v>
      </c>
    </row>
    <row r="146" spans="1:6" ht="24.6" thickBot="1">
      <c r="A146" s="1776" t="s">
        <v>1370</v>
      </c>
      <c r="B146" s="1761" t="s">
        <v>2075</v>
      </c>
      <c r="C146" s="1768"/>
      <c r="D146" s="1768"/>
      <c r="E146" s="1768"/>
      <c r="F146" s="1777">
        <v>0.05</v>
      </c>
    </row>
    <row r="147" spans="1:6" ht="24.6" thickBot="1">
      <c r="A147" s="1754" t="s">
        <v>1370</v>
      </c>
      <c r="B147" s="1758" t="s">
        <v>2076</v>
      </c>
      <c r="C147" s="1768"/>
      <c r="D147" s="1768"/>
      <c r="E147" s="1768"/>
      <c r="F147" s="1760">
        <v>0.05</v>
      </c>
    </row>
    <row r="148" spans="1:6" ht="24.6" thickBot="1">
      <c r="A148" s="1754" t="s">
        <v>1370</v>
      </c>
      <c r="B148" s="1758" t="s">
        <v>2077</v>
      </c>
      <c r="C148" s="1768"/>
      <c r="D148" s="1768"/>
      <c r="E148" s="1768"/>
      <c r="F148" s="1760">
        <v>0.05</v>
      </c>
    </row>
    <row r="149" spans="1:6" ht="24.6" thickBot="1">
      <c r="A149" s="1754" t="s">
        <v>1370</v>
      </c>
      <c r="B149" s="1758" t="s">
        <v>2078</v>
      </c>
      <c r="C149" s="1768"/>
      <c r="D149" s="1768"/>
      <c r="E149" s="1768"/>
      <c r="F149" s="1760">
        <v>0.05</v>
      </c>
    </row>
    <row r="150" spans="1:6" ht="24.6" thickBot="1">
      <c r="A150" s="1754" t="s">
        <v>1370</v>
      </c>
      <c r="B150" s="1758" t="s">
        <v>2079</v>
      </c>
      <c r="C150" s="1768"/>
      <c r="D150" s="1768"/>
      <c r="E150" s="1768"/>
      <c r="F150" s="1760">
        <v>0.05</v>
      </c>
    </row>
    <row r="151" spans="1:6" ht="24.6" thickBot="1">
      <c r="A151" s="1754" t="s">
        <v>1370</v>
      </c>
      <c r="B151" s="1758" t="s">
        <v>2080</v>
      </c>
      <c r="C151" s="1768"/>
      <c r="D151" s="1768"/>
      <c r="E151" s="1768"/>
      <c r="F151" s="1760">
        <v>0.05</v>
      </c>
    </row>
    <row r="152" spans="1:6" ht="24.6" thickBot="1">
      <c r="A152" s="1754" t="s">
        <v>1370</v>
      </c>
      <c r="B152" s="1758" t="s">
        <v>1352</v>
      </c>
      <c r="C152" s="1768"/>
      <c r="D152" s="1768"/>
      <c r="E152" s="1768"/>
      <c r="F152" s="1760">
        <v>0.05</v>
      </c>
    </row>
    <row r="153" spans="1:6" ht="15" thickBot="1">
      <c r="A153" s="1754" t="s">
        <v>1370</v>
      </c>
      <c r="B153" s="1758" t="s">
        <v>2081</v>
      </c>
      <c r="C153" s="1768"/>
      <c r="D153" s="1768"/>
      <c r="E153" s="1768"/>
      <c r="F153" s="1760">
        <v>0.05</v>
      </c>
    </row>
    <row r="154" spans="1:6" ht="15" thickBot="1">
      <c r="A154" s="1754" t="s">
        <v>1370</v>
      </c>
      <c r="B154" s="1758" t="s">
        <v>2082</v>
      </c>
      <c r="C154" s="1768"/>
      <c r="D154" s="1768"/>
      <c r="E154" s="1768"/>
      <c r="F154" s="1760">
        <v>0.05</v>
      </c>
    </row>
    <row r="155" spans="1:6" ht="24.6" thickBot="1">
      <c r="A155" s="1754" t="s">
        <v>1370</v>
      </c>
      <c r="B155" s="1758" t="s">
        <v>2083</v>
      </c>
      <c r="C155" s="1768"/>
      <c r="D155" s="1768"/>
      <c r="E155" s="1768"/>
      <c r="F155" s="1760">
        <v>0.05</v>
      </c>
    </row>
    <row r="156" spans="1:6" ht="24.6" thickBot="1">
      <c r="A156" s="1754" t="s">
        <v>1370</v>
      </c>
      <c r="B156" s="1758" t="s">
        <v>2084</v>
      </c>
      <c r="C156" s="1768"/>
      <c r="D156" s="1768"/>
      <c r="E156" s="1768"/>
      <c r="F156" s="1760">
        <v>0.05</v>
      </c>
    </row>
    <row r="157" spans="1:6" ht="24.6" thickBot="1">
      <c r="A157" s="1762" t="s">
        <v>1370</v>
      </c>
      <c r="B157" s="1769" t="s">
        <v>2085</v>
      </c>
      <c r="C157" s="1765"/>
      <c r="D157" s="1765"/>
      <c r="E157" s="1765"/>
      <c r="F157" s="1770">
        <v>0.05</v>
      </c>
    </row>
    <row r="158" spans="1:6" ht="15" thickBot="1">
      <c r="A158" s="1754" t="s">
        <v>1372</v>
      </c>
      <c r="B158" s="1755" t="s">
        <v>2086</v>
      </c>
      <c r="C158" s="1756">
        <v>0.13</v>
      </c>
      <c r="D158" s="1756">
        <v>0.13</v>
      </c>
      <c r="E158" s="1756">
        <v>0.13</v>
      </c>
      <c r="F158" s="1757">
        <v>0.13</v>
      </c>
    </row>
    <row r="159" spans="1:6" ht="15" thickBot="1">
      <c r="A159" s="1754" t="s">
        <v>1372</v>
      </c>
      <c r="B159" s="1758" t="s">
        <v>1037</v>
      </c>
      <c r="C159" s="1759">
        <v>0.13</v>
      </c>
      <c r="D159" s="1759">
        <v>0.13</v>
      </c>
      <c r="E159" s="1759">
        <v>0.13</v>
      </c>
      <c r="F159" s="1760">
        <v>0.13</v>
      </c>
    </row>
    <row r="160" spans="1:6" ht="15" thickBot="1">
      <c r="A160" s="1754" t="s">
        <v>1372</v>
      </c>
      <c r="B160" s="1758" t="s">
        <v>1051</v>
      </c>
      <c r="C160" s="1759">
        <v>0.13</v>
      </c>
      <c r="D160" s="1759">
        <v>0.13</v>
      </c>
      <c r="E160" s="1759">
        <v>0.129</v>
      </c>
      <c r="F160" s="1760">
        <v>0.13</v>
      </c>
    </row>
    <row r="161" spans="1:6" ht="15" thickBot="1">
      <c r="A161" s="1754" t="s">
        <v>1372</v>
      </c>
      <c r="B161" s="1758" t="s">
        <v>1064</v>
      </c>
      <c r="C161" s="1759">
        <v>0.128</v>
      </c>
      <c r="D161" s="1759">
        <v>0.128</v>
      </c>
      <c r="E161" s="1759">
        <v>0.125</v>
      </c>
      <c r="F161" s="1760">
        <v>0.13</v>
      </c>
    </row>
    <row r="162" spans="1:6" ht="15" thickBot="1">
      <c r="A162" s="1754" t="s">
        <v>1372</v>
      </c>
      <c r="B162" s="1758" t="s">
        <v>1078</v>
      </c>
      <c r="C162" s="1759">
        <v>0.122</v>
      </c>
      <c r="D162" s="1759">
        <v>0.122</v>
      </c>
      <c r="E162" s="1759">
        <v>0.126</v>
      </c>
      <c r="F162" s="1760">
        <v>0.122</v>
      </c>
    </row>
    <row r="163" spans="1:6" ht="15" thickBot="1">
      <c r="A163" s="1754" t="s">
        <v>1372</v>
      </c>
      <c r="B163" s="1758" t="s">
        <v>1089</v>
      </c>
      <c r="C163" s="1759">
        <v>0.13</v>
      </c>
      <c r="D163" s="1759">
        <v>0.13</v>
      </c>
      <c r="E163" s="1759">
        <v>0.125</v>
      </c>
      <c r="F163" s="1760">
        <v>0.13</v>
      </c>
    </row>
    <row r="164" spans="1:6" ht="15" thickBot="1">
      <c r="A164" s="1754" t="s">
        <v>1372</v>
      </c>
      <c r="B164" s="1758" t="s">
        <v>1100</v>
      </c>
      <c r="C164" s="1759">
        <v>0.13</v>
      </c>
      <c r="D164" s="1759">
        <v>0.13</v>
      </c>
      <c r="E164" s="1759">
        <v>0.13</v>
      </c>
      <c r="F164" s="1760">
        <v>0.13</v>
      </c>
    </row>
    <row r="165" spans="1:6" ht="15" thickBot="1">
      <c r="A165" s="1754" t="s">
        <v>1372</v>
      </c>
      <c r="B165" s="1758" t="s">
        <v>1111</v>
      </c>
      <c r="C165" s="1759">
        <v>0.13</v>
      </c>
      <c r="D165" s="1759">
        <v>0.13</v>
      </c>
      <c r="E165" s="1759">
        <v>0.124</v>
      </c>
      <c r="F165" s="1760">
        <v>0.13</v>
      </c>
    </row>
    <row r="166" spans="1:6" ht="15" thickBot="1">
      <c r="A166" s="1754" t="s">
        <v>1372</v>
      </c>
      <c r="B166" s="1758" t="s">
        <v>1123</v>
      </c>
      <c r="C166" s="1759">
        <v>0.13</v>
      </c>
      <c r="D166" s="1759">
        <v>0.13</v>
      </c>
      <c r="E166" s="1759">
        <v>0.13</v>
      </c>
      <c r="F166" s="1760">
        <v>0.13</v>
      </c>
    </row>
    <row r="167" spans="1:6" ht="15" thickBot="1">
      <c r="A167" s="1754" t="s">
        <v>1372</v>
      </c>
      <c r="B167" s="1758" t="s">
        <v>1133</v>
      </c>
      <c r="C167" s="1759">
        <v>0.125</v>
      </c>
      <c r="D167" s="1759">
        <v>0.125</v>
      </c>
      <c r="E167" s="1759">
        <v>0.121</v>
      </c>
      <c r="F167" s="1767"/>
    </row>
    <row r="168" spans="1:6" ht="15" thickBot="1">
      <c r="A168" s="1754" t="s">
        <v>1372</v>
      </c>
      <c r="B168" s="1758" t="s">
        <v>1143</v>
      </c>
      <c r="C168" s="1759">
        <v>0.13</v>
      </c>
      <c r="D168" s="1759">
        <v>0.13</v>
      </c>
      <c r="E168" s="1759">
        <v>0.126</v>
      </c>
      <c r="F168" s="1767"/>
    </row>
    <row r="169" spans="1:6" ht="15" thickBot="1">
      <c r="A169" s="1754" t="s">
        <v>1372</v>
      </c>
      <c r="B169" s="1758" t="s">
        <v>1153</v>
      </c>
      <c r="C169" s="1759">
        <v>0.128</v>
      </c>
      <c r="D169" s="1759">
        <v>0.129</v>
      </c>
      <c r="E169" s="1759">
        <v>0.13</v>
      </c>
      <c r="F169" s="1767"/>
    </row>
    <row r="170" spans="1:6" ht="15" thickBot="1">
      <c r="A170" s="1754" t="s">
        <v>1372</v>
      </c>
      <c r="B170" s="1758" t="s">
        <v>1163</v>
      </c>
      <c r="C170" s="1759">
        <v>0.14099999999999999</v>
      </c>
      <c r="D170" s="1759">
        <v>0.13</v>
      </c>
      <c r="E170" s="1759">
        <v>0.125</v>
      </c>
      <c r="F170" s="1767"/>
    </row>
    <row r="171" spans="1:6" ht="15" thickBot="1">
      <c r="A171" s="1754" t="s">
        <v>1372</v>
      </c>
      <c r="B171" s="1758" t="s">
        <v>2087</v>
      </c>
      <c r="C171" s="1759">
        <v>0.127</v>
      </c>
      <c r="D171" s="1759">
        <v>0.126</v>
      </c>
      <c r="E171" s="1759">
        <v>0.126</v>
      </c>
      <c r="F171" s="1760">
        <v>0.11799999999999999</v>
      </c>
    </row>
    <row r="172" spans="1:6" ht="15" thickBot="1">
      <c r="A172" s="1754" t="s">
        <v>1372</v>
      </c>
      <c r="B172" s="1758" t="s">
        <v>2088</v>
      </c>
      <c r="C172" s="1759">
        <v>0.13</v>
      </c>
      <c r="D172" s="1759">
        <v>0.13</v>
      </c>
      <c r="E172" s="1759">
        <v>0.13</v>
      </c>
      <c r="F172" s="1767"/>
    </row>
    <row r="173" spans="1:6" ht="15" thickBot="1">
      <c r="A173" s="1754" t="s">
        <v>1372</v>
      </c>
      <c r="B173" s="1758" t="s">
        <v>1193</v>
      </c>
      <c r="C173" s="1759">
        <v>0.13</v>
      </c>
      <c r="D173" s="1759">
        <v>0.13</v>
      </c>
      <c r="E173" s="1759">
        <v>0.13</v>
      </c>
      <c r="F173" s="1767"/>
    </row>
    <row r="174" spans="1:6" ht="15" thickBot="1">
      <c r="A174" s="1754" t="s">
        <v>1372</v>
      </c>
      <c r="B174" s="1758" t="s">
        <v>2089</v>
      </c>
      <c r="C174" s="1759">
        <v>0.13</v>
      </c>
      <c r="D174" s="1759">
        <v>0.13</v>
      </c>
      <c r="E174" s="1759">
        <v>0.13</v>
      </c>
      <c r="F174" s="1760">
        <v>0.13</v>
      </c>
    </row>
    <row r="175" spans="1:6" ht="15" thickBot="1">
      <c r="A175" s="1754" t="s">
        <v>1372</v>
      </c>
      <c r="B175" s="1758" t="s">
        <v>2090</v>
      </c>
      <c r="C175" s="1759">
        <v>0.13</v>
      </c>
      <c r="D175" s="1759">
        <v>0.13</v>
      </c>
      <c r="E175" s="1759">
        <v>0.13</v>
      </c>
      <c r="F175" s="1760">
        <v>0.13</v>
      </c>
    </row>
    <row r="176" spans="1:6" ht="15" thickBot="1">
      <c r="A176" s="1754" t="s">
        <v>1372</v>
      </c>
      <c r="B176" s="1758" t="s">
        <v>1223</v>
      </c>
      <c r="C176" s="1759">
        <v>0.13</v>
      </c>
      <c r="D176" s="1759">
        <v>0.13</v>
      </c>
      <c r="E176" s="1759">
        <v>0.13</v>
      </c>
      <c r="F176" s="1760">
        <v>0.13</v>
      </c>
    </row>
    <row r="177" spans="1:6" ht="15" thickBot="1">
      <c r="A177" s="1754" t="s">
        <v>1372</v>
      </c>
      <c r="B177" s="1758" t="s">
        <v>2091</v>
      </c>
      <c r="C177" s="1759">
        <v>0.13</v>
      </c>
      <c r="D177" s="1759">
        <v>0.13</v>
      </c>
      <c r="E177" s="1759">
        <v>0.13</v>
      </c>
      <c r="F177" s="1760">
        <v>0.13</v>
      </c>
    </row>
    <row r="178" spans="1:6" ht="15" thickBot="1">
      <c r="A178" s="1754" t="s">
        <v>1372</v>
      </c>
      <c r="B178" s="1758" t="s">
        <v>1241</v>
      </c>
      <c r="C178" s="1759">
        <v>0.13</v>
      </c>
      <c r="D178" s="1759">
        <v>0.13</v>
      </c>
      <c r="E178" s="1759">
        <v>0.13</v>
      </c>
      <c r="F178" s="1760">
        <v>0.127</v>
      </c>
    </row>
    <row r="179" spans="1:6" ht="15" thickBot="1">
      <c r="A179" s="1754" t="s">
        <v>1372</v>
      </c>
      <c r="B179" s="1758" t="s">
        <v>1249</v>
      </c>
      <c r="C179" s="1759">
        <v>0.13</v>
      </c>
      <c r="D179" s="1759">
        <v>0.13</v>
      </c>
      <c r="E179" s="1759">
        <v>0.13</v>
      </c>
      <c r="F179" s="1767"/>
    </row>
    <row r="180" spans="1:6" ht="15" thickBot="1">
      <c r="A180" s="1754" t="s">
        <v>1372</v>
      </c>
      <c r="B180" s="1758" t="s">
        <v>2092</v>
      </c>
      <c r="C180" s="1759">
        <v>0.13</v>
      </c>
      <c r="D180" s="1759">
        <v>0.13</v>
      </c>
      <c r="E180" s="1759">
        <v>0.125</v>
      </c>
      <c r="F180" s="1760">
        <v>0.13</v>
      </c>
    </row>
    <row r="181" spans="1:6" ht="15" thickBot="1">
      <c r="A181" s="1754" t="s">
        <v>1372</v>
      </c>
      <c r="B181" s="1758" t="s">
        <v>1263</v>
      </c>
      <c r="C181" s="1759">
        <v>0.122</v>
      </c>
      <c r="D181" s="1759">
        <v>0.123</v>
      </c>
      <c r="E181" s="1759">
        <v>0.126</v>
      </c>
      <c r="F181" s="1760">
        <v>0.121</v>
      </c>
    </row>
    <row r="182" spans="1:6" ht="15" thickBot="1">
      <c r="A182" s="1754" t="s">
        <v>1372</v>
      </c>
      <c r="B182" s="1758" t="s">
        <v>1270</v>
      </c>
      <c r="C182" s="1759">
        <v>0.125</v>
      </c>
      <c r="D182" s="1759">
        <v>0.125</v>
      </c>
      <c r="E182" s="1759">
        <v>0.11700000000000001</v>
      </c>
      <c r="F182" s="1760">
        <v>0.13</v>
      </c>
    </row>
    <row r="183" spans="1:6" ht="15" thickBot="1">
      <c r="A183" s="1754" t="s">
        <v>1372</v>
      </c>
      <c r="B183" s="1758" t="s">
        <v>1277</v>
      </c>
      <c r="C183" s="1759">
        <v>0.127</v>
      </c>
      <c r="D183" s="1759">
        <v>0.127</v>
      </c>
      <c r="E183" s="1759">
        <v>0.128</v>
      </c>
      <c r="F183" s="1767"/>
    </row>
    <row r="184" spans="1:6" ht="15" thickBot="1">
      <c r="A184" s="1754" t="s">
        <v>1372</v>
      </c>
      <c r="B184" s="1758" t="s">
        <v>1284</v>
      </c>
      <c r="C184" s="1759">
        <v>0.125</v>
      </c>
      <c r="D184" s="1759">
        <v>0.125</v>
      </c>
      <c r="E184" s="1759">
        <v>0.127</v>
      </c>
      <c r="F184" s="1767"/>
    </row>
    <row r="185" spans="1:6" ht="15" thickBot="1">
      <c r="A185" s="1754" t="s">
        <v>1372</v>
      </c>
      <c r="B185" s="1758" t="s">
        <v>2093</v>
      </c>
      <c r="C185" s="1759">
        <v>0.127</v>
      </c>
      <c r="D185" s="1759">
        <v>0.127</v>
      </c>
      <c r="E185" s="1759">
        <v>0.128</v>
      </c>
      <c r="F185" s="1760">
        <v>0.13</v>
      </c>
    </row>
    <row r="186" spans="1:6" ht="24.6" thickBot="1">
      <c r="A186" s="1754" t="s">
        <v>1372</v>
      </c>
      <c r="B186" s="1758" t="s">
        <v>2094</v>
      </c>
      <c r="C186" s="1768"/>
      <c r="D186" s="1768"/>
      <c r="E186" s="1768"/>
      <c r="F186" s="1760">
        <v>0.05</v>
      </c>
    </row>
    <row r="187" spans="1:6" ht="15" thickBot="1">
      <c r="A187" s="1754" t="s">
        <v>1372</v>
      </c>
      <c r="B187" s="1758" t="s">
        <v>2095</v>
      </c>
      <c r="C187" s="1768"/>
      <c r="D187" s="1768"/>
      <c r="E187" s="1768"/>
      <c r="F187" s="1760">
        <v>0.05</v>
      </c>
    </row>
    <row r="188" spans="1:6" ht="24.6" thickBot="1">
      <c r="A188" s="1754" t="s">
        <v>1372</v>
      </c>
      <c r="B188" s="1758" t="s">
        <v>2096</v>
      </c>
      <c r="C188" s="1768"/>
      <c r="D188" s="1768"/>
      <c r="E188" s="1768"/>
      <c r="F188" s="1760">
        <v>0.05</v>
      </c>
    </row>
    <row r="189" spans="1:6" ht="24.6" thickBot="1">
      <c r="A189" s="1754" t="s">
        <v>1372</v>
      </c>
      <c r="B189" s="1758" t="s">
        <v>2097</v>
      </c>
      <c r="C189" s="1768"/>
      <c r="D189" s="1768"/>
      <c r="E189" s="1768"/>
      <c r="F189" s="1760">
        <v>0.05</v>
      </c>
    </row>
    <row r="190" spans="1:6" ht="24.6" thickBot="1">
      <c r="A190" s="1754" t="s">
        <v>1372</v>
      </c>
      <c r="B190" s="1758" t="s">
        <v>2098</v>
      </c>
      <c r="C190" s="1768"/>
      <c r="D190" s="1768"/>
      <c r="E190" s="1768"/>
      <c r="F190" s="1760">
        <v>0.05</v>
      </c>
    </row>
    <row r="191" spans="1:6" ht="24.6" thickBot="1">
      <c r="A191" s="1754" t="s">
        <v>1372</v>
      </c>
      <c r="B191" s="1758" t="s">
        <v>2099</v>
      </c>
      <c r="C191" s="1768"/>
      <c r="D191" s="1768"/>
      <c r="E191" s="1768"/>
      <c r="F191" s="1760">
        <v>0.05</v>
      </c>
    </row>
    <row r="192" spans="1:6" ht="24.6" thickBot="1">
      <c r="A192" s="1754" t="s">
        <v>1372</v>
      </c>
      <c r="B192" s="1758" t="s">
        <v>2100</v>
      </c>
      <c r="C192" s="1768"/>
      <c r="D192" s="1768"/>
      <c r="E192" s="1768"/>
      <c r="F192" s="1760">
        <v>0.05</v>
      </c>
    </row>
    <row r="193" spans="1:6" ht="24.6" thickBot="1">
      <c r="A193" s="1754" t="s">
        <v>1372</v>
      </c>
      <c r="B193" s="1758" t="s">
        <v>2101</v>
      </c>
      <c r="C193" s="1768"/>
      <c r="D193" s="1768"/>
      <c r="E193" s="1768"/>
      <c r="F193" s="1760">
        <v>0.05</v>
      </c>
    </row>
    <row r="194" spans="1:6" ht="24.6" thickBot="1">
      <c r="A194" s="1754" t="s">
        <v>1372</v>
      </c>
      <c r="B194" s="1758" t="s">
        <v>2102</v>
      </c>
      <c r="C194" s="1768"/>
      <c r="D194" s="1768"/>
      <c r="E194" s="1768"/>
      <c r="F194" s="1760">
        <v>0.05</v>
      </c>
    </row>
    <row r="195" spans="1:6" ht="15" thickBot="1">
      <c r="A195" s="1754" t="s">
        <v>1372</v>
      </c>
      <c r="B195" s="1758" t="s">
        <v>2103</v>
      </c>
      <c r="C195" s="1768"/>
      <c r="D195" s="1768"/>
      <c r="E195" s="1768"/>
      <c r="F195" s="1760">
        <v>0.05</v>
      </c>
    </row>
    <row r="196" spans="1:6" ht="24.6" thickBot="1">
      <c r="A196" s="1754" t="s">
        <v>1372</v>
      </c>
      <c r="B196" s="1758" t="s">
        <v>2104</v>
      </c>
      <c r="C196" s="1768"/>
      <c r="D196" s="1768"/>
      <c r="E196" s="1768"/>
      <c r="F196" s="1760">
        <v>0.05</v>
      </c>
    </row>
    <row r="197" spans="1:6" ht="24.6" thickBot="1">
      <c r="A197" s="1754" t="s">
        <v>1372</v>
      </c>
      <c r="B197" s="1758" t="s">
        <v>2105</v>
      </c>
      <c r="C197" s="1768"/>
      <c r="D197" s="1768"/>
      <c r="E197" s="1768"/>
      <c r="F197" s="1760">
        <v>0.05</v>
      </c>
    </row>
    <row r="198" spans="1:6" ht="24.6" thickBot="1">
      <c r="A198" s="1754" t="s">
        <v>1372</v>
      </c>
      <c r="B198" s="1758" t="s">
        <v>2106</v>
      </c>
      <c r="C198" s="1768"/>
      <c r="D198" s="1768"/>
      <c r="E198" s="1768"/>
      <c r="F198" s="1760">
        <v>0.05</v>
      </c>
    </row>
    <row r="199" spans="1:6" ht="24.6" thickBot="1">
      <c r="A199" s="1754" t="s">
        <v>1372</v>
      </c>
      <c r="B199" s="1758" t="s">
        <v>2107</v>
      </c>
      <c r="C199" s="1768"/>
      <c r="D199" s="1768"/>
      <c r="E199" s="1768"/>
      <c r="F199" s="1760">
        <v>0.05</v>
      </c>
    </row>
    <row r="200" spans="1:6" ht="24.6" thickBot="1">
      <c r="A200" s="1754" t="s">
        <v>1372</v>
      </c>
      <c r="B200" s="1758" t="s">
        <v>2108</v>
      </c>
      <c r="C200" s="1768"/>
      <c r="D200" s="1768"/>
      <c r="E200" s="1768"/>
      <c r="F200" s="1760">
        <v>0.05</v>
      </c>
    </row>
    <row r="201" spans="1:6" ht="24.6" thickBot="1">
      <c r="A201" s="1754" t="s">
        <v>1372</v>
      </c>
      <c r="B201" s="1758" t="s">
        <v>2109</v>
      </c>
      <c r="C201" s="1768"/>
      <c r="D201" s="1768"/>
      <c r="E201" s="1768"/>
      <c r="F201" s="1760">
        <v>0.05</v>
      </c>
    </row>
    <row r="202" spans="1:6" ht="24.6" thickBot="1">
      <c r="A202" s="1754" t="s">
        <v>1372</v>
      </c>
      <c r="B202" s="1758" t="s">
        <v>2110</v>
      </c>
      <c r="C202" s="1768"/>
      <c r="D202" s="1768"/>
      <c r="E202" s="1768"/>
      <c r="F202" s="1760">
        <v>0.05</v>
      </c>
    </row>
    <row r="203" spans="1:6" ht="24.6" thickBot="1">
      <c r="A203" s="1754" t="s">
        <v>1372</v>
      </c>
      <c r="B203" s="1758" t="s">
        <v>2111</v>
      </c>
      <c r="C203" s="1768"/>
      <c r="D203" s="1768"/>
      <c r="E203" s="1768"/>
      <c r="F203" s="1760">
        <v>0.05</v>
      </c>
    </row>
    <row r="204" spans="1:6" ht="15" thickBot="1">
      <c r="A204" s="1754" t="s">
        <v>1372</v>
      </c>
      <c r="B204" s="1758" t="s">
        <v>2112</v>
      </c>
      <c r="C204" s="1768"/>
      <c r="D204" s="1768"/>
      <c r="E204" s="1768"/>
      <c r="F204" s="1760">
        <v>0.05</v>
      </c>
    </row>
    <row r="205" spans="1:6" ht="15" thickBot="1">
      <c r="A205" s="1762" t="s">
        <v>1372</v>
      </c>
      <c r="B205" s="1769" t="s">
        <v>2113</v>
      </c>
      <c r="C205" s="1765"/>
      <c r="D205" s="1765"/>
      <c r="E205" s="1765"/>
      <c r="F205" s="1770">
        <v>0.05</v>
      </c>
    </row>
    <row r="206" spans="1:6" ht="15" thickBot="1">
      <c r="A206" s="1754" t="s">
        <v>1374</v>
      </c>
      <c r="B206" s="1755" t="s">
        <v>2114</v>
      </c>
      <c r="C206" s="1756">
        <v>0.15</v>
      </c>
      <c r="D206" s="1756">
        <v>0.15</v>
      </c>
      <c r="E206" s="1756">
        <v>0.15</v>
      </c>
      <c r="F206" s="1757">
        <v>0.15</v>
      </c>
    </row>
    <row r="207" spans="1:6" ht="15" thickBot="1">
      <c r="A207" s="1754" t="s">
        <v>1374</v>
      </c>
      <c r="B207" s="1758" t="s">
        <v>1038</v>
      </c>
      <c r="C207" s="1759">
        <v>0.15</v>
      </c>
      <c r="D207" s="1759">
        <v>0.15</v>
      </c>
      <c r="E207" s="1759">
        <v>0.15</v>
      </c>
      <c r="F207" s="1760">
        <v>0.14399999999999999</v>
      </c>
    </row>
    <row r="208" spans="1:6" ht="15" thickBot="1">
      <c r="A208" s="1754" t="s">
        <v>1374</v>
      </c>
      <c r="B208" s="1758" t="s">
        <v>1052</v>
      </c>
      <c r="C208" s="1759">
        <v>0.15</v>
      </c>
      <c r="D208" s="1759">
        <v>0.15</v>
      </c>
      <c r="E208" s="1759">
        <v>0.15</v>
      </c>
      <c r="F208" s="1760">
        <v>0.15</v>
      </c>
    </row>
    <row r="209" spans="1:6" ht="15" thickBot="1">
      <c r="A209" s="1754" t="s">
        <v>1374</v>
      </c>
      <c r="B209" s="1758" t="s">
        <v>1065</v>
      </c>
      <c r="C209" s="1759">
        <v>0.13700000000000001</v>
      </c>
      <c r="D209" s="1759">
        <v>0.13700000000000001</v>
      </c>
      <c r="E209" s="1759">
        <v>0.14000000000000001</v>
      </c>
      <c r="F209" s="1760">
        <v>0.11700000000000001</v>
      </c>
    </row>
    <row r="210" spans="1:6" ht="15" thickBot="1">
      <c r="A210" s="1754" t="s">
        <v>1374</v>
      </c>
      <c r="B210" s="1758" t="s">
        <v>2115</v>
      </c>
      <c r="C210" s="1759">
        <v>0.15</v>
      </c>
      <c r="D210" s="1759">
        <v>0.15</v>
      </c>
      <c r="E210" s="1759">
        <v>0.15</v>
      </c>
      <c r="F210" s="1760">
        <v>0.13800000000000001</v>
      </c>
    </row>
    <row r="211" spans="1:6" ht="15" thickBot="1">
      <c r="A211" s="1754" t="s">
        <v>1374</v>
      </c>
      <c r="B211" s="1758" t="s">
        <v>2116</v>
      </c>
      <c r="C211" s="1759">
        <v>0.13700000000000001</v>
      </c>
      <c r="D211" s="1759">
        <v>0.13500000000000001</v>
      </c>
      <c r="E211" s="1759">
        <v>0.13600000000000001</v>
      </c>
      <c r="F211" s="1760">
        <v>0.1</v>
      </c>
    </row>
    <row r="212" spans="1:6" ht="15" thickBot="1">
      <c r="A212" s="1754" t="s">
        <v>1374</v>
      </c>
      <c r="B212" s="1758" t="s">
        <v>2117</v>
      </c>
      <c r="C212" s="1759">
        <v>0.15</v>
      </c>
      <c r="D212" s="1759">
        <v>0.15</v>
      </c>
      <c r="E212" s="1759">
        <v>0.14799999999999999</v>
      </c>
      <c r="F212" s="1760">
        <v>0.13600000000000001</v>
      </c>
    </row>
    <row r="213" spans="1:6" ht="15" thickBot="1">
      <c r="A213" s="1754" t="s">
        <v>1374</v>
      </c>
      <c r="B213" s="1758" t="s">
        <v>1112</v>
      </c>
      <c r="C213" s="1759">
        <v>0.15</v>
      </c>
      <c r="D213" s="1759">
        <v>0.15</v>
      </c>
      <c r="E213" s="1759">
        <v>0.15</v>
      </c>
      <c r="F213" s="1760">
        <v>0.13800000000000001</v>
      </c>
    </row>
    <row r="214" spans="1:6" ht="15" thickBot="1">
      <c r="A214" s="1754" t="s">
        <v>1374</v>
      </c>
      <c r="B214" s="1758" t="s">
        <v>1124</v>
      </c>
      <c r="C214" s="1759">
        <v>9.0999999999999998E-2</v>
      </c>
      <c r="D214" s="1759">
        <v>0.09</v>
      </c>
      <c r="E214" s="1759">
        <v>9.1999999999999998E-2</v>
      </c>
      <c r="F214" s="1767"/>
    </row>
    <row r="215" spans="1:6" ht="15" thickBot="1">
      <c r="A215" s="1754" t="s">
        <v>1374</v>
      </c>
      <c r="B215" s="1758" t="s">
        <v>2118</v>
      </c>
      <c r="C215" s="1759">
        <v>0.15</v>
      </c>
      <c r="D215" s="1759">
        <v>0.15</v>
      </c>
      <c r="E215" s="1759">
        <v>0.15</v>
      </c>
      <c r="F215" s="1760">
        <v>0.15</v>
      </c>
    </row>
    <row r="216" spans="1:6" ht="15" thickBot="1">
      <c r="A216" s="1754" t="s">
        <v>1374</v>
      </c>
      <c r="B216" s="1758" t="s">
        <v>1144</v>
      </c>
      <c r="C216" s="1759">
        <v>0.14699999999999999</v>
      </c>
      <c r="D216" s="1759">
        <v>0.14699999999999999</v>
      </c>
      <c r="E216" s="1759">
        <v>0.15</v>
      </c>
      <c r="F216" s="1760">
        <v>0.14000000000000001</v>
      </c>
    </row>
    <row r="217" spans="1:6" ht="15" thickBot="1">
      <c r="A217" s="1754" t="s">
        <v>1374</v>
      </c>
      <c r="B217" s="1758" t="s">
        <v>1154</v>
      </c>
      <c r="C217" s="1759">
        <v>0.15</v>
      </c>
      <c r="D217" s="1759">
        <v>0.15</v>
      </c>
      <c r="E217" s="1759">
        <v>0.15</v>
      </c>
      <c r="F217" s="1760">
        <v>0.15</v>
      </c>
    </row>
    <row r="218" spans="1:6" ht="15" thickBot="1">
      <c r="A218" s="1754" t="s">
        <v>1374</v>
      </c>
      <c r="B218" s="1758" t="s">
        <v>2119</v>
      </c>
      <c r="C218" s="1759">
        <v>0.15</v>
      </c>
      <c r="D218" s="1759">
        <v>0.15</v>
      </c>
      <c r="E218" s="1759">
        <v>0.15</v>
      </c>
      <c r="F218" s="1760">
        <v>0.15</v>
      </c>
    </row>
    <row r="219" spans="1:6" ht="15" thickBot="1">
      <c r="A219" s="1754" t="s">
        <v>1374</v>
      </c>
      <c r="B219" s="1758" t="s">
        <v>1174</v>
      </c>
      <c r="C219" s="1759">
        <v>0.15</v>
      </c>
      <c r="D219" s="1759">
        <v>0.15</v>
      </c>
      <c r="E219" s="1759">
        <v>0.15</v>
      </c>
      <c r="F219" s="1760">
        <v>0.14799999999999999</v>
      </c>
    </row>
    <row r="220" spans="1:6" ht="15" thickBot="1">
      <c r="A220" s="1754" t="s">
        <v>1374</v>
      </c>
      <c r="B220" s="1758" t="s">
        <v>2120</v>
      </c>
      <c r="C220" s="1759">
        <v>0.15</v>
      </c>
      <c r="D220" s="1759">
        <v>0.15</v>
      </c>
      <c r="E220" s="1759">
        <v>0.15</v>
      </c>
      <c r="F220" s="1760">
        <v>0.15</v>
      </c>
    </row>
    <row r="221" spans="1:6" ht="15" thickBot="1">
      <c r="A221" s="1754" t="s">
        <v>1374</v>
      </c>
      <c r="B221" s="1758" t="s">
        <v>1194</v>
      </c>
      <c r="C221" s="1759"/>
      <c r="D221" s="1768"/>
      <c r="E221" s="1768"/>
      <c r="F221" s="1760">
        <v>0.14799999999999999</v>
      </c>
    </row>
    <row r="222" spans="1:6" ht="15" thickBot="1">
      <c r="A222" s="1754" t="s">
        <v>1374</v>
      </c>
      <c r="B222" s="1758" t="s">
        <v>1204</v>
      </c>
      <c r="C222" s="1759"/>
      <c r="D222" s="1768"/>
      <c r="E222" s="1768"/>
      <c r="F222" s="1760">
        <v>0.1</v>
      </c>
    </row>
    <row r="223" spans="1:6" ht="15" thickBot="1">
      <c r="A223" s="1754" t="s">
        <v>1374</v>
      </c>
      <c r="B223" s="1758" t="s">
        <v>1214</v>
      </c>
      <c r="C223" s="1759"/>
      <c r="D223" s="1768"/>
      <c r="E223" s="1768"/>
      <c r="F223" s="1760">
        <v>0.15</v>
      </c>
    </row>
    <row r="224" spans="1:6" ht="15" thickBot="1">
      <c r="A224" s="1754" t="s">
        <v>1374</v>
      </c>
      <c r="B224" s="1758" t="s">
        <v>1224</v>
      </c>
      <c r="C224" s="1759"/>
      <c r="D224" s="1768"/>
      <c r="E224" s="1768"/>
      <c r="F224" s="1760">
        <v>0.15</v>
      </c>
    </row>
    <row r="225" spans="1:6" ht="15" thickBot="1">
      <c r="A225" s="1754" t="s">
        <v>1374</v>
      </c>
      <c r="B225" s="1758" t="s">
        <v>2121</v>
      </c>
      <c r="C225" s="1759">
        <v>0.15</v>
      </c>
      <c r="D225" s="1759">
        <v>0.15</v>
      </c>
      <c r="E225" s="1759">
        <v>0.15</v>
      </c>
      <c r="F225" s="1760">
        <v>0.15</v>
      </c>
    </row>
    <row r="226" spans="1:6" ht="15" thickBot="1">
      <c r="A226" s="1754" t="s">
        <v>1374</v>
      </c>
      <c r="B226" s="1758" t="s">
        <v>1242</v>
      </c>
      <c r="C226" s="1759">
        <v>0.15</v>
      </c>
      <c r="D226" s="1759">
        <v>0.15</v>
      </c>
      <c r="E226" s="1759">
        <v>0.15</v>
      </c>
      <c r="F226" s="1760">
        <v>0.14799999999999999</v>
      </c>
    </row>
    <row r="227" spans="1:6" ht="15" thickBot="1">
      <c r="A227" s="1754" t="s">
        <v>1374</v>
      </c>
      <c r="B227" s="1758" t="s">
        <v>2122</v>
      </c>
      <c r="C227" s="1759">
        <v>0.15</v>
      </c>
      <c r="D227" s="1759">
        <v>0.15</v>
      </c>
      <c r="E227" s="1759">
        <v>0.15</v>
      </c>
      <c r="F227" s="1760">
        <v>0.15</v>
      </c>
    </row>
    <row r="228" spans="1:6" ht="15" thickBot="1">
      <c r="A228" s="1754" t="s">
        <v>1374</v>
      </c>
      <c r="B228" s="1758" t="s">
        <v>1257</v>
      </c>
      <c r="C228" s="1759">
        <v>0.15</v>
      </c>
      <c r="D228" s="1759">
        <v>0.15</v>
      </c>
      <c r="E228" s="1759">
        <v>0.15</v>
      </c>
      <c r="F228" s="1760">
        <v>0.15</v>
      </c>
    </row>
    <row r="229" spans="1:6" ht="15" thickBot="1">
      <c r="A229" s="1754" t="s">
        <v>1374</v>
      </c>
      <c r="B229" s="1758" t="s">
        <v>1264</v>
      </c>
      <c r="C229" s="1759">
        <v>0.15</v>
      </c>
      <c r="D229" s="1759">
        <v>0.15</v>
      </c>
      <c r="E229" s="1759">
        <v>0.15</v>
      </c>
      <c r="F229" s="1767"/>
    </row>
    <row r="230" spans="1:6" ht="15" thickBot="1">
      <c r="A230" s="1754" t="s">
        <v>1374</v>
      </c>
      <c r="B230" s="1758" t="s">
        <v>1271</v>
      </c>
      <c r="C230" s="1759">
        <v>0.14499999999999999</v>
      </c>
      <c r="D230" s="1759">
        <v>0.14499999999999999</v>
      </c>
      <c r="E230" s="1759">
        <v>0.14399999999999999</v>
      </c>
      <c r="F230" s="1767"/>
    </row>
    <row r="231" spans="1:6" ht="15" thickBot="1">
      <c r="A231" s="1754" t="s">
        <v>1374</v>
      </c>
      <c r="B231" s="1758" t="s">
        <v>2123</v>
      </c>
      <c r="C231" s="1759">
        <v>0.128</v>
      </c>
      <c r="D231" s="1759">
        <v>0.125</v>
      </c>
      <c r="E231" s="1759">
        <v>0.13200000000000001</v>
      </c>
      <c r="F231" s="1767"/>
    </row>
    <row r="232" spans="1:6" ht="15" thickBot="1">
      <c r="A232" s="1754" t="s">
        <v>1374</v>
      </c>
      <c r="B232" s="1758" t="s">
        <v>2124</v>
      </c>
      <c r="C232" s="1759">
        <v>0.14499999999999999</v>
      </c>
      <c r="D232" s="1759">
        <v>0.14399999999999999</v>
      </c>
      <c r="E232" s="1759">
        <v>0.14599999999999999</v>
      </c>
      <c r="F232" s="1760">
        <v>0.13800000000000001</v>
      </c>
    </row>
    <row r="233" spans="1:6" ht="15" thickBot="1">
      <c r="A233" s="1754" t="s">
        <v>1374</v>
      </c>
      <c r="B233" s="1758" t="s">
        <v>2125</v>
      </c>
      <c r="C233" s="1759">
        <v>0.14499999999999999</v>
      </c>
      <c r="D233" s="1759">
        <v>0.14299999999999999</v>
      </c>
      <c r="E233" s="1759">
        <v>0.14199999999999999</v>
      </c>
      <c r="F233" s="1767"/>
    </row>
    <row r="234" spans="1:6" ht="15" thickBot="1">
      <c r="A234" s="1754" t="s">
        <v>1374</v>
      </c>
      <c r="B234" s="1758" t="s">
        <v>2126</v>
      </c>
      <c r="C234" s="1759">
        <v>0.14000000000000001</v>
      </c>
      <c r="D234" s="1759">
        <v>0.14000000000000001</v>
      </c>
      <c r="E234" s="1759">
        <v>0.14399999999999999</v>
      </c>
      <c r="F234" s="1767"/>
    </row>
    <row r="235" spans="1:6" ht="15" thickBot="1">
      <c r="A235" s="1754" t="s">
        <v>1374</v>
      </c>
      <c r="B235" s="1758" t="s">
        <v>2127</v>
      </c>
      <c r="C235" s="1759">
        <v>0.14099999999999999</v>
      </c>
      <c r="D235" s="1759">
        <v>0.14199999999999999</v>
      </c>
      <c r="E235" s="1759">
        <v>0.14499999999999999</v>
      </c>
      <c r="F235" s="1760">
        <v>0.15</v>
      </c>
    </row>
    <row r="236" spans="1:6" ht="15" thickBot="1">
      <c r="A236" s="1754" t="s">
        <v>1374</v>
      </c>
      <c r="B236" s="1758" t="s">
        <v>1306</v>
      </c>
      <c r="C236" s="1768"/>
      <c r="D236" s="1768"/>
      <c r="E236" s="1768"/>
      <c r="F236" s="1760">
        <v>0.14299999999999999</v>
      </c>
    </row>
    <row r="237" spans="1:6" ht="24.6" thickBot="1">
      <c r="A237" s="1754" t="s">
        <v>1374</v>
      </c>
      <c r="B237" s="1758" t="s">
        <v>2128</v>
      </c>
      <c r="C237" s="1768"/>
      <c r="D237" s="1768"/>
      <c r="E237" s="1768"/>
      <c r="F237" s="1760">
        <v>0.05</v>
      </c>
    </row>
    <row r="238" spans="1:6" ht="24.6" thickBot="1">
      <c r="A238" s="1754" t="s">
        <v>1374</v>
      </c>
      <c r="B238" s="1758" t="s">
        <v>2129</v>
      </c>
      <c r="C238" s="1768"/>
      <c r="D238" s="1768"/>
      <c r="E238" s="1768"/>
      <c r="F238" s="1760">
        <v>0.05</v>
      </c>
    </row>
    <row r="239" spans="1:6" ht="24.6" thickBot="1">
      <c r="A239" s="1754" t="s">
        <v>1374</v>
      </c>
      <c r="B239" s="1758" t="s">
        <v>2130</v>
      </c>
      <c r="C239" s="1768"/>
      <c r="D239" s="1768"/>
      <c r="E239" s="1768"/>
      <c r="F239" s="1760">
        <v>0.05</v>
      </c>
    </row>
    <row r="240" spans="1:6" ht="24.6" thickBot="1">
      <c r="A240" s="1754" t="s">
        <v>1374</v>
      </c>
      <c r="B240" s="1758" t="s">
        <v>2131</v>
      </c>
      <c r="C240" s="1768"/>
      <c r="D240" s="1768"/>
      <c r="E240" s="1768"/>
      <c r="F240" s="1760">
        <v>0.05</v>
      </c>
    </row>
    <row r="241" spans="1:6" ht="24.6" thickBot="1">
      <c r="A241" s="1754" t="s">
        <v>1374</v>
      </c>
      <c r="B241" s="1758" t="s">
        <v>2132</v>
      </c>
      <c r="C241" s="1768"/>
      <c r="D241" s="1768"/>
      <c r="E241" s="1768"/>
      <c r="F241" s="1760">
        <v>0.05</v>
      </c>
    </row>
    <row r="242" spans="1:6" ht="24.6" thickBot="1">
      <c r="A242" s="1754" t="s">
        <v>1374</v>
      </c>
      <c r="B242" s="1758" t="s">
        <v>2133</v>
      </c>
      <c r="C242" s="1768"/>
      <c r="D242" s="1768"/>
      <c r="E242" s="1768"/>
      <c r="F242" s="1760">
        <v>0.05</v>
      </c>
    </row>
    <row r="243" spans="1:6" ht="24.6" thickBot="1">
      <c r="A243" s="1754" t="s">
        <v>1374</v>
      </c>
      <c r="B243" s="1758" t="s">
        <v>2134</v>
      </c>
      <c r="C243" s="1768"/>
      <c r="D243" s="1768"/>
      <c r="E243" s="1768"/>
      <c r="F243" s="1760">
        <v>0.05</v>
      </c>
    </row>
    <row r="244" spans="1:6" ht="24.6" thickBot="1">
      <c r="A244" s="1762" t="s">
        <v>1374</v>
      </c>
      <c r="B244" s="1769" t="s">
        <v>2135</v>
      </c>
      <c r="C244" s="1765"/>
      <c r="D244" s="1765"/>
      <c r="E244" s="1765"/>
      <c r="F244" s="1770">
        <v>0.05</v>
      </c>
    </row>
    <row r="245" spans="1:6" ht="15" thickBot="1">
      <c r="A245" s="1754" t="s">
        <v>1376</v>
      </c>
      <c r="B245" s="1755" t="s">
        <v>2136</v>
      </c>
      <c r="C245" s="1756">
        <v>0.15</v>
      </c>
      <c r="D245" s="1756">
        <v>0.15</v>
      </c>
      <c r="E245" s="1756">
        <v>0.15</v>
      </c>
      <c r="F245" s="1757">
        <v>0.14299999999999999</v>
      </c>
    </row>
    <row r="246" spans="1:6" ht="15" thickBot="1">
      <c r="A246" s="1754" t="s">
        <v>1376</v>
      </c>
      <c r="B246" s="1758" t="s">
        <v>1039</v>
      </c>
      <c r="C246" s="1759">
        <v>0.15</v>
      </c>
      <c r="D246" s="1759">
        <v>0.15</v>
      </c>
      <c r="E246" s="1759">
        <v>0.15</v>
      </c>
      <c r="F246" s="1760">
        <v>0.114</v>
      </c>
    </row>
    <row r="247" spans="1:6" ht="15" thickBot="1">
      <c r="A247" s="1754" t="s">
        <v>1376</v>
      </c>
      <c r="B247" s="1758" t="s">
        <v>2137</v>
      </c>
      <c r="C247" s="1759">
        <v>0.15</v>
      </c>
      <c r="D247" s="1759">
        <v>0.15</v>
      </c>
      <c r="E247" s="1759">
        <v>0.15</v>
      </c>
      <c r="F247" s="1760">
        <v>0.15</v>
      </c>
    </row>
    <row r="248" spans="1:6" ht="15" thickBot="1">
      <c r="A248" s="1754" t="s">
        <v>1376</v>
      </c>
      <c r="B248" s="1758" t="s">
        <v>2138</v>
      </c>
      <c r="C248" s="1759">
        <v>0.15</v>
      </c>
      <c r="D248" s="1759">
        <v>0.15</v>
      </c>
      <c r="E248" s="1759">
        <v>0.15</v>
      </c>
      <c r="F248" s="1760">
        <v>0.14000000000000001</v>
      </c>
    </row>
    <row r="249" spans="1:6" ht="15" thickBot="1">
      <c r="A249" s="1754" t="s">
        <v>1376</v>
      </c>
      <c r="B249" s="1758" t="s">
        <v>2139</v>
      </c>
      <c r="C249" s="1759">
        <v>0.15</v>
      </c>
      <c r="D249" s="1759">
        <v>0.14899999999999999</v>
      </c>
      <c r="E249" s="1759">
        <v>0.15</v>
      </c>
      <c r="F249" s="1760">
        <v>0.1</v>
      </c>
    </row>
    <row r="250" spans="1:6" ht="15" thickBot="1">
      <c r="A250" s="1754" t="s">
        <v>1376</v>
      </c>
      <c r="B250" s="1758" t="s">
        <v>2140</v>
      </c>
      <c r="C250" s="1759">
        <v>0.15</v>
      </c>
      <c r="D250" s="1759">
        <v>0.15</v>
      </c>
      <c r="E250" s="1759">
        <v>0.15</v>
      </c>
      <c r="F250" s="1760">
        <v>0.14399999999999999</v>
      </c>
    </row>
    <row r="251" spans="1:6" ht="15" thickBot="1">
      <c r="A251" s="1754" t="s">
        <v>1376</v>
      </c>
      <c r="B251" s="1758" t="s">
        <v>1102</v>
      </c>
      <c r="C251" s="1759">
        <v>0.15</v>
      </c>
      <c r="D251" s="1759">
        <v>0.15</v>
      </c>
      <c r="E251" s="1759">
        <v>0.15</v>
      </c>
      <c r="F251" s="1760">
        <v>0.14299999999999999</v>
      </c>
    </row>
    <row r="252" spans="1:6" ht="15" thickBot="1">
      <c r="A252" s="1754" t="s">
        <v>1376</v>
      </c>
      <c r="B252" s="1758" t="s">
        <v>1113</v>
      </c>
      <c r="C252" s="1759">
        <v>0.15</v>
      </c>
      <c r="D252" s="1759">
        <v>0.15</v>
      </c>
      <c r="E252" s="1759">
        <v>0.15</v>
      </c>
      <c r="F252" s="1760">
        <v>0.1</v>
      </c>
    </row>
    <row r="253" spans="1:6" ht="15" thickBot="1">
      <c r="A253" s="1754" t="s">
        <v>1376</v>
      </c>
      <c r="B253" s="1758" t="s">
        <v>1125</v>
      </c>
      <c r="C253" s="1759">
        <v>0.15</v>
      </c>
      <c r="D253" s="1759">
        <v>0.15</v>
      </c>
      <c r="E253" s="1759">
        <v>0.15</v>
      </c>
      <c r="F253" s="1760">
        <v>0.1</v>
      </c>
    </row>
    <row r="254" spans="1:6" ht="15" thickBot="1">
      <c r="A254" s="1754" t="s">
        <v>1376</v>
      </c>
      <c r="B254" s="1758" t="s">
        <v>1135</v>
      </c>
      <c r="C254" s="1768"/>
      <c r="D254" s="1768"/>
      <c r="E254" s="1768"/>
      <c r="F254" s="1760">
        <v>0.15</v>
      </c>
    </row>
    <row r="255" spans="1:6" ht="15" thickBot="1">
      <c r="A255" s="1754" t="s">
        <v>1376</v>
      </c>
      <c r="B255" s="1758" t="s">
        <v>1145</v>
      </c>
      <c r="C255" s="1768"/>
      <c r="D255" s="1768"/>
      <c r="E255" s="1768"/>
      <c r="F255" s="1760">
        <v>0.14299999999999999</v>
      </c>
    </row>
    <row r="256" spans="1:6" ht="15" thickBot="1">
      <c r="A256" s="1754" t="s">
        <v>1376</v>
      </c>
      <c r="B256" s="1758" t="s">
        <v>2141</v>
      </c>
      <c r="C256" s="1759">
        <v>0.14599999999999999</v>
      </c>
      <c r="D256" s="1759">
        <v>0.14699999999999999</v>
      </c>
      <c r="E256" s="1759">
        <v>0.15</v>
      </c>
      <c r="F256" s="1760">
        <v>0.13200000000000001</v>
      </c>
    </row>
    <row r="257" spans="1:6" ht="15" thickBot="1">
      <c r="A257" s="1754" t="s">
        <v>1376</v>
      </c>
      <c r="B257" s="1758" t="s">
        <v>1165</v>
      </c>
      <c r="C257" s="1759">
        <v>0.15</v>
      </c>
      <c r="D257" s="1759">
        <v>0.15</v>
      </c>
      <c r="E257" s="1759">
        <v>0.15</v>
      </c>
      <c r="F257" s="1760">
        <v>0.13900000000000001</v>
      </c>
    </row>
    <row r="258" spans="1:6" ht="15" thickBot="1">
      <c r="A258" s="1754" t="s">
        <v>1376</v>
      </c>
      <c r="B258" s="1758" t="s">
        <v>1175</v>
      </c>
      <c r="C258" s="1759">
        <v>0.15</v>
      </c>
      <c r="D258" s="1759">
        <v>0.15</v>
      </c>
      <c r="E258" s="1759">
        <v>0.15</v>
      </c>
      <c r="F258" s="1760">
        <v>0.13</v>
      </c>
    </row>
    <row r="259" spans="1:6" ht="15" thickBot="1">
      <c r="A259" s="1754" t="s">
        <v>1376</v>
      </c>
      <c r="B259" s="1758" t="s">
        <v>2142</v>
      </c>
      <c r="C259" s="1759">
        <v>0.14799999999999999</v>
      </c>
      <c r="D259" s="1759">
        <v>0.14899999999999999</v>
      </c>
      <c r="E259" s="1759">
        <v>0.15</v>
      </c>
      <c r="F259" s="1760">
        <v>0.13700000000000001</v>
      </c>
    </row>
    <row r="260" spans="1:6" ht="15" thickBot="1">
      <c r="A260" s="1754" t="s">
        <v>1376</v>
      </c>
      <c r="B260" s="1758" t="s">
        <v>1195</v>
      </c>
      <c r="C260" s="1759">
        <v>0.15</v>
      </c>
      <c r="D260" s="1759">
        <v>0.15</v>
      </c>
      <c r="E260" s="1759">
        <v>0.15</v>
      </c>
      <c r="F260" s="1760">
        <v>0.14199999999999999</v>
      </c>
    </row>
    <row r="261" spans="1:6" ht="15" thickBot="1">
      <c r="A261" s="1754" t="s">
        <v>1376</v>
      </c>
      <c r="B261" s="1758" t="s">
        <v>1205</v>
      </c>
      <c r="C261" s="1759">
        <v>0.15</v>
      </c>
      <c r="D261" s="1759">
        <v>0.15</v>
      </c>
      <c r="E261" s="1759">
        <v>0.14899999999999999</v>
      </c>
      <c r="F261" s="1760">
        <v>0.14799999999999999</v>
      </c>
    </row>
    <row r="262" spans="1:6" ht="15" thickBot="1">
      <c r="A262" s="1754" t="s">
        <v>1376</v>
      </c>
      <c r="B262" s="1758" t="s">
        <v>1215</v>
      </c>
      <c r="C262" s="1759">
        <v>0.15</v>
      </c>
      <c r="D262" s="1759">
        <v>0.15</v>
      </c>
      <c r="E262" s="1759">
        <v>0.15</v>
      </c>
      <c r="F262" s="1767"/>
    </row>
    <row r="263" spans="1:6" ht="15" thickBot="1">
      <c r="A263" s="1754" t="s">
        <v>1376</v>
      </c>
      <c r="B263" s="1758" t="s">
        <v>2143</v>
      </c>
      <c r="C263" s="1759">
        <v>0.14899999999999999</v>
      </c>
      <c r="D263" s="1759">
        <v>0.14899999999999999</v>
      </c>
      <c r="E263" s="1759">
        <v>0.15</v>
      </c>
      <c r="F263" s="1760">
        <v>0.13</v>
      </c>
    </row>
    <row r="264" spans="1:6" ht="15" thickBot="1">
      <c r="A264" s="1754" t="s">
        <v>1376</v>
      </c>
      <c r="B264" s="1758" t="s">
        <v>1234</v>
      </c>
      <c r="C264" s="1759">
        <v>0.14799999999999999</v>
      </c>
      <c r="D264" s="1759">
        <v>0.14699999999999999</v>
      </c>
      <c r="E264" s="1759">
        <v>0.15</v>
      </c>
      <c r="F264" s="1760">
        <v>7.8E-2</v>
      </c>
    </row>
    <row r="265" spans="1:6" ht="15" thickBot="1">
      <c r="A265" s="1754" t="s">
        <v>1376</v>
      </c>
      <c r="B265" s="1758" t="s">
        <v>1243</v>
      </c>
      <c r="C265" s="1759">
        <v>0.15</v>
      </c>
      <c r="D265" s="1759">
        <v>0.15</v>
      </c>
      <c r="E265" s="1759">
        <v>0.15</v>
      </c>
      <c r="F265" s="1760">
        <v>7.3999999999999996E-2</v>
      </c>
    </row>
    <row r="266" spans="1:6" ht="15" thickBot="1">
      <c r="A266" s="1754" t="s">
        <v>1376</v>
      </c>
      <c r="B266" s="1758" t="s">
        <v>1251</v>
      </c>
      <c r="C266" s="1759">
        <v>0.14699999999999999</v>
      </c>
      <c r="D266" s="1759">
        <v>0.14699999999999999</v>
      </c>
      <c r="E266" s="1759">
        <v>0.15</v>
      </c>
      <c r="F266" s="1760">
        <v>0.14299999999999999</v>
      </c>
    </row>
    <row r="267" spans="1:6" ht="15" thickBot="1">
      <c r="A267" s="1754" t="s">
        <v>1376</v>
      </c>
      <c r="B267" s="1758" t="s">
        <v>1258</v>
      </c>
      <c r="C267" s="1759">
        <v>0.14199999999999999</v>
      </c>
      <c r="D267" s="1759">
        <v>0.14299999999999999</v>
      </c>
      <c r="E267" s="1759">
        <v>0.15</v>
      </c>
      <c r="F267" s="1767"/>
    </row>
    <row r="268" spans="1:6" ht="15" thickBot="1">
      <c r="A268" s="1754" t="s">
        <v>1376</v>
      </c>
      <c r="B268" s="1758" t="s">
        <v>2144</v>
      </c>
      <c r="C268" s="1759">
        <v>0.15</v>
      </c>
      <c r="D268" s="1759">
        <v>0.15</v>
      </c>
      <c r="E268" s="1759">
        <v>0.15</v>
      </c>
      <c r="F268" s="1760">
        <v>0.13</v>
      </c>
    </row>
    <row r="269" spans="1:6" ht="15" thickBot="1">
      <c r="A269" s="1754" t="s">
        <v>1376</v>
      </c>
      <c r="B269" s="1758" t="s">
        <v>1272</v>
      </c>
      <c r="C269" s="1759">
        <v>0.15</v>
      </c>
      <c r="D269" s="1759">
        <v>0.15</v>
      </c>
      <c r="E269" s="1759">
        <v>0.15</v>
      </c>
      <c r="F269" s="1760">
        <v>0.14299999999999999</v>
      </c>
    </row>
    <row r="270" spans="1:6" ht="15" thickBot="1">
      <c r="A270" s="1754" t="s">
        <v>1376</v>
      </c>
      <c r="B270" s="1758" t="s">
        <v>1279</v>
      </c>
      <c r="C270" s="1759">
        <v>0.14499999999999999</v>
      </c>
      <c r="D270" s="1759">
        <v>0.14499999999999999</v>
      </c>
      <c r="E270" s="1759">
        <v>0.15</v>
      </c>
      <c r="F270" s="1760">
        <v>0.14699999999999999</v>
      </c>
    </row>
    <row r="271" spans="1:6" ht="15" thickBot="1">
      <c r="A271" s="1754" t="s">
        <v>1376</v>
      </c>
      <c r="B271" s="1758" t="s">
        <v>1286</v>
      </c>
      <c r="C271" s="1759">
        <v>0.15</v>
      </c>
      <c r="D271" s="1759">
        <v>0.15</v>
      </c>
      <c r="E271" s="1759">
        <v>0.15</v>
      </c>
      <c r="F271" s="1760">
        <v>0.13800000000000001</v>
      </c>
    </row>
    <row r="272" spans="1:6" ht="15" thickBot="1">
      <c r="A272" s="1754" t="s">
        <v>1376</v>
      </c>
      <c r="B272" s="1758" t="s">
        <v>1293</v>
      </c>
      <c r="C272" s="1768"/>
      <c r="D272" s="1768"/>
      <c r="E272" s="1768"/>
      <c r="F272" s="1760">
        <v>0.14000000000000001</v>
      </c>
    </row>
    <row r="273" spans="1:6" ht="15" thickBot="1">
      <c r="A273" s="1754" t="s">
        <v>1376</v>
      </c>
      <c r="B273" s="1758" t="s">
        <v>2145</v>
      </c>
      <c r="C273" s="1759">
        <v>0.14199999999999999</v>
      </c>
      <c r="D273" s="1759">
        <v>0.14299999999999999</v>
      </c>
      <c r="E273" s="1759">
        <v>0.15</v>
      </c>
      <c r="F273" s="1760">
        <v>0.1</v>
      </c>
    </row>
    <row r="274" spans="1:6" ht="15" thickBot="1">
      <c r="A274" s="1754" t="s">
        <v>1376</v>
      </c>
      <c r="B274" s="1758" t="s">
        <v>2146</v>
      </c>
      <c r="C274" s="1759">
        <v>0.14799999999999999</v>
      </c>
      <c r="D274" s="1759">
        <v>0.14799999999999999</v>
      </c>
      <c r="E274" s="1759">
        <v>0.15</v>
      </c>
      <c r="F274" s="1760">
        <v>6.7000000000000004E-2</v>
      </c>
    </row>
    <row r="275" spans="1:6" ht="15" thickBot="1">
      <c r="A275" s="1754" t="s">
        <v>1376</v>
      </c>
      <c r="B275" s="1758" t="s">
        <v>2147</v>
      </c>
      <c r="C275" s="1759">
        <v>0.15</v>
      </c>
      <c r="D275" s="1759">
        <v>0.15</v>
      </c>
      <c r="E275" s="1759">
        <v>0.15</v>
      </c>
      <c r="F275" s="1760">
        <v>0.15</v>
      </c>
    </row>
    <row r="276" spans="1:6" ht="15" thickBot="1">
      <c r="A276" s="1754" t="s">
        <v>1376</v>
      </c>
      <c r="B276" s="1758" t="s">
        <v>2148</v>
      </c>
      <c r="C276" s="1759">
        <v>0.14499999999999999</v>
      </c>
      <c r="D276" s="1759">
        <v>0.14299999999999999</v>
      </c>
      <c r="E276" s="1759">
        <v>0.15</v>
      </c>
      <c r="F276" s="1760">
        <v>5.8999999999999997E-2</v>
      </c>
    </row>
    <row r="277" spans="1:6" ht="15" thickBot="1">
      <c r="A277" s="1754" t="s">
        <v>1376</v>
      </c>
      <c r="B277" s="1758" t="s">
        <v>2149</v>
      </c>
      <c r="C277" s="1759">
        <v>0.15</v>
      </c>
      <c r="D277" s="1759">
        <v>0.15</v>
      </c>
      <c r="E277" s="1759">
        <v>0.15</v>
      </c>
      <c r="F277" s="1760">
        <v>0.121</v>
      </c>
    </row>
    <row r="278" spans="1:6" ht="15" thickBot="1">
      <c r="A278" s="1754" t="s">
        <v>1376</v>
      </c>
      <c r="B278" s="1758" t="s">
        <v>2150</v>
      </c>
      <c r="C278" s="1759">
        <v>0.15</v>
      </c>
      <c r="D278" s="1759">
        <v>0.15</v>
      </c>
      <c r="E278" s="1759">
        <v>0.15</v>
      </c>
      <c r="F278" s="1760">
        <v>0.13800000000000001</v>
      </c>
    </row>
    <row r="279" spans="1:6" ht="24.6" thickBot="1">
      <c r="A279" s="1754" t="s">
        <v>1376</v>
      </c>
      <c r="B279" s="1758" t="s">
        <v>2151</v>
      </c>
      <c r="C279" s="1768"/>
      <c r="D279" s="1768"/>
      <c r="E279" s="1768"/>
      <c r="F279" s="1760">
        <v>0.05</v>
      </c>
    </row>
    <row r="280" spans="1:6" ht="24.6" thickBot="1">
      <c r="A280" s="1754" t="s">
        <v>1376</v>
      </c>
      <c r="B280" s="1758" t="s">
        <v>2152</v>
      </c>
      <c r="C280" s="1768"/>
      <c r="D280" s="1768"/>
      <c r="E280" s="1768"/>
      <c r="F280" s="1760">
        <v>0.05</v>
      </c>
    </row>
    <row r="281" spans="1:6" ht="24.6" thickBot="1">
      <c r="A281" s="1754" t="s">
        <v>1376</v>
      </c>
      <c r="B281" s="1758" t="s">
        <v>2153</v>
      </c>
      <c r="C281" s="1768"/>
      <c r="D281" s="1768"/>
      <c r="E281" s="1768"/>
      <c r="F281" s="1760">
        <v>0.05</v>
      </c>
    </row>
    <row r="282" spans="1:6" ht="24.6" thickBot="1">
      <c r="A282" s="1754" t="s">
        <v>1376</v>
      </c>
      <c r="B282" s="1758" t="s">
        <v>2154</v>
      </c>
      <c r="C282" s="1768"/>
      <c r="D282" s="1768"/>
      <c r="E282" s="1768"/>
      <c r="F282" s="1760">
        <v>0.05</v>
      </c>
    </row>
    <row r="283" spans="1:6" ht="24.6" thickBot="1">
      <c r="A283" s="1754" t="s">
        <v>1376</v>
      </c>
      <c r="B283" s="1758" t="s">
        <v>2155</v>
      </c>
      <c r="C283" s="1768"/>
      <c r="D283" s="1768"/>
      <c r="E283" s="1768"/>
      <c r="F283" s="1760">
        <v>0.05</v>
      </c>
    </row>
    <row r="284" spans="1:6" ht="24.6" thickBot="1">
      <c r="A284" s="1754" t="s">
        <v>1376</v>
      </c>
      <c r="B284" s="1758" t="s">
        <v>2156</v>
      </c>
      <c r="C284" s="1768"/>
      <c r="D284" s="1768"/>
      <c r="E284" s="1768"/>
      <c r="F284" s="1760">
        <v>0.05</v>
      </c>
    </row>
    <row r="285" spans="1:6" ht="24.6" thickBot="1">
      <c r="A285" s="1754" t="s">
        <v>1376</v>
      </c>
      <c r="B285" s="1758" t="s">
        <v>2157</v>
      </c>
      <c r="C285" s="1768"/>
      <c r="D285" s="1768"/>
      <c r="E285" s="1768"/>
      <c r="F285" s="1760">
        <v>0.05</v>
      </c>
    </row>
    <row r="286" spans="1:6" ht="24.6" thickBot="1">
      <c r="A286" s="1754" t="s">
        <v>1376</v>
      </c>
      <c r="B286" s="1758" t="s">
        <v>2158</v>
      </c>
      <c r="C286" s="1768"/>
      <c r="D286" s="1768"/>
      <c r="E286" s="1768"/>
      <c r="F286" s="1760">
        <v>0.05</v>
      </c>
    </row>
    <row r="287" spans="1:6" ht="24.6" thickBot="1">
      <c r="A287" s="1754" t="s">
        <v>1376</v>
      </c>
      <c r="B287" s="1758" t="s">
        <v>2159</v>
      </c>
      <c r="C287" s="1768"/>
      <c r="D287" s="1768"/>
      <c r="E287" s="1768"/>
      <c r="F287" s="1760">
        <v>0.05</v>
      </c>
    </row>
    <row r="288" spans="1:6" ht="24.6" thickBot="1">
      <c r="A288" s="1754" t="s">
        <v>1376</v>
      </c>
      <c r="B288" s="1758" t="s">
        <v>2160</v>
      </c>
      <c r="C288" s="1768"/>
      <c r="D288" s="1768"/>
      <c r="E288" s="1768"/>
      <c r="F288" s="1760">
        <v>0.05</v>
      </c>
    </row>
    <row r="289" spans="1:6" ht="24.6" thickBot="1">
      <c r="A289" s="1762" t="s">
        <v>1376</v>
      </c>
      <c r="B289" s="1769" t="s">
        <v>2161</v>
      </c>
      <c r="C289" s="1765"/>
      <c r="D289" s="1765"/>
      <c r="E289" s="1765"/>
      <c r="F289" s="1770">
        <v>0.05</v>
      </c>
    </row>
    <row r="290" spans="1:6" ht="15" thickBot="1">
      <c r="A290" s="1754" t="s">
        <v>1380</v>
      </c>
      <c r="B290" s="1755" t="s">
        <v>2162</v>
      </c>
      <c r="C290" s="1756">
        <v>0.15</v>
      </c>
      <c r="D290" s="1756">
        <v>0.15</v>
      </c>
      <c r="E290" s="1756">
        <v>0.15</v>
      </c>
      <c r="F290" s="1778"/>
    </row>
    <row r="291" spans="1:6" ht="15" thickBot="1">
      <c r="A291" s="1754" t="s">
        <v>1380</v>
      </c>
      <c r="B291" s="1758" t="s">
        <v>1040</v>
      </c>
      <c r="C291" s="1759">
        <v>0.15</v>
      </c>
      <c r="D291" s="1759">
        <v>0.15</v>
      </c>
      <c r="E291" s="1759">
        <v>0.15</v>
      </c>
      <c r="F291" s="1767"/>
    </row>
    <row r="292" spans="1:6" ht="15" thickBot="1">
      <c r="A292" s="1754" t="s">
        <v>1380</v>
      </c>
      <c r="B292" s="1758" t="s">
        <v>2163</v>
      </c>
      <c r="C292" s="1759">
        <v>0.15</v>
      </c>
      <c r="D292" s="1759">
        <v>0.15</v>
      </c>
      <c r="E292" s="1759">
        <v>0.15</v>
      </c>
      <c r="F292" s="1760">
        <v>0.14699999999999999</v>
      </c>
    </row>
    <row r="293" spans="1:6" ht="15" thickBot="1">
      <c r="A293" s="1754" t="s">
        <v>1380</v>
      </c>
      <c r="B293" s="1758" t="s">
        <v>2164</v>
      </c>
      <c r="C293" s="1768"/>
      <c r="D293" s="1768"/>
      <c r="E293" s="1768"/>
      <c r="F293" s="1760">
        <v>0.1</v>
      </c>
    </row>
    <row r="294" spans="1:6" ht="15" thickBot="1">
      <c r="A294" s="1754" t="s">
        <v>1380</v>
      </c>
      <c r="B294" s="1758" t="s">
        <v>2165</v>
      </c>
      <c r="C294" s="1759">
        <v>0.15</v>
      </c>
      <c r="D294" s="1759">
        <v>0.15</v>
      </c>
      <c r="E294" s="1759">
        <v>0.15</v>
      </c>
      <c r="F294" s="1760">
        <v>0.15</v>
      </c>
    </row>
    <row r="295" spans="1:6" ht="15" thickBot="1">
      <c r="A295" s="1754" t="s">
        <v>1380</v>
      </c>
      <c r="B295" s="1758" t="s">
        <v>1081</v>
      </c>
      <c r="C295" s="1759">
        <v>0.15</v>
      </c>
      <c r="D295" s="1759">
        <v>0.15</v>
      </c>
      <c r="E295" s="1759">
        <v>0.15</v>
      </c>
      <c r="F295" s="1760">
        <v>0.15</v>
      </c>
    </row>
    <row r="296" spans="1:6" ht="15" thickBot="1">
      <c r="A296" s="1754" t="s">
        <v>1380</v>
      </c>
      <c r="B296" s="1758" t="s">
        <v>2166</v>
      </c>
      <c r="C296" s="1759">
        <v>0.15</v>
      </c>
      <c r="D296" s="1759">
        <v>0.15</v>
      </c>
      <c r="E296" s="1759">
        <v>0.15</v>
      </c>
      <c r="F296" s="1760">
        <v>0.15</v>
      </c>
    </row>
    <row r="297" spans="1:6" ht="15" thickBot="1">
      <c r="A297" s="1754" t="s">
        <v>1380</v>
      </c>
      <c r="B297" s="1758" t="s">
        <v>2167</v>
      </c>
      <c r="C297" s="1759">
        <v>0.14799999999999999</v>
      </c>
      <c r="D297" s="1759">
        <v>0.14899999999999999</v>
      </c>
      <c r="E297" s="1759">
        <v>0.15</v>
      </c>
      <c r="F297" s="1760">
        <v>0.13700000000000001</v>
      </c>
    </row>
    <row r="298" spans="1:6" ht="15" thickBot="1">
      <c r="A298" s="1754" t="s">
        <v>1380</v>
      </c>
      <c r="B298" s="1758" t="s">
        <v>1114</v>
      </c>
      <c r="C298" s="1759">
        <v>0.13400000000000001</v>
      </c>
      <c r="D298" s="1759">
        <v>0.13400000000000001</v>
      </c>
      <c r="E298" s="1759">
        <v>0.14499999999999999</v>
      </c>
      <c r="F298" s="1760">
        <v>0.14799999999999999</v>
      </c>
    </row>
    <row r="299" spans="1:6" ht="15" thickBot="1">
      <c r="A299" s="1754" t="s">
        <v>1380</v>
      </c>
      <c r="B299" s="1758" t="s">
        <v>1126</v>
      </c>
      <c r="C299" s="1759">
        <v>0.15</v>
      </c>
      <c r="D299" s="1759">
        <v>0.15</v>
      </c>
      <c r="E299" s="1759">
        <v>0.15</v>
      </c>
      <c r="F299" s="1767"/>
    </row>
    <row r="300" spans="1:6" ht="15" thickBot="1">
      <c r="A300" s="1754" t="s">
        <v>1380</v>
      </c>
      <c r="B300" s="1758" t="s">
        <v>2168</v>
      </c>
      <c r="C300" s="1759">
        <v>0.15</v>
      </c>
      <c r="D300" s="1759">
        <v>0.15</v>
      </c>
      <c r="E300" s="1759">
        <v>0.15</v>
      </c>
      <c r="F300" s="1760">
        <v>0.15</v>
      </c>
    </row>
    <row r="301" spans="1:6" ht="15" thickBot="1">
      <c r="A301" s="1754" t="s">
        <v>1380</v>
      </c>
      <c r="B301" s="1758" t="s">
        <v>1146</v>
      </c>
      <c r="C301" s="1759">
        <v>0.15</v>
      </c>
      <c r="D301" s="1759">
        <v>0.15</v>
      </c>
      <c r="E301" s="1759">
        <v>0.15</v>
      </c>
      <c r="F301" s="1767"/>
    </row>
    <row r="302" spans="1:6" ht="15" thickBot="1">
      <c r="A302" s="1754" t="s">
        <v>1380</v>
      </c>
      <c r="B302" s="1758" t="s">
        <v>2169</v>
      </c>
      <c r="C302" s="1759">
        <v>0.15</v>
      </c>
      <c r="D302" s="1759">
        <v>0.15</v>
      </c>
      <c r="E302" s="1759">
        <v>0.15</v>
      </c>
      <c r="F302" s="1760">
        <v>0.15</v>
      </c>
    </row>
    <row r="303" spans="1:6" ht="15" thickBot="1">
      <c r="A303" s="1754" t="s">
        <v>1380</v>
      </c>
      <c r="B303" s="1758" t="s">
        <v>1166</v>
      </c>
      <c r="C303" s="1759">
        <v>0.15</v>
      </c>
      <c r="D303" s="1759">
        <v>0.15</v>
      </c>
      <c r="E303" s="1759">
        <v>0.15</v>
      </c>
      <c r="F303" s="1760">
        <v>0.15</v>
      </c>
    </row>
    <row r="304" spans="1:6" ht="15" thickBot="1">
      <c r="A304" s="1754" t="s">
        <v>1380</v>
      </c>
      <c r="B304" s="1758" t="s">
        <v>1176</v>
      </c>
      <c r="C304" s="1759">
        <v>0.15</v>
      </c>
      <c r="D304" s="1759">
        <v>0.15</v>
      </c>
      <c r="E304" s="1759">
        <v>0.15</v>
      </c>
      <c r="F304" s="1767"/>
    </row>
    <row r="305" spans="1:6" ht="15" thickBot="1">
      <c r="A305" s="1754" t="s">
        <v>1380</v>
      </c>
      <c r="B305" s="1758" t="s">
        <v>2170</v>
      </c>
      <c r="C305" s="1759">
        <v>0.15</v>
      </c>
      <c r="D305" s="1759">
        <v>0.15</v>
      </c>
      <c r="E305" s="1759">
        <v>0.15</v>
      </c>
      <c r="F305" s="1760">
        <v>0.14000000000000001</v>
      </c>
    </row>
    <row r="306" spans="1:6" ht="15" thickBot="1">
      <c r="A306" s="1754" t="s">
        <v>1380</v>
      </c>
      <c r="B306" s="1758" t="s">
        <v>1196</v>
      </c>
      <c r="C306" s="1759">
        <v>0.15</v>
      </c>
      <c r="D306" s="1759">
        <v>0.15</v>
      </c>
      <c r="E306" s="1759">
        <v>0.15</v>
      </c>
      <c r="F306" s="1767"/>
    </row>
    <row r="307" spans="1:6" ht="15" thickBot="1">
      <c r="A307" s="1754" t="s">
        <v>1380</v>
      </c>
      <c r="B307" s="1758" t="s">
        <v>2171</v>
      </c>
      <c r="C307" s="1759">
        <v>0.15</v>
      </c>
      <c r="D307" s="1759">
        <v>0.15</v>
      </c>
      <c r="E307" s="1759">
        <v>0.15</v>
      </c>
      <c r="F307" s="1760">
        <v>0.14299999999999999</v>
      </c>
    </row>
    <row r="308" spans="1:6" ht="15" thickBot="1">
      <c r="A308" s="1754" t="s">
        <v>1380</v>
      </c>
      <c r="B308" s="1758" t="s">
        <v>1216</v>
      </c>
      <c r="C308" s="1759">
        <v>0.15</v>
      </c>
      <c r="D308" s="1759">
        <v>0.15</v>
      </c>
      <c r="E308" s="1759">
        <v>0.15</v>
      </c>
      <c r="F308" s="1760">
        <v>0.15</v>
      </c>
    </row>
    <row r="309" spans="1:6" ht="15" thickBot="1">
      <c r="A309" s="1754" t="s">
        <v>1380</v>
      </c>
      <c r="B309" s="1758" t="s">
        <v>1226</v>
      </c>
      <c r="C309" s="1759">
        <v>0.15</v>
      </c>
      <c r="D309" s="1759">
        <v>0.15</v>
      </c>
      <c r="E309" s="1759">
        <v>0.15</v>
      </c>
      <c r="F309" s="1767"/>
    </row>
    <row r="310" spans="1:6" ht="15" thickBot="1">
      <c r="A310" s="1754" t="s">
        <v>1380</v>
      </c>
      <c r="B310" s="1758" t="s">
        <v>2172</v>
      </c>
      <c r="C310" s="1759">
        <v>0.15</v>
      </c>
      <c r="D310" s="1759">
        <v>0.15</v>
      </c>
      <c r="E310" s="1759">
        <v>0.15</v>
      </c>
      <c r="F310" s="1760">
        <v>0.13700000000000001</v>
      </c>
    </row>
    <row r="311" spans="1:6" ht="15" thickBot="1">
      <c r="A311" s="1754" t="s">
        <v>1380</v>
      </c>
      <c r="B311" s="1758" t="s">
        <v>2173</v>
      </c>
      <c r="C311" s="1759">
        <v>0.15</v>
      </c>
      <c r="D311" s="1759">
        <v>0.15</v>
      </c>
      <c r="E311" s="1759">
        <v>0.15</v>
      </c>
      <c r="F311" s="1760">
        <v>0.15</v>
      </c>
    </row>
    <row r="312" spans="1:6" ht="15" thickBot="1">
      <c r="A312" s="1754" t="s">
        <v>1380</v>
      </c>
      <c r="B312" s="1758" t="s">
        <v>1252</v>
      </c>
      <c r="C312" s="1759">
        <v>0.15</v>
      </c>
      <c r="D312" s="1759">
        <v>0.15</v>
      </c>
      <c r="E312" s="1759">
        <v>0.15</v>
      </c>
      <c r="F312" s="1760">
        <v>0.1</v>
      </c>
    </row>
    <row r="313" spans="1:6" ht="15" thickBot="1">
      <c r="A313" s="1754" t="s">
        <v>1380</v>
      </c>
      <c r="B313" s="1758" t="s">
        <v>2174</v>
      </c>
      <c r="C313" s="1759">
        <v>0.15</v>
      </c>
      <c r="D313" s="1759">
        <v>0.15</v>
      </c>
      <c r="E313" s="1759">
        <v>0.15</v>
      </c>
      <c r="F313" s="1760">
        <v>0.15</v>
      </c>
    </row>
    <row r="314" spans="1:6" ht="24.6" thickBot="1">
      <c r="A314" s="1754" t="s">
        <v>1380</v>
      </c>
      <c r="B314" s="1758" t="s">
        <v>2175</v>
      </c>
      <c r="C314" s="1768"/>
      <c r="D314" s="1768"/>
      <c r="E314" s="1768"/>
      <c r="F314" s="1760">
        <v>0.05</v>
      </c>
    </row>
    <row r="315" spans="1:6" ht="24.6" thickBot="1">
      <c r="A315" s="1754" t="s">
        <v>1380</v>
      </c>
      <c r="B315" s="1758" t="s">
        <v>2176</v>
      </c>
      <c r="C315" s="1768"/>
      <c r="D315" s="1768"/>
      <c r="E315" s="1768"/>
      <c r="F315" s="1760">
        <v>0.05</v>
      </c>
    </row>
    <row r="316" spans="1:6" ht="24.6" thickBot="1">
      <c r="A316" s="1762" t="s">
        <v>1380</v>
      </c>
      <c r="B316" s="1769" t="s">
        <v>2177</v>
      </c>
      <c r="C316" s="1765"/>
      <c r="D316" s="1765"/>
      <c r="E316" s="1765"/>
      <c r="F316" s="1770">
        <v>0.05</v>
      </c>
    </row>
    <row r="317" spans="1:6" ht="15" thickBot="1">
      <c r="A317" s="1754" t="s">
        <v>2178</v>
      </c>
      <c r="B317" s="1755" t="s">
        <v>2179</v>
      </c>
      <c r="C317" s="1756">
        <v>0.15</v>
      </c>
      <c r="D317" s="1756">
        <v>0.15</v>
      </c>
      <c r="E317" s="1756">
        <v>0.15</v>
      </c>
      <c r="F317" s="1757">
        <v>0.15</v>
      </c>
    </row>
    <row r="318" spans="1:6" ht="15" thickBot="1">
      <c r="A318" s="1754" t="s">
        <v>2178</v>
      </c>
      <c r="B318" s="1758" t="s">
        <v>2180</v>
      </c>
      <c r="C318" s="1759">
        <v>0.107</v>
      </c>
      <c r="D318" s="1759">
        <v>0.11</v>
      </c>
      <c r="E318" s="1759">
        <v>0.112</v>
      </c>
      <c r="F318" s="1767"/>
    </row>
    <row r="319" spans="1:6" ht="15" thickBot="1">
      <c r="A319" s="1754" t="s">
        <v>2178</v>
      </c>
      <c r="B319" s="1758" t="s">
        <v>2181</v>
      </c>
      <c r="C319" s="1759">
        <v>0.15</v>
      </c>
      <c r="D319" s="1759">
        <v>0.15</v>
      </c>
      <c r="E319" s="1759">
        <v>0.15</v>
      </c>
      <c r="F319" s="1760">
        <v>0.15</v>
      </c>
    </row>
    <row r="320" spans="1:6" ht="15" thickBot="1">
      <c r="A320" s="1754" t="s">
        <v>2178</v>
      </c>
      <c r="B320" s="1758" t="s">
        <v>1068</v>
      </c>
      <c r="C320" s="1759">
        <v>0.15</v>
      </c>
      <c r="D320" s="1759">
        <v>0.15</v>
      </c>
      <c r="E320" s="1759">
        <v>0.15</v>
      </c>
      <c r="F320" s="1767"/>
    </row>
    <row r="321" spans="1:6" ht="15" thickBot="1">
      <c r="A321" s="1754" t="s">
        <v>2178</v>
      </c>
      <c r="B321" s="1758" t="s">
        <v>2182</v>
      </c>
      <c r="C321" s="1759">
        <v>0.15</v>
      </c>
      <c r="D321" s="1759">
        <v>0.15</v>
      </c>
      <c r="E321" s="1759">
        <v>0.15</v>
      </c>
      <c r="F321" s="1767"/>
    </row>
    <row r="322" spans="1:6" ht="15" thickBot="1">
      <c r="A322" s="1754" t="s">
        <v>2178</v>
      </c>
      <c r="B322" s="1758" t="s">
        <v>2183</v>
      </c>
      <c r="C322" s="1759">
        <v>0.15</v>
      </c>
      <c r="D322" s="1759">
        <v>0.15</v>
      </c>
      <c r="E322" s="1759">
        <v>0.15</v>
      </c>
      <c r="F322" s="1760">
        <v>0.15</v>
      </c>
    </row>
    <row r="323" spans="1:6" ht="15" thickBot="1">
      <c r="A323" s="1754" t="s">
        <v>2178</v>
      </c>
      <c r="B323" s="1758" t="s">
        <v>2184</v>
      </c>
      <c r="C323" s="1759">
        <v>0.15</v>
      </c>
      <c r="D323" s="1759">
        <v>0.15</v>
      </c>
      <c r="E323" s="1759">
        <v>0.15</v>
      </c>
      <c r="F323" s="1767"/>
    </row>
    <row r="324" spans="1:6" ht="15" thickBot="1">
      <c r="A324" s="1754" t="s">
        <v>2178</v>
      </c>
      <c r="B324" s="1758" t="s">
        <v>2185</v>
      </c>
      <c r="C324" s="1759">
        <v>0.15</v>
      </c>
      <c r="D324" s="1759">
        <v>0.15</v>
      </c>
      <c r="E324" s="1759">
        <v>0.15</v>
      </c>
      <c r="F324" s="1767"/>
    </row>
    <row r="325" spans="1:6" ht="15" thickBot="1">
      <c r="A325" s="1754" t="s">
        <v>2178</v>
      </c>
      <c r="B325" s="1758" t="s">
        <v>2186</v>
      </c>
      <c r="C325" s="1759">
        <v>0.15</v>
      </c>
      <c r="D325" s="1759">
        <v>0.15</v>
      </c>
      <c r="E325" s="1759">
        <v>0.15</v>
      </c>
      <c r="F325" s="1760">
        <v>0.14699999999999999</v>
      </c>
    </row>
    <row r="326" spans="1:6" ht="15" thickBot="1">
      <c r="A326" s="1754" t="s">
        <v>2178</v>
      </c>
      <c r="B326" s="1758" t="s">
        <v>1137</v>
      </c>
      <c r="C326" s="1759">
        <v>0.15</v>
      </c>
      <c r="D326" s="1759">
        <v>0.15</v>
      </c>
      <c r="E326" s="1759">
        <v>0.15</v>
      </c>
      <c r="F326" s="1767"/>
    </row>
    <row r="327" spans="1:6" ht="15" thickBot="1">
      <c r="A327" s="1754" t="s">
        <v>2178</v>
      </c>
      <c r="B327" s="1758" t="s">
        <v>2187</v>
      </c>
      <c r="C327" s="1759">
        <v>0.15</v>
      </c>
      <c r="D327" s="1759">
        <v>0.15</v>
      </c>
      <c r="E327" s="1759">
        <v>0.15</v>
      </c>
      <c r="F327" s="1760">
        <v>0.15</v>
      </c>
    </row>
    <row r="328" spans="1:6" ht="15" thickBot="1">
      <c r="A328" s="1754" t="s">
        <v>2178</v>
      </c>
      <c r="B328" s="1758" t="s">
        <v>1157</v>
      </c>
      <c r="C328" s="1759">
        <v>0.15</v>
      </c>
      <c r="D328" s="1759">
        <v>0.15</v>
      </c>
      <c r="E328" s="1759">
        <v>0.15</v>
      </c>
      <c r="F328" s="1760">
        <v>0.14099999999999999</v>
      </c>
    </row>
    <row r="329" spans="1:6" ht="15" thickBot="1">
      <c r="A329" s="1754" t="s">
        <v>2178</v>
      </c>
      <c r="B329" s="1758" t="s">
        <v>1167</v>
      </c>
      <c r="C329" s="1759">
        <v>0.15</v>
      </c>
      <c r="D329" s="1759">
        <v>0.15</v>
      </c>
      <c r="E329" s="1759">
        <v>0.15</v>
      </c>
      <c r="F329" s="1760">
        <v>0.15</v>
      </c>
    </row>
    <row r="330" spans="1:6" ht="15" thickBot="1">
      <c r="A330" s="1754" t="s">
        <v>2178</v>
      </c>
      <c r="B330" s="1758" t="s">
        <v>1177</v>
      </c>
      <c r="C330" s="1759">
        <v>0.15</v>
      </c>
      <c r="D330" s="1759">
        <v>0.15</v>
      </c>
      <c r="E330" s="1759">
        <v>0.15</v>
      </c>
      <c r="F330" s="1767"/>
    </row>
    <row r="331" spans="1:6" ht="15" thickBot="1">
      <c r="A331" s="1754" t="s">
        <v>2178</v>
      </c>
      <c r="B331" s="1758" t="s">
        <v>2188</v>
      </c>
      <c r="C331" s="1759">
        <v>0.15</v>
      </c>
      <c r="D331" s="1759">
        <v>0.15</v>
      </c>
      <c r="E331" s="1759">
        <v>0.15</v>
      </c>
      <c r="F331" s="1760">
        <v>0.15</v>
      </c>
    </row>
    <row r="332" spans="1:6" ht="15" thickBot="1">
      <c r="A332" s="1754" t="s">
        <v>2178</v>
      </c>
      <c r="B332" s="1758" t="s">
        <v>1197</v>
      </c>
      <c r="C332" s="1759">
        <v>0.15</v>
      </c>
      <c r="D332" s="1759">
        <v>0.15</v>
      </c>
      <c r="E332" s="1759">
        <v>0.15</v>
      </c>
      <c r="F332" s="1760">
        <v>0.15</v>
      </c>
    </row>
    <row r="333" spans="1:6" ht="15" thickBot="1">
      <c r="A333" s="1754" t="s">
        <v>2178</v>
      </c>
      <c r="B333" s="1758" t="s">
        <v>2189</v>
      </c>
      <c r="C333" s="1759">
        <v>0.15</v>
      </c>
      <c r="D333" s="1759">
        <v>0.15</v>
      </c>
      <c r="E333" s="1759">
        <v>0.15</v>
      </c>
      <c r="F333" s="1760">
        <v>0.14099999999999999</v>
      </c>
    </row>
    <row r="334" spans="1:6" ht="15" thickBot="1">
      <c r="A334" s="1754" t="s">
        <v>2178</v>
      </c>
      <c r="B334" s="1758" t="s">
        <v>1217</v>
      </c>
      <c r="C334" s="1759">
        <v>0.15</v>
      </c>
      <c r="D334" s="1759">
        <v>0.15</v>
      </c>
      <c r="E334" s="1759">
        <v>0.15</v>
      </c>
      <c r="F334" s="1760">
        <v>0.15</v>
      </c>
    </row>
    <row r="335" spans="1:6" ht="15" thickBot="1">
      <c r="A335" s="1754" t="s">
        <v>2178</v>
      </c>
      <c r="B335" s="1758" t="s">
        <v>1227</v>
      </c>
      <c r="C335" s="1759">
        <v>0.15</v>
      </c>
      <c r="D335" s="1759">
        <v>0.15</v>
      </c>
      <c r="E335" s="1759">
        <v>0.15</v>
      </c>
      <c r="F335" s="1767"/>
    </row>
    <row r="336" spans="1:6" ht="15" thickBot="1">
      <c r="A336" s="1754" t="s">
        <v>2178</v>
      </c>
      <c r="B336" s="1758" t="s">
        <v>2190</v>
      </c>
      <c r="C336" s="1759">
        <v>0.15</v>
      </c>
      <c r="D336" s="1759">
        <v>0.15</v>
      </c>
      <c r="E336" s="1759">
        <v>0.15</v>
      </c>
      <c r="F336" s="1760">
        <v>0.11799999999999999</v>
      </c>
    </row>
    <row r="337" spans="1:6" ht="15" thickBot="1">
      <c r="A337" s="1762" t="s">
        <v>2178</v>
      </c>
      <c r="B337" s="1769" t="s">
        <v>1245</v>
      </c>
      <c r="C337" s="1765"/>
      <c r="D337" s="1765"/>
      <c r="E337" s="1765"/>
      <c r="F337" s="1770">
        <v>0.14299999999999999</v>
      </c>
    </row>
    <row r="338" spans="1:6" ht="15" thickBot="1">
      <c r="A338" s="1754" t="s">
        <v>2191</v>
      </c>
      <c r="B338" s="1755" t="s">
        <v>2192</v>
      </c>
      <c r="C338" s="1756">
        <v>0.15</v>
      </c>
      <c r="D338" s="1756">
        <v>0.15</v>
      </c>
      <c r="E338" s="1756">
        <v>0.15</v>
      </c>
      <c r="F338" s="1778"/>
    </row>
    <row r="339" spans="1:6" ht="15" thickBot="1">
      <c r="A339" s="1754" t="s">
        <v>2191</v>
      </c>
      <c r="B339" s="1758" t="s">
        <v>2193</v>
      </c>
      <c r="C339" s="1759">
        <v>0.15</v>
      </c>
      <c r="D339" s="1759">
        <v>0.15</v>
      </c>
      <c r="E339" s="1759">
        <v>0.15</v>
      </c>
      <c r="F339" s="1767"/>
    </row>
    <row r="340" spans="1:6" ht="15" thickBot="1">
      <c r="A340" s="1754" t="s">
        <v>2191</v>
      </c>
      <c r="B340" s="1758" t="s">
        <v>2194</v>
      </c>
      <c r="C340" s="1759">
        <v>0.15</v>
      </c>
      <c r="D340" s="1759">
        <v>0.15</v>
      </c>
      <c r="E340" s="1759">
        <v>0.15</v>
      </c>
      <c r="F340" s="1767"/>
    </row>
    <row r="341" spans="1:6" ht="15" thickBot="1">
      <c r="A341" s="1754" t="s">
        <v>2195</v>
      </c>
      <c r="B341" s="1758" t="s">
        <v>2196</v>
      </c>
      <c r="C341" s="1759">
        <v>0.15</v>
      </c>
      <c r="D341" s="1759">
        <v>0.15</v>
      </c>
      <c r="E341" s="1759">
        <v>0.15</v>
      </c>
      <c r="F341" s="1760">
        <v>0.15</v>
      </c>
    </row>
    <row r="342" spans="1:6" ht="15" thickBot="1">
      <c r="A342" s="1754" t="s">
        <v>2191</v>
      </c>
      <c r="B342" s="1758" t="s">
        <v>2197</v>
      </c>
      <c r="C342" s="1759">
        <v>0.15</v>
      </c>
      <c r="D342" s="1759">
        <v>0.15</v>
      </c>
      <c r="E342" s="1759">
        <v>0.15</v>
      </c>
      <c r="F342" s="1760">
        <v>0.15</v>
      </c>
    </row>
    <row r="343" spans="1:6" ht="15" thickBot="1">
      <c r="A343" s="1754" t="s">
        <v>2191</v>
      </c>
      <c r="B343" s="1758" t="s">
        <v>2198</v>
      </c>
      <c r="C343" s="1759">
        <v>0.15</v>
      </c>
      <c r="D343" s="1759">
        <v>0.15</v>
      </c>
      <c r="E343" s="1759">
        <v>0.15</v>
      </c>
      <c r="F343" s="1760">
        <v>0.15</v>
      </c>
    </row>
    <row r="344" spans="1:6" ht="1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08" t="s">
        <v>2914</v>
      </c>
      <c r="B1" s="3010"/>
      <c r="C1" s="3010"/>
      <c r="D1" s="3010"/>
      <c r="E1" s="3010"/>
      <c r="F1" s="3010"/>
    </row>
    <row r="2" spans="1:6" ht="15.6">
      <c r="A2" s="3011" t="s">
        <v>2908</v>
      </c>
      <c r="B2" s="3012" t="e">
        <f ca="1">SUMIF(B7:B14,"&lt;&gt;#ref!",B7:B14)</f>
        <v>#DIV/0!</v>
      </c>
      <c r="C2" s="3011" t="s">
        <v>2909</v>
      </c>
      <c r="D2" s="3010"/>
      <c r="E2" s="3010"/>
      <c r="F2" s="3010"/>
    </row>
    <row r="3" spans="1:6" ht="15.6">
      <c r="A3" s="3011" t="s">
        <v>2911</v>
      </c>
      <c r="B3" s="3012" t="e">
        <f ca="1">ROUND(B2*10000/E3,0)</f>
        <v>#DIV/0!</v>
      </c>
      <c r="C3" s="3011" t="s">
        <v>2040</v>
      </c>
      <c r="D3" s="3011" t="s">
        <v>2910</v>
      </c>
      <c r="E3" s="3012" t="e">
        <f ca="1">SUM(E7:E14)</f>
        <v>#REF!</v>
      </c>
      <c r="F3" s="3010"/>
    </row>
    <row r="4" spans="1:6" ht="15.6">
      <c r="A4" s="3011" t="s">
        <v>2918</v>
      </c>
      <c r="B4" s="3012" t="e">
        <f ca="1">ROUND(B2*10000/E4,0)</f>
        <v>#DIV/0!</v>
      </c>
      <c r="C4" s="3011" t="s">
        <v>2040</v>
      </c>
      <c r="D4" s="3011" t="s">
        <v>2919</v>
      </c>
      <c r="E4" s="3012" t="e">
        <f ca="1">SUM(F7:F14)</f>
        <v>#REF!</v>
      </c>
      <c r="F4" s="3010"/>
    </row>
    <row r="5" spans="1:6" ht="15.6">
      <c r="A5" s="3013"/>
      <c r="B5" s="1780"/>
      <c r="C5" s="1780"/>
      <c r="D5" s="1780"/>
      <c r="E5" s="1780"/>
      <c r="F5" s="3010"/>
    </row>
    <row r="6" spans="1:6" ht="31.2">
      <c r="A6" s="3014" t="s">
        <v>2915</v>
      </c>
      <c r="B6" s="3011" t="s">
        <v>2912</v>
      </c>
      <c r="C6" s="3012"/>
      <c r="D6" s="1780"/>
      <c r="E6" s="3011" t="s">
        <v>2913</v>
      </c>
      <c r="F6" s="3011" t="s">
        <v>2917</v>
      </c>
    </row>
    <row r="7" spans="1:6" ht="15.6">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5.6">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5.6">
      <c r="A9" s="183"/>
      <c r="B9" s="3015" t="e">
        <f t="shared" ca="1" si="0"/>
        <v>#REF!</v>
      </c>
      <c r="C9" s="3011" t="s">
        <v>2909</v>
      </c>
      <c r="D9" s="1780"/>
      <c r="E9" s="3016" t="e">
        <f t="shared" ca="1" si="1"/>
        <v>#REF!</v>
      </c>
      <c r="F9" s="3016" t="e">
        <f t="shared" ca="1" si="2"/>
        <v>#REF!</v>
      </c>
    </row>
    <row r="10" spans="1:6" ht="15.6">
      <c r="A10" s="183"/>
      <c r="B10" s="3015" t="e">
        <f t="shared" ca="1" si="0"/>
        <v>#REF!</v>
      </c>
      <c r="C10" s="3011" t="s">
        <v>2909</v>
      </c>
      <c r="D10" s="1780"/>
      <c r="E10" s="3016" t="e">
        <f t="shared" ca="1" si="1"/>
        <v>#REF!</v>
      </c>
      <c r="F10" s="3016" t="e">
        <f t="shared" ca="1" si="2"/>
        <v>#REF!</v>
      </c>
    </row>
    <row r="11" spans="1:6" ht="15.6">
      <c r="A11" s="183"/>
      <c r="B11" s="3015" t="e">
        <f t="shared" ca="1" si="0"/>
        <v>#REF!</v>
      </c>
      <c r="C11" s="3011" t="s">
        <v>2909</v>
      </c>
      <c r="D11" s="1780"/>
      <c r="E11" s="3016" t="e">
        <f t="shared" ca="1" si="1"/>
        <v>#REF!</v>
      </c>
      <c r="F11" s="3016" t="e">
        <f t="shared" ca="1" si="2"/>
        <v>#REF!</v>
      </c>
    </row>
    <row r="12" spans="1:6" ht="15.6">
      <c r="A12" s="183"/>
      <c r="B12" s="3015" t="e">
        <f t="shared" ca="1" si="0"/>
        <v>#REF!</v>
      </c>
      <c r="C12" s="3011" t="s">
        <v>2909</v>
      </c>
      <c r="D12" s="1780"/>
      <c r="E12" s="3016" t="e">
        <f t="shared" ca="1" si="1"/>
        <v>#REF!</v>
      </c>
      <c r="F12" s="3016" t="e">
        <f t="shared" ca="1" si="2"/>
        <v>#REF!</v>
      </c>
    </row>
    <row r="13" spans="1:6" ht="15.6">
      <c r="A13" s="183"/>
      <c r="B13" s="3015" t="e">
        <f t="shared" ca="1" si="0"/>
        <v>#REF!</v>
      </c>
      <c r="C13" s="3011" t="s">
        <v>2909</v>
      </c>
      <c r="D13" s="1780"/>
      <c r="E13" s="3016" t="e">
        <f t="shared" ca="1" si="1"/>
        <v>#REF!</v>
      </c>
      <c r="F13" s="3016" t="e">
        <f t="shared" ca="1" si="2"/>
        <v>#REF!</v>
      </c>
    </row>
    <row r="14" spans="1:6" ht="15.6">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1996"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8.33203125" style="1957" customWidth="1"/>
    <col min="16" max="16" width="30.21875" style="1957" customWidth="1"/>
    <col min="17" max="17" width="13.77734375" style="1957" customWidth="1"/>
    <col min="18" max="18" width="22.21875" style="1957" customWidth="1"/>
    <col min="19" max="19" width="1.44140625" style="1957" customWidth="1"/>
    <col min="20" max="25" width="9" style="1957"/>
    <col min="26" max="16384" width="9" style="1958"/>
  </cols>
  <sheetData>
    <row r="1" spans="1:25" s="1952" customFormat="1" ht="21.6">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64" t="s">
        <v>2425</v>
      </c>
      <c r="C8" s="1724">
        <f ca="1">ROUND(F8*F10*F9*(1-F11)/10000,0)</f>
        <v>0</v>
      </c>
      <c r="D8" s="1721" t="s">
        <v>2496</v>
      </c>
      <c r="E8" s="24" t="s">
        <v>597</v>
      </c>
      <c r="F8" s="708">
        <f ca="1">INDIRECT("'数据-取费表'!u"&amp;$G$1)</f>
        <v>0</v>
      </c>
      <c r="G8" s="1490"/>
      <c r="H8" s="2415" t="s">
        <v>1784</v>
      </c>
      <c r="I8" s="3464" t="s">
        <v>2425</v>
      </c>
      <c r="J8" s="706">
        <f ca="1">ROUND(M8*M10*M9*(1-M11)/10000,0)</f>
        <v>0</v>
      </c>
      <c r="K8" s="264" t="s">
        <v>2496</v>
      </c>
      <c r="L8" s="707" t="s">
        <v>1698</v>
      </c>
      <c r="M8" s="708">
        <f ca="1">INDIRECT("'数据-取费表'!z"&amp;$G$1)</f>
        <v>0</v>
      </c>
    </row>
    <row r="9" spans="1:25" ht="18" customHeight="1">
      <c r="A9" s="2411"/>
      <c r="B9" s="3465"/>
      <c r="C9" s="1725"/>
      <c r="D9" s="1722"/>
      <c r="E9" s="24" t="s">
        <v>598</v>
      </c>
      <c r="F9" s="708">
        <f ca="1">IF(INDIRECT("'数据-取费表'!ah"&amp;$G$1)="",INDIRECT("'数据-取费表'!k"&amp;$G$1),INDIRECT("'数据-取费表'!ah"&amp;$G$1))</f>
        <v>0</v>
      </c>
      <c r="G9" s="1490"/>
      <c r="H9" s="2400"/>
      <c r="I9" s="3465"/>
      <c r="J9" s="711"/>
      <c r="K9" s="712"/>
      <c r="L9" s="707" t="s">
        <v>1699</v>
      </c>
      <c r="M9" s="708">
        <f ca="1">F9</f>
        <v>0</v>
      </c>
    </row>
    <row r="10" spans="1:25" ht="18" customHeight="1">
      <c r="A10" s="2404"/>
      <c r="B10" s="3466"/>
      <c r="C10" s="1725"/>
      <c r="D10" s="1722"/>
      <c r="E10" s="24" t="s">
        <v>599</v>
      </c>
      <c r="F10" s="708">
        <f ca="1">INDIRECT("'数据-取费表'!ai"&amp;$G$1)</f>
        <v>0</v>
      </c>
      <c r="G10" s="1490"/>
      <c r="H10" s="2400"/>
      <c r="I10" s="3466"/>
      <c r="J10" s="711"/>
      <c r="K10" s="712"/>
      <c r="L10" s="707" t="s">
        <v>1700</v>
      </c>
      <c r="M10" s="708">
        <f ca="1">INDIRECT("'数据-取费表'!ai"&amp;$G$1)</f>
        <v>0</v>
      </c>
    </row>
    <row r="11" spans="1:25" ht="18" customHeight="1">
      <c r="A11" s="709"/>
      <c r="B11" s="3467"/>
      <c r="C11" s="1725"/>
      <c r="D11" s="1722"/>
      <c r="E11" s="24" t="s">
        <v>600</v>
      </c>
      <c r="F11" s="717">
        <f ca="1">INDIRECT("'数据-取费表'!w"&amp;$G$1)</f>
        <v>0</v>
      </c>
      <c r="G11" s="1490"/>
      <c r="H11" s="2416"/>
      <c r="I11" s="3466"/>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63"/>
      <c r="J36" s="1977"/>
      <c r="K36" s="1978"/>
      <c r="L36" s="1977"/>
      <c r="M36" s="1977"/>
    </row>
    <row r="37" spans="1:18" ht="18" customHeight="1">
      <c r="A37" s="738"/>
      <c r="B37" s="716"/>
      <c r="C37" s="26"/>
      <c r="D37" s="739"/>
      <c r="E37" s="707" t="s">
        <v>634</v>
      </c>
      <c r="F37" s="708">
        <f ca="1">INDIRECT("'数据-取费表'!r"&amp;$G$1)</f>
        <v>0</v>
      </c>
      <c r="G37" s="1960"/>
      <c r="H37" s="1963"/>
      <c r="I37" s="3463"/>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7.4" thickBot="1">
      <c r="A54" s="1994"/>
      <c r="I54" s="2273" t="s">
        <v>2310</v>
      </c>
      <c r="J54" s="2287">
        <f ca="1">IF(M48="住宅",J52,IF(J52&gt;L49,L49-'数据-取费表'!B25,J52))</f>
        <v>0</v>
      </c>
      <c r="K54" s="3468"/>
      <c r="L54" s="3469"/>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2"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7.4"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31.8"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31.8"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31.8"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6.2"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19.2" thickBot="1">
      <c r="A62" s="1994"/>
      <c r="B62" s="1995"/>
      <c r="C62" s="1995"/>
      <c r="K62" s="1984"/>
      <c r="O62" s="2312" t="s">
        <v>2348</v>
      </c>
      <c r="P62" s="2310" t="s">
        <v>2356</v>
      </c>
      <c r="Q62" s="2311">
        <f ca="1">L59</f>
        <v>0</v>
      </c>
      <c r="R62" s="2314" t="s">
        <v>2357</v>
      </c>
    </row>
    <row r="63" spans="1:18" s="1957" customFormat="1" ht="19.2"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6.2"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2" thickBot="1">
      <c r="A65" s="1994"/>
      <c r="B65" s="1995"/>
      <c r="C65" s="1995"/>
      <c r="I65" s="2296" t="s">
        <v>2333</v>
      </c>
      <c r="J65" s="2297">
        <v>50</v>
      </c>
      <c r="K65" s="2297">
        <v>35</v>
      </c>
      <c r="L65" s="2297">
        <v>60</v>
      </c>
      <c r="M65" s="3007">
        <v>0</v>
      </c>
      <c r="O65" s="2315" t="s">
        <v>2377</v>
      </c>
      <c r="P65" s="1490"/>
      <c r="Q65" s="1502"/>
      <c r="R65" s="1490"/>
    </row>
    <row r="66" spans="1:18" s="1957" customFormat="1" ht="16.2"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6.2" thickBot="1">
      <c r="A67" s="1994"/>
      <c r="B67" s="1995"/>
      <c r="C67" s="1995"/>
      <c r="K67" s="1984"/>
      <c r="O67" s="2309" t="s">
        <v>2341</v>
      </c>
      <c r="P67" s="2310" t="s">
        <v>2367</v>
      </c>
      <c r="Q67" s="2311">
        <f ca="1">C41+J31</f>
        <v>0</v>
      </c>
      <c r="R67" s="2310" t="s">
        <v>2342</v>
      </c>
    </row>
    <row r="68" spans="1:18" s="1957" customFormat="1" ht="19.2" thickBot="1">
      <c r="A68" s="1994"/>
      <c r="B68" s="1995"/>
      <c r="C68" s="1995"/>
      <c r="K68" s="1984"/>
      <c r="O68" s="2309" t="s">
        <v>2343</v>
      </c>
      <c r="P68" s="2310" t="s">
        <v>2374</v>
      </c>
      <c r="Q68" s="2311" t="e">
        <f ca="1">L61</f>
        <v>#DIV/0!</v>
      </c>
      <c r="R68" s="2314" t="s">
        <v>2376</v>
      </c>
    </row>
    <row r="69" spans="1:18" s="1957" customFormat="1" ht="20.399999999999999" thickBot="1">
      <c r="A69" s="1994"/>
      <c r="B69" s="1995"/>
      <c r="C69" s="1995"/>
      <c r="K69" s="1984"/>
      <c r="O69" s="2312" t="s">
        <v>2345</v>
      </c>
      <c r="P69" s="2310" t="s">
        <v>2375</v>
      </c>
      <c r="Q69" s="2316">
        <f ca="1">L52</f>
        <v>0</v>
      </c>
      <c r="R69" s="2317" t="s">
        <v>2378</v>
      </c>
    </row>
    <row r="70" spans="1:18" s="1957" customFormat="1" ht="19.2" thickBot="1">
      <c r="A70" s="1994"/>
      <c r="B70" s="1995"/>
      <c r="C70" s="1995"/>
      <c r="K70" s="1984"/>
      <c r="O70" s="2312" t="s">
        <v>2346</v>
      </c>
      <c r="P70" s="2318" t="s">
        <v>2360</v>
      </c>
      <c r="Q70" s="2311">
        <f ca="1">ROUND(Q71-Q72*Q73,0)</f>
        <v>0</v>
      </c>
      <c r="R70" s="2314"/>
    </row>
    <row r="71" spans="1:18" s="1957" customFormat="1" ht="16.2" thickBot="1">
      <c r="A71" s="1994"/>
      <c r="B71" s="1995"/>
      <c r="C71" s="1995"/>
      <c r="K71" s="1984"/>
      <c r="O71" s="2312" t="s">
        <v>2361</v>
      </c>
      <c r="P71" s="2318" t="s">
        <v>2362</v>
      </c>
      <c r="Q71" s="2311">
        <f ca="1">C42</f>
        <v>0</v>
      </c>
      <c r="R71" s="2310" t="s">
        <v>2342</v>
      </c>
    </row>
    <row r="72" spans="1:18" s="1957" customFormat="1" ht="16.2" thickBot="1">
      <c r="A72" s="1994"/>
      <c r="B72" s="1995"/>
      <c r="C72" s="1995"/>
      <c r="K72" s="1984"/>
      <c r="O72" s="2312" t="s">
        <v>2363</v>
      </c>
      <c r="P72" s="2318" t="s">
        <v>2364</v>
      </c>
      <c r="Q72" s="2311">
        <f ca="1">C15</f>
        <v>0</v>
      </c>
      <c r="R72" s="2310" t="s">
        <v>2342</v>
      </c>
    </row>
    <row r="73" spans="1:18" s="1957" customFormat="1" ht="16.2" thickBot="1">
      <c r="A73" s="1994"/>
      <c r="B73" s="1995"/>
      <c r="C73" s="1995"/>
      <c r="K73" s="1984"/>
      <c r="O73" s="2312" t="s">
        <v>2365</v>
      </c>
      <c r="P73" s="2318" t="s">
        <v>2366</v>
      </c>
      <c r="Q73" s="2313">
        <f ca="1">F43</f>
        <v>0</v>
      </c>
      <c r="R73" s="2314"/>
    </row>
    <row r="74" spans="1:18" s="1957" customFormat="1" ht="16.2" thickBot="1">
      <c r="A74" s="1994"/>
      <c r="B74" s="1995"/>
      <c r="C74" s="1995"/>
      <c r="K74" s="1984"/>
      <c r="O74" s="2312" t="s">
        <v>2348</v>
      </c>
      <c r="P74" s="2310" t="s">
        <v>2355</v>
      </c>
      <c r="Q74" s="2313">
        <f>L53</f>
        <v>0</v>
      </c>
      <c r="R74" s="2314"/>
    </row>
    <row r="75" spans="1:18" s="1957" customFormat="1" ht="19.2" thickBot="1">
      <c r="A75" s="1994"/>
      <c r="B75" s="1995"/>
      <c r="C75" s="1995"/>
      <c r="K75" s="1984"/>
      <c r="O75" s="2312" t="s">
        <v>2350</v>
      </c>
      <c r="P75" s="2310" t="s">
        <v>2356</v>
      </c>
      <c r="Q75" s="2311">
        <f ca="1">L59</f>
        <v>0</v>
      </c>
      <c r="R75" s="2314" t="s">
        <v>2357</v>
      </c>
    </row>
    <row r="76" spans="1:18" s="1957" customFormat="1" ht="19.2" thickBot="1">
      <c r="A76" s="1994"/>
      <c r="B76" s="1995"/>
      <c r="C76" s="1995"/>
      <c r="K76" s="1984"/>
      <c r="O76" s="2312" t="s">
        <v>2379</v>
      </c>
      <c r="P76" s="2310" t="s">
        <v>2358</v>
      </c>
      <c r="Q76" s="2311">
        <f ca="1">L60</f>
        <v>0</v>
      </c>
      <c r="R76" s="2314" t="s">
        <v>2359</v>
      </c>
    </row>
    <row r="77" spans="1:18" s="1957" customFormat="1" ht="16.2"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P14" sqref="P6:P14"/>
    </sheetView>
  </sheetViews>
  <sheetFormatPr defaultColWidth="9" defaultRowHeight="13.2"/>
  <cols>
    <col min="1" max="1" width="9" style="2574"/>
    <col min="2" max="6" width="9" style="2574" customWidth="1"/>
    <col min="7" max="7" width="9" style="2590" customWidth="1"/>
    <col min="8" max="12" width="9" style="2574" customWidth="1"/>
    <col min="13" max="13" width="2.21875" style="2574" customWidth="1"/>
    <col min="14" max="14" width="9" style="2590" customWidth="1"/>
    <col min="15" max="17" width="9" style="2574" customWidth="1"/>
    <col min="18" max="18" width="2.33203125" style="2574" customWidth="1"/>
    <col min="19" max="19" width="7.109375" style="2590" customWidth="1"/>
    <col min="20" max="22" width="7.109375" style="2574" customWidth="1"/>
    <col min="23" max="23" width="24" style="2574" customWidth="1"/>
    <col min="24" max="25" width="9" style="2574"/>
    <col min="26" max="27" width="11.6640625" style="2574" customWidth="1"/>
    <col min="28" max="28" width="9" style="2574"/>
    <col min="29" max="29" width="2" style="2574" customWidth="1"/>
    <col min="30" max="16384" width="9" style="2574"/>
  </cols>
  <sheetData>
    <row r="1" spans="1:34" s="2564" customFormat="1">
      <c r="B1" s="3476" t="s">
        <v>2538</v>
      </c>
      <c r="C1" s="3476"/>
      <c r="D1" s="3476"/>
      <c r="E1" s="3476"/>
      <c r="F1" s="3476"/>
      <c r="G1" s="3475" t="s">
        <v>2539</v>
      </c>
      <c r="H1" s="3475"/>
      <c r="I1" s="3475"/>
      <c r="J1" s="3475"/>
      <c r="K1" s="3475"/>
      <c r="L1" s="3475"/>
      <c r="N1" s="3475" t="s">
        <v>2540</v>
      </c>
      <c r="O1" s="3475"/>
      <c r="P1" s="3475"/>
      <c r="Q1" s="3475"/>
      <c r="R1" s="2565"/>
      <c r="S1" s="3475" t="s">
        <v>2541</v>
      </c>
      <c r="T1" s="3475"/>
      <c r="U1" s="3475"/>
      <c r="V1" s="3475"/>
      <c r="X1" s="3474" t="s">
        <v>2601</v>
      </c>
      <c r="Y1" s="3475"/>
      <c r="Z1" s="3475"/>
      <c r="AA1" s="3475"/>
      <c r="AB1" s="3475"/>
      <c r="AD1" s="3474" t="s">
        <v>2605</v>
      </c>
      <c r="AE1" s="3475"/>
      <c r="AF1" s="3475"/>
      <c r="AG1" s="3475"/>
      <c r="AH1" s="3475"/>
    </row>
    <row r="2" spans="1:34" s="2667" customFormat="1" ht="1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4">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4">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8"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8"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8"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73">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71"/>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71"/>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8"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72"/>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8" thickBot="1">
      <c r="A15" s="2566" t="s">
        <v>928</v>
      </c>
      <c r="B15" s="2572">
        <v>333</v>
      </c>
      <c r="C15" s="2572">
        <v>277</v>
      </c>
      <c r="D15" s="2572">
        <f t="shared" si="35"/>
        <v>277</v>
      </c>
      <c r="E15" s="2572">
        <v>459</v>
      </c>
      <c r="F15" s="2573">
        <v>249</v>
      </c>
      <c r="G15" s="3470">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71"/>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71"/>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72"/>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8" thickBot="1">
      <c r="A19" s="2566" t="s">
        <v>924</v>
      </c>
      <c r="B19" s="2594">
        <v>318</v>
      </c>
      <c r="C19" s="2594">
        <v>268</v>
      </c>
      <c r="D19" s="2594">
        <f t="shared" si="35"/>
        <v>268</v>
      </c>
      <c r="E19" s="2594">
        <v>437</v>
      </c>
      <c r="F19" s="2595">
        <v>237</v>
      </c>
      <c r="G19" s="3470">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71"/>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8"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71"/>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8"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72"/>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8" thickBot="1">
      <c r="A23" s="2566" t="s">
        <v>2545</v>
      </c>
      <c r="B23" s="2572">
        <v>299</v>
      </c>
      <c r="C23" s="2572">
        <v>252</v>
      </c>
      <c r="D23" s="2572">
        <f t="shared" si="35"/>
        <v>252</v>
      </c>
      <c r="E23" s="2572">
        <v>409</v>
      </c>
      <c r="F23" s="2573">
        <v>227</v>
      </c>
      <c r="G23" s="347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7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7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7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8" thickBot="1">
      <c r="A27" s="2566" t="s">
        <v>2549</v>
      </c>
      <c r="B27" s="2610">
        <v>278</v>
      </c>
      <c r="C27" s="2610">
        <v>234</v>
      </c>
      <c r="D27" s="2610">
        <f t="shared" si="35"/>
        <v>234</v>
      </c>
      <c r="E27" s="2610">
        <v>379</v>
      </c>
      <c r="F27" s="2611">
        <v>220</v>
      </c>
      <c r="G27" s="3470">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71"/>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71"/>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8" thickBot="1">
      <c r="A30" s="2566" t="s">
        <v>2552</v>
      </c>
      <c r="B30" s="2580">
        <f>B29/(1+N29)</f>
        <v>275.19025476197027</v>
      </c>
      <c r="C30" s="2612">
        <v>232</v>
      </c>
      <c r="D30" s="2612">
        <f t="shared" si="35"/>
        <v>232</v>
      </c>
      <c r="E30" s="2580">
        <f t="shared" si="46"/>
        <v>375.65990977608692</v>
      </c>
      <c r="F30" s="2580">
        <f t="shared" si="46"/>
        <v>214.12518283971252</v>
      </c>
      <c r="G30" s="3472"/>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8" thickBot="1">
      <c r="A31" s="2566" t="s">
        <v>2553</v>
      </c>
      <c r="B31" s="2572">
        <v>275</v>
      </c>
      <c r="C31" s="2572">
        <v>232</v>
      </c>
      <c r="D31" s="2572">
        <f t="shared" si="35"/>
        <v>232</v>
      </c>
      <c r="E31" s="2572">
        <v>376</v>
      </c>
      <c r="F31" s="2573">
        <v>213</v>
      </c>
      <c r="G31" s="3470">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71">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71">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8"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72">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8" thickBot="1">
      <c r="A35" s="2566" t="s">
        <v>2557</v>
      </c>
      <c r="B35" s="2572">
        <v>269</v>
      </c>
      <c r="C35" s="2572">
        <v>221</v>
      </c>
      <c r="D35" s="2572">
        <f t="shared" si="35"/>
        <v>221</v>
      </c>
      <c r="E35" s="2572">
        <v>373</v>
      </c>
      <c r="F35" s="2573">
        <v>196</v>
      </c>
      <c r="G35" s="3470">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71">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71">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8"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72">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8" thickBot="1">
      <c r="A39" s="2566" t="s">
        <v>2561</v>
      </c>
      <c r="B39" s="2572">
        <v>220</v>
      </c>
      <c r="C39" s="2572">
        <v>187</v>
      </c>
      <c r="D39" s="2572">
        <f t="shared" si="35"/>
        <v>187</v>
      </c>
      <c r="E39" s="2572">
        <v>301</v>
      </c>
      <c r="F39" s="2573">
        <v>168</v>
      </c>
      <c r="G39" s="3470">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71">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71">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72">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8" thickBot="1">
      <c r="A43" s="2566" t="s">
        <v>2565</v>
      </c>
      <c r="B43" s="2610">
        <v>214</v>
      </c>
      <c r="C43" s="2610">
        <v>188</v>
      </c>
      <c r="D43" s="2610">
        <f t="shared" si="35"/>
        <v>188</v>
      </c>
      <c r="E43" s="2610">
        <v>289</v>
      </c>
      <c r="F43" s="2611">
        <v>166</v>
      </c>
      <c r="G43" s="3470">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71">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71">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8"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72">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8" thickBot="1">
      <c r="A47" s="2566" t="s">
        <v>2569</v>
      </c>
      <c r="B47" s="2572">
        <v>188</v>
      </c>
      <c r="C47" s="2572">
        <v>165</v>
      </c>
      <c r="D47" s="2572">
        <f t="shared" si="35"/>
        <v>165</v>
      </c>
      <c r="E47" s="2572">
        <v>254</v>
      </c>
      <c r="F47" s="2573">
        <v>148</v>
      </c>
      <c r="G47" s="3470">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71">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71">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72">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8" thickBot="1">
      <c r="A51" s="2566" t="s">
        <v>2573</v>
      </c>
      <c r="B51" s="2594">
        <v>159</v>
      </c>
      <c r="C51" s="2594">
        <v>141</v>
      </c>
      <c r="D51" s="2594">
        <f t="shared" si="35"/>
        <v>141</v>
      </c>
      <c r="E51" s="2594">
        <v>195</v>
      </c>
      <c r="F51" s="2595">
        <v>122</v>
      </c>
      <c r="G51" s="3470">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71">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71">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72">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8" thickBot="1">
      <c r="A55" s="2566" t="s">
        <v>2577</v>
      </c>
      <c r="B55" s="2594">
        <v>138</v>
      </c>
      <c r="C55" s="2594">
        <v>131</v>
      </c>
      <c r="D55" s="2594">
        <f t="shared" si="35"/>
        <v>131</v>
      </c>
      <c r="E55" s="2594">
        <v>155</v>
      </c>
      <c r="F55" s="2595">
        <v>114</v>
      </c>
      <c r="G55" s="3470">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71">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71">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72">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8" thickBot="1">
      <c r="A59" s="2566" t="s">
        <v>2581</v>
      </c>
      <c r="B59" s="2610">
        <v>121</v>
      </c>
      <c r="C59" s="2610">
        <v>122</v>
      </c>
      <c r="D59" s="2610">
        <f t="shared" si="35"/>
        <v>122</v>
      </c>
      <c r="E59" s="2610">
        <v>124</v>
      </c>
      <c r="F59" s="2611">
        <v>107</v>
      </c>
      <c r="G59" s="3470">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71">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71">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8"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72">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8" thickBot="1">
      <c r="A63" s="2566" t="s">
        <v>2585</v>
      </c>
      <c r="B63" s="2631">
        <v>111</v>
      </c>
      <c r="C63" s="2631">
        <v>114</v>
      </c>
      <c r="D63" s="2631">
        <f t="shared" si="35"/>
        <v>114</v>
      </c>
      <c r="E63" s="2631">
        <v>108</v>
      </c>
      <c r="F63" s="2632">
        <v>104</v>
      </c>
      <c r="G63" s="3470">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71">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71">
        <v>2003</v>
      </c>
      <c r="H65" s="2571">
        <v>2</v>
      </c>
      <c r="I65" s="2633"/>
      <c r="J65" s="2633"/>
      <c r="K65" s="2633"/>
      <c r="L65" s="2633"/>
      <c r="X65" s="2625"/>
      <c r="Y65" s="2625"/>
      <c r="Z65" s="2625"/>
    </row>
    <row r="66" spans="1:26" ht="13.8" thickBot="1">
      <c r="A66" s="2566" t="s">
        <v>2588</v>
      </c>
      <c r="B66" s="2635">
        <f t="shared" si="71"/>
        <v>107.25</v>
      </c>
      <c r="C66" s="2635">
        <f t="shared" si="71"/>
        <v>108.75</v>
      </c>
      <c r="D66" s="2635">
        <f t="shared" si="35"/>
        <v>108.75</v>
      </c>
      <c r="E66" s="2635">
        <f t="shared" si="72"/>
        <v>105.75</v>
      </c>
      <c r="F66" s="2635">
        <f t="shared" si="72"/>
        <v>102.5</v>
      </c>
      <c r="G66" s="3472">
        <v>2003</v>
      </c>
      <c r="H66" s="2636">
        <v>1</v>
      </c>
      <c r="I66" s="2633"/>
      <c r="J66" s="2633"/>
      <c r="K66" s="2633"/>
      <c r="L66" s="2633"/>
      <c r="S66" s="2575"/>
      <c r="T66" s="2576"/>
      <c r="U66" s="2576"/>
      <c r="X66" s="2625"/>
      <c r="Y66" s="2625"/>
      <c r="Z66" s="2625"/>
    </row>
    <row r="67" spans="1:26" ht="13.8" thickBot="1">
      <c r="A67" s="2566" t="s">
        <v>2589</v>
      </c>
      <c r="B67" s="2637">
        <v>106</v>
      </c>
      <c r="C67" s="2637">
        <v>107</v>
      </c>
      <c r="D67" s="2637">
        <f t="shared" si="35"/>
        <v>107</v>
      </c>
      <c r="E67" s="2637">
        <v>105</v>
      </c>
      <c r="F67" s="2638">
        <v>102</v>
      </c>
      <c r="G67" s="3470">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71">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71">
        <v>2002</v>
      </c>
      <c r="H69" s="2571">
        <v>2</v>
      </c>
      <c r="I69" s="2633"/>
      <c r="J69" s="2633"/>
      <c r="K69" s="2633"/>
      <c r="L69" s="2633"/>
      <c r="X69" s="2625"/>
      <c r="Y69" s="2625"/>
      <c r="Z69" s="2625"/>
    </row>
    <row r="70" spans="1:26" s="2602" customFormat="1" ht="13.8" thickBot="1">
      <c r="A70" s="2598" t="s">
        <v>2592</v>
      </c>
      <c r="B70" s="2639">
        <f t="shared" si="73"/>
        <v>103</v>
      </c>
      <c r="C70" s="2639">
        <f t="shared" si="73"/>
        <v>104</v>
      </c>
      <c r="D70" s="2639">
        <f t="shared" si="35"/>
        <v>104</v>
      </c>
      <c r="E70" s="2639">
        <f t="shared" si="74"/>
        <v>103.5</v>
      </c>
      <c r="F70" s="2639">
        <f t="shared" si="74"/>
        <v>100.5</v>
      </c>
      <c r="G70" s="3472">
        <v>2002</v>
      </c>
      <c r="H70" s="2640">
        <v>1</v>
      </c>
      <c r="I70" s="2641"/>
      <c r="J70" s="2641"/>
      <c r="K70" s="2641"/>
      <c r="L70" s="2641"/>
      <c r="N70" s="2642"/>
      <c r="S70" s="2642"/>
      <c r="X70" s="2643"/>
      <c r="Y70" s="2643"/>
      <c r="Z70" s="2643"/>
    </row>
    <row r="71" spans="1:26" ht="13.8"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8"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8"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77" customWidth="1"/>
    <col min="2" max="2" width="9" style="1677"/>
    <col min="3" max="4" width="9.6640625" style="1677" customWidth="1"/>
    <col min="5" max="16384" width="9" style="1677"/>
  </cols>
  <sheetData>
    <row r="1" spans="1:4" ht="22.2">
      <c r="A1" s="1676" t="s">
        <v>1864</v>
      </c>
    </row>
    <row r="2" spans="1:4">
      <c r="A2" s="1678"/>
    </row>
    <row r="3" spans="1:4" ht="17.399999999999999">
      <c r="A3" s="1696" t="str">
        <f>项目基本情况!B5&amp;"："</f>
        <v>北京碧和信泰置业有限公司：</v>
      </c>
    </row>
    <row r="4" spans="1:4" ht="69.599999999999994">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7.399999999999999">
      <c r="A5" s="1693" t="s">
        <v>1865</v>
      </c>
    </row>
    <row r="6" spans="1:4" ht="104.4">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7" spans="1:4" ht="52.2">
      <c r="A7" s="1694" t="s">
        <v>2708</v>
      </c>
    </row>
    <row r="8" spans="1:4" ht="17.399999999999999">
      <c r="A8" s="1693" t="s">
        <v>1866</v>
      </c>
    </row>
    <row r="9" spans="1:4" ht="69.599999999999994">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96" t="s">
        <v>1988</v>
      </c>
    </row>
    <row r="11" spans="1:4" ht="17.399999999999999">
      <c r="A11" s="1679" t="str">
        <f>TEXT(项目基本情况!D3,"yyyy年m月d日;;")&amp;IF(项目基本情况!B3=项目基本情况!D3,"（评估专业人员勘察现场之日）","")</f>
        <v>2018年5月8日（评估专业人员勘察现场之日）</v>
      </c>
    </row>
    <row r="12" spans="1:4" ht="17.399999999999999">
      <c r="A12" s="1696" t="s">
        <v>1987</v>
      </c>
    </row>
    <row r="13" spans="1:4" ht="17.399999999999999">
      <c r="A13" s="1690" t="s">
        <v>2905</v>
      </c>
    </row>
    <row r="14" spans="1:4" ht="34.799999999999997">
      <c r="A14" s="1690" t="str">
        <f>"根据"&amp;项目基本情况!F12&amp;"，本次评估估价对象证载（地类）用途为"&amp;项目基本情况!B12&amp;"。"</f>
        <v>根据《国有土地使用证》[]，本次评估估价对象证载（地类）用途为城镇住宅用地。</v>
      </c>
      <c r="C14" s="1680"/>
      <c r="D14" s="1681"/>
    </row>
    <row r="15" spans="1:4" ht="17.399999999999999">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7.399999999999999">
      <c r="A16" s="1690" t="s">
        <v>2034</v>
      </c>
    </row>
    <row r="17" spans="1:1" ht="52.2">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90" t="s">
        <v>2035</v>
      </c>
    </row>
    <row r="20" spans="1:1" ht="52.2">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根据《国有土地使用证》[]，估价对象（分摊）出让国有建设用地使用权面积为87758.11平方米。根据《建设工程规划许可证》[]、《出让合同》[]，估价对象规划建筑面积为276979平方米。</v>
      </c>
    </row>
    <row r="21" spans="1:1" ht="17.399999999999999">
      <c r="A21" s="1690" t="s">
        <v>2036</v>
      </c>
    </row>
    <row r="22" spans="1:1" ht="69.599999999999994">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7.399999999999999">
      <c r="A23" s="1690" t="str">
        <f>IF(项目基本情况!B16="出让","本次评估设定估价对象剩余土地使用年限为"&amp;项目基本情况!D20&amp;"。","")</f>
        <v>本次评估设定估价对象剩余土地使用年限为。</v>
      </c>
    </row>
    <row r="24" spans="1:1" ht="17.399999999999999">
      <c r="A24" s="1690" t="s">
        <v>2037</v>
      </c>
    </row>
    <row r="25" spans="1:1" ht="87">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52.2">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90" t="str">
        <f>IF(项目基本情况!B9="市场价格","——",IF(项目基本情况!E9="——","",定义!C57))</f>
        <v/>
      </c>
    </row>
    <row r="29" spans="1:1" ht="17.399999999999999">
      <c r="A29" s="1696" t="s">
        <v>1989</v>
      </c>
    </row>
    <row r="30" spans="1:1" ht="69.599999999999994">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7.399999999999999">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2990</v>
      </c>
      <c r="D1" s="3032" t="s">
        <v>3018</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15093</v>
      </c>
      <c r="C2" s="1955"/>
      <c r="D2" s="1953"/>
      <c r="E2" s="1954"/>
      <c r="F2" s="1954"/>
      <c r="G2" s="1488"/>
      <c r="H2" s="1955"/>
      <c r="I2" s="1955"/>
      <c r="J2" s="1955"/>
      <c r="K2" s="1956"/>
      <c r="L2" s="1955"/>
      <c r="M2" s="1955"/>
    </row>
    <row r="3" spans="1:33" ht="18" customHeight="1" thickBot="1">
      <c r="A3" s="756" t="s">
        <v>479</v>
      </c>
      <c r="B3" s="757">
        <f ca="1">IF(ISERROR(B2*10000/F43),0,ROUND(B2*10000/F43,0))</f>
        <v>3495</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1075</v>
      </c>
      <c r="D6" s="2408" t="s">
        <v>2424</v>
      </c>
      <c r="E6" s="707" t="s">
        <v>597</v>
      </c>
      <c r="F6" s="708">
        <f ca="1">INDIRECT("'数据-取费表'!u"&amp;$G$1)</f>
        <v>800</v>
      </c>
      <c r="G6" s="1490"/>
      <c r="H6" s="2415" t="s">
        <v>1784</v>
      </c>
      <c r="I6" s="3464" t="s">
        <v>2425</v>
      </c>
      <c r="J6" s="706">
        <f ca="1">ROUND(M6*M8*M7*(1-M9)/10000,0)</f>
        <v>0</v>
      </c>
      <c r="K6" s="264" t="s">
        <v>596</v>
      </c>
      <c r="L6" s="707" t="s">
        <v>597</v>
      </c>
      <c r="M6" s="708">
        <f ca="1">INDIRECT("'数据-取费表'!z"&amp;$G$1)</f>
        <v>0</v>
      </c>
    </row>
    <row r="7" spans="1:33" ht="18" customHeight="1">
      <c r="A7" s="2411"/>
      <c r="B7" s="3465"/>
      <c r="C7" s="711"/>
      <c r="D7" s="712"/>
      <c r="E7" s="707" t="s">
        <v>598</v>
      </c>
      <c r="F7" s="708">
        <f ca="1">IF(INDIRECT("'数据-取费表'!ah"&amp;$G$1)="",INDIRECT("'数据-取费表'!k"&amp;$G$1),INDIRECT("'数据-取费表'!ah"&amp;$G$1))</f>
        <v>1244</v>
      </c>
      <c r="G7" s="1490"/>
      <c r="H7" s="2400"/>
      <c r="I7" s="3465"/>
      <c r="J7" s="711"/>
      <c r="K7" s="712"/>
      <c r="L7" s="707" t="s">
        <v>598</v>
      </c>
      <c r="M7" s="708">
        <f ca="1">F7</f>
        <v>1244</v>
      </c>
    </row>
    <row r="8" spans="1:33" ht="18" customHeight="1">
      <c r="A8" s="2404"/>
      <c r="B8" s="3466"/>
      <c r="C8" s="711"/>
      <c r="D8" s="712"/>
      <c r="E8" s="707" t="s">
        <v>599</v>
      </c>
      <c r="F8" s="708">
        <f ca="1">INDIRECT("'数据-取费表'!ai"&amp;$G$1)</f>
        <v>12</v>
      </c>
      <c r="G8" s="1490"/>
      <c r="H8" s="2400"/>
      <c r="I8" s="3466"/>
      <c r="J8" s="711"/>
      <c r="K8" s="712"/>
      <c r="L8" s="707" t="s">
        <v>599</v>
      </c>
      <c r="M8" s="708">
        <f ca="1">INDIRECT("'数据-取费表'!ai"&amp;$G$1)</f>
        <v>12</v>
      </c>
    </row>
    <row r="9" spans="1:33" ht="18" customHeight="1">
      <c r="A9" s="709"/>
      <c r="B9" s="3467"/>
      <c r="C9" s="711"/>
      <c r="D9" s="712"/>
      <c r="E9" s="707" t="s">
        <v>600</v>
      </c>
      <c r="F9" s="717">
        <f ca="1">INDIRECT("'数据-取费表'!w"&amp;$G$1)</f>
        <v>0.1</v>
      </c>
      <c r="G9" s="1490"/>
      <c r="H9" s="2416"/>
      <c r="I9" s="3466"/>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17938</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13120</v>
      </c>
      <c r="D14" s="3059" t="s">
        <v>606</v>
      </c>
      <c r="E14" s="3058"/>
      <c r="F14" s="728"/>
      <c r="G14" s="1490"/>
      <c r="H14" s="1547" t="s">
        <v>1784</v>
      </c>
      <c r="I14" s="2129" t="s">
        <v>2786</v>
      </c>
      <c r="J14" s="19">
        <f ca="1">C29</f>
        <v>17938</v>
      </c>
      <c r="K14" s="15"/>
      <c r="L14" s="724"/>
      <c r="M14" s="725"/>
    </row>
    <row r="15" spans="1:33" s="1962" customFormat="1" ht="18" customHeight="1" thickBot="1">
      <c r="A15" s="1546" t="s">
        <v>1792</v>
      </c>
      <c r="B15" s="707" t="s">
        <v>607</v>
      </c>
      <c r="C15" s="19">
        <f ca="1">ROUND(C14*F15,0)</f>
        <v>394</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422</v>
      </c>
      <c r="K16" s="1720" t="s">
        <v>612</v>
      </c>
      <c r="L16" s="3062"/>
      <c r="M16" s="2402"/>
    </row>
    <row r="17" spans="1:33" s="1962" customFormat="1" ht="18" customHeight="1">
      <c r="A17" s="1546" t="s">
        <v>1847</v>
      </c>
      <c r="B17" s="707" t="s">
        <v>613</v>
      </c>
      <c r="C17" s="19">
        <f ca="1">ROUND(F17*(F43+INDIRECT("'数据-取费表'!S"&amp;$G$1))/10000,0)</f>
        <v>875</v>
      </c>
      <c r="D17" s="707" t="s">
        <v>614</v>
      </c>
      <c r="E17" s="707" t="s">
        <v>615</v>
      </c>
      <c r="F17" s="22">
        <f>'数据-取费表'!B35</f>
        <v>200</v>
      </c>
      <c r="G17" s="1491"/>
      <c r="H17" s="1547" t="s">
        <v>1784</v>
      </c>
      <c r="I17" s="707" t="s">
        <v>616</v>
      </c>
      <c r="J17" s="19">
        <f ca="1">ROUND(IF(项目基本情况!B11="自然人",J5*M17,J18+J19+J20),0)</f>
        <v>153</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197</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14586</v>
      </c>
      <c r="D19" s="184" t="s">
        <v>623</v>
      </c>
      <c r="E19" s="3063"/>
      <c r="F19" s="22"/>
      <c r="G19" s="1490"/>
      <c r="H19" s="1546" t="s">
        <v>1792</v>
      </c>
      <c r="I19" s="707" t="s">
        <v>624</v>
      </c>
      <c r="J19" s="19">
        <f ca="1">IF(K19="按租金收入计税",ROUND(J5*M19,1),ROUND(C29*F33*0.7,1))</f>
        <v>150.69999999999999</v>
      </c>
      <c r="K19" s="734" t="s">
        <v>625</v>
      </c>
      <c r="L19" s="707" t="s">
        <v>609</v>
      </c>
      <c r="M19" s="732">
        <f>IF(K19="按租金收入计税",'数据-取费表'!B51,'数据-取费表'!B50)</f>
        <v>1.2E-2</v>
      </c>
    </row>
    <row r="20" spans="1:33" s="1962" customFormat="1" ht="18" customHeight="1">
      <c r="A20" s="1547" t="s">
        <v>1849</v>
      </c>
      <c r="B20" s="707" t="s">
        <v>626</v>
      </c>
      <c r="C20" s="19">
        <f ca="1">ROUND(C19*F20,0)</f>
        <v>292</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13856.51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269</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1073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-422</v>
      </c>
      <c r="K25" s="2459" t="s">
        <v>660</v>
      </c>
      <c r="L25" s="2460"/>
      <c r="M25" s="2461"/>
    </row>
    <row r="26" spans="1:33" ht="18" customHeight="1">
      <c r="A26" s="1546" t="s">
        <v>1791</v>
      </c>
      <c r="B26" s="707" t="s">
        <v>2400</v>
      </c>
      <c r="C26" s="19">
        <f ca="1">ROUND((C19+C20)*F26,0)</f>
        <v>744</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17938</v>
      </c>
      <c r="D29" s="2456"/>
      <c r="E29" s="2457"/>
      <c r="F29" s="2458"/>
      <c r="G29" s="1491"/>
      <c r="H29" s="746" t="s">
        <v>1747</v>
      </c>
      <c r="I29" s="747" t="s">
        <v>1748</v>
      </c>
      <c r="J29" s="748">
        <f ca="1">ROUND(J26/(1+F40)^F41,0)</f>
        <v>0</v>
      </c>
      <c r="K29" s="749" t="s">
        <v>1749</v>
      </c>
      <c r="L29" s="750"/>
      <c r="M29" s="751">
        <f ca="1">INDIRECT("'数据-取费表'!k"&amp;$G$1)</f>
        <v>43186.929999999993</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516</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209.1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150.69999999999999</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13856.51</v>
      </c>
      <c r="G35" s="1960"/>
      <c r="H35" s="1963"/>
      <c r="I35" s="760" t="s">
        <v>1774</v>
      </c>
      <c r="J35" s="761">
        <f ca="1">ROUND(C13*J36,0)</f>
        <v>1525</v>
      </c>
      <c r="K35" s="1976"/>
      <c r="L35" s="1975"/>
      <c r="M35" s="1975"/>
    </row>
    <row r="36" spans="1:18" ht="18" customHeight="1">
      <c r="A36" s="1547" t="s">
        <v>1849</v>
      </c>
      <c r="B36" s="707" t="s">
        <v>636</v>
      </c>
      <c r="C36" s="19">
        <f ca="1">ROUND(C29*F36,1)</f>
        <v>269.10000000000002</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26.9</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559</v>
      </c>
      <c r="D39" s="2459" t="s">
        <v>660</v>
      </c>
      <c r="E39" s="2460"/>
      <c r="F39" s="2461"/>
      <c r="G39" s="1960"/>
      <c r="H39" s="1975"/>
      <c r="I39" s="760" t="s">
        <v>1778</v>
      </c>
      <c r="J39" s="768">
        <f ca="1">ROUND(J35/C39,3)</f>
        <v>2.7280000000000002</v>
      </c>
      <c r="K39" s="1981"/>
      <c r="L39" s="1975"/>
      <c r="M39" s="1975"/>
    </row>
    <row r="40" spans="1:18" ht="18" customHeight="1">
      <c r="A40" s="704" t="s">
        <v>1740</v>
      </c>
      <c r="B40" s="2130" t="s">
        <v>2263</v>
      </c>
      <c r="C40" s="706">
        <f ca="1">ROUND(C39*(1-((1+F42)/(1+F40))^F41)/(F40-F42),0)</f>
        <v>15093</v>
      </c>
      <c r="D40" s="737" t="s">
        <v>664</v>
      </c>
      <c r="E40" s="707" t="s">
        <v>2381</v>
      </c>
      <c r="F40" s="717">
        <f ca="1">INDIRECT("'数据-取费表'!I"&amp;$G$1)</f>
        <v>0.05</v>
      </c>
      <c r="G40" s="1960"/>
      <c r="H40" s="1960"/>
      <c r="I40" s="760" t="s">
        <v>1779</v>
      </c>
      <c r="J40" s="768">
        <f ca="1">1-J39</f>
        <v>-1.7280000000000002</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1.1879999999999999</v>
      </c>
      <c r="K42" s="1980"/>
      <c r="L42" s="1886"/>
      <c r="M42" s="1886"/>
    </row>
    <row r="43" spans="1:18" ht="18" customHeight="1" thickBot="1">
      <c r="A43" s="746" t="s">
        <v>1747</v>
      </c>
      <c r="B43" s="747" t="s">
        <v>1770</v>
      </c>
      <c r="C43" s="748">
        <f ca="1">ROUND(C40*10000/F43,0)</f>
        <v>3495</v>
      </c>
      <c r="D43" s="749" t="s">
        <v>1771</v>
      </c>
      <c r="E43" s="750" t="s">
        <v>1772</v>
      </c>
      <c r="F43" s="751">
        <f ca="1">INDIRECT("'数据-取费表'!k"&amp;$G$1)</f>
        <v>43186.929999999993</v>
      </c>
      <c r="G43" s="1960"/>
      <c r="H43" s="1886"/>
      <c r="I43" s="770" t="s">
        <v>1782</v>
      </c>
      <c r="J43" s="771">
        <f ca="1">1-J42</f>
        <v>-0.18799999999999994</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-23150</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15093</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17938</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-19047</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80" t="s">
        <v>2931</v>
      </c>
      <c r="L53" s="3481"/>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15093</v>
      </c>
      <c r="R54" s="2314" t="s">
        <v>2354</v>
      </c>
    </row>
    <row r="55" spans="1:18" s="1957" customFormat="1" ht="18" customHeight="1" thickTop="1" thickBot="1">
      <c r="A55" s="720">
        <v>2</v>
      </c>
      <c r="B55" s="721" t="s">
        <v>604</v>
      </c>
      <c r="C55" s="722">
        <f ca="1">C13</f>
        <v>17938</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17938</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449</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15093</v>
      </c>
      <c r="R57" s="2310" t="s">
        <v>2342</v>
      </c>
    </row>
    <row r="58" spans="1:18" s="1957" customFormat="1" ht="28.5" customHeight="1" thickBot="1">
      <c r="A58" s="1547" t="s">
        <v>1784</v>
      </c>
      <c r="B58" s="707" t="s">
        <v>616</v>
      </c>
      <c r="C58" s="19">
        <f ca="1">ROUND(IF(项目基本情况!B11="自然人",C47*F58,C59+C60+C61),1)</f>
        <v>152.80000000000001</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150.69999999999999</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13856.51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269.10000000000002</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15093</v>
      </c>
      <c r="R63" s="2314" t="s">
        <v>2354</v>
      </c>
    </row>
    <row r="64" spans="1:18" s="1957" customFormat="1" ht="16.2" thickBot="1">
      <c r="A64" s="1547" t="s">
        <v>1850</v>
      </c>
      <c r="B64" s="707" t="s">
        <v>639</v>
      </c>
      <c r="C64" s="19">
        <f ca="1">ROUND(C55*F64,1)</f>
        <v>26.9</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-449</v>
      </c>
      <c r="D66" s="3059" t="s">
        <v>660</v>
      </c>
      <c r="E66" s="3057"/>
      <c r="F66" s="743"/>
      <c r="K66" s="1984"/>
      <c r="O66" s="2309" t="s">
        <v>2341</v>
      </c>
      <c r="P66" s="2310" t="s">
        <v>2367</v>
      </c>
      <c r="Q66" s="2311">
        <f ca="1">C40+J29</f>
        <v>15093</v>
      </c>
      <c r="R66" s="2310" t="s">
        <v>2342</v>
      </c>
    </row>
    <row r="67" spans="1:18" s="1957" customFormat="1" ht="19.2" thickBot="1">
      <c r="A67" s="704" t="s">
        <v>1740</v>
      </c>
      <c r="B67" s="2130" t="s">
        <v>2263</v>
      </c>
      <c r="C67" s="706">
        <f ca="1">ROUND(C66*(1-((1+F69)/(1+F67))^F68)/(F67-F69),0)</f>
        <v>-8057</v>
      </c>
      <c r="D67" s="737" t="s">
        <v>664</v>
      </c>
      <c r="E67" s="707" t="s">
        <v>665</v>
      </c>
      <c r="F67" s="717">
        <f ca="1">F40</f>
        <v>0.05</v>
      </c>
      <c r="K67" s="1984"/>
      <c r="O67" s="2309" t="s">
        <v>2343</v>
      </c>
      <c r="P67" s="2310" t="s">
        <v>2374</v>
      </c>
      <c r="Q67" s="2311">
        <f ca="1">L60</f>
        <v>0</v>
      </c>
      <c r="R67" s="2314" t="s">
        <v>2376</v>
      </c>
    </row>
    <row r="68" spans="1:18" ht="20.399999999999999" thickBot="1">
      <c r="A68" s="709"/>
      <c r="B68" s="710"/>
      <c r="C68" s="711"/>
      <c r="D68" s="744" t="s">
        <v>1768</v>
      </c>
      <c r="E68" s="707" t="s">
        <v>668</v>
      </c>
      <c r="F68" s="745">
        <f ca="1">F41</f>
        <v>46.64</v>
      </c>
      <c r="O68" s="2312" t="s">
        <v>2345</v>
      </c>
      <c r="P68" s="2310" t="s">
        <v>2375</v>
      </c>
      <c r="Q68" s="2316">
        <f ca="1">L51</f>
        <v>-19047</v>
      </c>
      <c r="R68" s="2317" t="s">
        <v>2378</v>
      </c>
    </row>
    <row r="69" spans="1:18" ht="19.2" thickBot="1">
      <c r="A69" s="713"/>
      <c r="B69" s="714"/>
      <c r="C69" s="715"/>
      <c r="D69" s="739"/>
      <c r="E69" s="707" t="s">
        <v>670</v>
      </c>
      <c r="F69" s="2258"/>
      <c r="O69" s="2312" t="s">
        <v>2346</v>
      </c>
      <c r="P69" s="2318" t="s">
        <v>2360</v>
      </c>
      <c r="Q69" s="2311">
        <f ca="1">ROUND(Q70-Q71*Q72,0)</f>
        <v>-966</v>
      </c>
      <c r="R69" s="2314"/>
    </row>
    <row r="70" spans="1:18" ht="16.2" thickBot="1">
      <c r="A70" s="746" t="s">
        <v>1747</v>
      </c>
      <c r="B70" s="747" t="s">
        <v>1770</v>
      </c>
      <c r="C70" s="748">
        <f ca="1">ROUND(C67*10000/F70,0)</f>
        <v>-1866</v>
      </c>
      <c r="D70" s="749" t="s">
        <v>1771</v>
      </c>
      <c r="E70" s="750" t="s">
        <v>1772</v>
      </c>
      <c r="F70" s="751">
        <f ca="1">F43</f>
        <v>43186.929999999993</v>
      </c>
      <c r="O70" s="2312" t="s">
        <v>2361</v>
      </c>
      <c r="P70" s="2318" t="s">
        <v>2362</v>
      </c>
      <c r="Q70" s="2311">
        <f ca="1">C39</f>
        <v>559</v>
      </c>
      <c r="R70" s="2310" t="s">
        <v>2342</v>
      </c>
    </row>
    <row r="71" spans="1:18" ht="16.2" thickBot="1">
      <c r="O71" s="2312" t="s">
        <v>2363</v>
      </c>
      <c r="P71" s="2318" t="s">
        <v>2364</v>
      </c>
      <c r="Q71" s="2311">
        <f ca="1">C13</f>
        <v>17938</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15093</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46" sqref="D46"/>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2956</v>
      </c>
      <c r="D1" s="3032" t="s">
        <v>3018</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12</v>
      </c>
      <c r="D6" s="2408" t="s">
        <v>2424</v>
      </c>
      <c r="E6" s="707" t="s">
        <v>597</v>
      </c>
      <c r="F6" s="708">
        <f ca="1">INDIRECT("'数据-取费表'!u"&amp;$G$1)</f>
        <v>3.5</v>
      </c>
      <c r="G6" s="1490"/>
      <c r="H6" s="2415" t="s">
        <v>1784</v>
      </c>
      <c r="I6" s="3464" t="s">
        <v>2425</v>
      </c>
      <c r="J6" s="706">
        <f ca="1">ROUND(M6*M8*M7*(1-M9)/10000,0)</f>
        <v>0</v>
      </c>
      <c r="K6" s="264" t="s">
        <v>596</v>
      </c>
      <c r="L6" s="707" t="s">
        <v>597</v>
      </c>
      <c r="M6" s="708">
        <f ca="1">INDIRECT("'数据-取费表'!z"&amp;$G$1)</f>
        <v>0</v>
      </c>
    </row>
    <row r="7" spans="1:33" ht="18" customHeight="1">
      <c r="A7" s="2411"/>
      <c r="B7" s="3465"/>
      <c r="C7" s="711"/>
      <c r="D7" s="712"/>
      <c r="E7" s="707" t="s">
        <v>598</v>
      </c>
      <c r="F7" s="708">
        <f ca="1">IF(INDIRECT("'数据-取费表'!ah"&amp;$G$1)="",INDIRECT("'数据-取费表'!k"&amp;$G$1),INDIRECT("'数据-取费表'!ah"&amp;$G$1))</f>
        <v>107.32</v>
      </c>
      <c r="G7" s="1490"/>
      <c r="H7" s="2400"/>
      <c r="I7" s="3465"/>
      <c r="J7" s="711"/>
      <c r="K7" s="712"/>
      <c r="L7" s="707" t="s">
        <v>598</v>
      </c>
      <c r="M7" s="708">
        <f ca="1">F7</f>
        <v>107.32</v>
      </c>
    </row>
    <row r="8" spans="1:33" ht="18" customHeight="1">
      <c r="A8" s="2404"/>
      <c r="B8" s="3466"/>
      <c r="C8" s="711"/>
      <c r="D8" s="712"/>
      <c r="E8" s="707" t="s">
        <v>599</v>
      </c>
      <c r="F8" s="708">
        <f ca="1">INDIRECT("'数据-取费表'!ai"&amp;$G$1)</f>
        <v>365</v>
      </c>
      <c r="G8" s="1490"/>
      <c r="H8" s="2400"/>
      <c r="I8" s="3466"/>
      <c r="J8" s="711"/>
      <c r="K8" s="712"/>
      <c r="L8" s="707" t="s">
        <v>599</v>
      </c>
      <c r="M8" s="708">
        <f ca="1">INDIRECT("'数据-取费表'!ai"&amp;$G$1)</f>
        <v>365</v>
      </c>
    </row>
    <row r="9" spans="1:33" ht="18" customHeight="1">
      <c r="A9" s="709"/>
      <c r="B9" s="3467"/>
      <c r="C9" s="711"/>
      <c r="D9" s="712"/>
      <c r="E9" s="707" t="s">
        <v>600</v>
      </c>
      <c r="F9" s="717">
        <f ca="1">INDIRECT("'数据-取费表'!w"&amp;$G$1)</f>
        <v>0.1</v>
      </c>
      <c r="G9" s="1490"/>
      <c r="H9" s="2416"/>
      <c r="I9" s="3466"/>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3020</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52</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34</v>
      </c>
      <c r="D14" s="3059" t="s">
        <v>606</v>
      </c>
      <c r="E14" s="3058"/>
      <c r="F14" s="728"/>
      <c r="G14" s="1490"/>
      <c r="H14" s="1547" t="s">
        <v>1784</v>
      </c>
      <c r="I14" s="2129" t="s">
        <v>2786</v>
      </c>
      <c r="J14" s="19">
        <f ca="1">C29</f>
        <v>52</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38</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34.43</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52</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34.43</v>
      </c>
      <c r="G35" s="1960"/>
      <c r="H35" s="1963"/>
      <c r="I35" s="760" t="s">
        <v>1774</v>
      </c>
      <c r="J35" s="761">
        <f ca="1">ROUND(C13*J36,0)</f>
        <v>4</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0.4</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0.6</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0.76</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52</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89</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80" t="s">
        <v>2931</v>
      </c>
      <c r="L53" s="3481"/>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52</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52</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34.43</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2"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19.2"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0.399999999999999" thickBot="1">
      <c r="A68" s="709"/>
      <c r="B68" s="710"/>
      <c r="C68" s="711"/>
      <c r="D68" s="744" t="s">
        <v>1768</v>
      </c>
      <c r="E68" s="707" t="s">
        <v>668</v>
      </c>
      <c r="F68" s="745">
        <f ca="1">F41</f>
        <v>36.630000000000003</v>
      </c>
      <c r="O68" s="2312" t="s">
        <v>2345</v>
      </c>
      <c r="P68" s="2310" t="s">
        <v>2375</v>
      </c>
      <c r="Q68" s="2316">
        <f ca="1">L51</f>
        <v>89</v>
      </c>
      <c r="R68" s="2317" t="s">
        <v>2378</v>
      </c>
    </row>
    <row r="69" spans="1:18" ht="19.2" thickBot="1">
      <c r="A69" s="713"/>
      <c r="B69" s="714"/>
      <c r="C69" s="715"/>
      <c r="D69" s="739"/>
      <c r="E69" s="707" t="s">
        <v>670</v>
      </c>
      <c r="F69" s="2258"/>
      <c r="O69" s="2312" t="s">
        <v>2346</v>
      </c>
      <c r="P69" s="2318" t="s">
        <v>2360</v>
      </c>
      <c r="Q69" s="2311">
        <f ca="1">ROUND(Q70-Q71*Q72,0)</f>
        <v>6</v>
      </c>
      <c r="R69" s="2314"/>
    </row>
    <row r="70" spans="1:18" ht="16.2"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6.2" thickBot="1">
      <c r="O71" s="2312" t="s">
        <v>2363</v>
      </c>
      <c r="P71" s="2318" t="s">
        <v>2364</v>
      </c>
      <c r="Q71" s="2311">
        <f ca="1">C13</f>
        <v>52</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4" sqref="C30:C34"/>
    </sheetView>
  </sheetViews>
  <sheetFormatPr defaultColWidth="9" defaultRowHeight="15"/>
  <cols>
    <col min="1" max="1" width="9" style="1958" customWidth="1"/>
    <col min="2" max="2" width="20.6640625" style="1997" customWidth="1"/>
    <col min="3" max="3" width="11.88671875" style="1997" customWidth="1"/>
    <col min="4" max="4" width="40.44140625" style="1958" customWidth="1"/>
    <col min="5" max="5" width="15.77734375" style="1958" customWidth="1"/>
    <col min="6" max="6" width="10.6640625" style="1958" customWidth="1"/>
    <col min="7" max="7" width="4.88671875" style="1958" customWidth="1"/>
    <col min="8" max="8" width="8.44140625" style="1958" customWidth="1"/>
    <col min="9" max="9" width="21.21875" style="1958" customWidth="1"/>
    <col min="10" max="10" width="12.21875" style="1958" customWidth="1"/>
    <col min="11" max="11" width="40.109375" style="1998" customWidth="1"/>
    <col min="12" max="12" width="18.33203125" style="1958" customWidth="1"/>
    <col min="13" max="13" width="13" style="1958" customWidth="1"/>
    <col min="14" max="14" width="9.44140625" style="1957" bestFit="1" customWidth="1"/>
    <col min="15" max="15" width="5.88671875" style="1957" customWidth="1"/>
    <col min="16" max="16" width="27.6640625" style="1957" customWidth="1"/>
    <col min="17" max="17" width="13.77734375" style="1995" customWidth="1"/>
    <col min="18" max="18" width="23.44140625" style="1957" customWidth="1"/>
    <col min="19" max="19" width="1.44140625" style="1957" customWidth="1"/>
    <col min="20" max="33" width="9" style="1957"/>
    <col min="34" max="16384" width="9" style="1958"/>
  </cols>
  <sheetData>
    <row r="1" spans="1:33" s="1952" customFormat="1" ht="21.6">
      <c r="A1" s="755" t="s">
        <v>1685</v>
      </c>
      <c r="B1" s="661"/>
      <c r="C1" s="696" t="s">
        <v>2966</v>
      </c>
      <c r="D1" s="3032" t="s">
        <v>3018</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8748</v>
      </c>
      <c r="C2" s="1955"/>
      <c r="D2" s="1953"/>
      <c r="E2" s="1954"/>
      <c r="F2" s="1954"/>
      <c r="G2" s="1488"/>
      <c r="H2" s="1955"/>
      <c r="I2" s="1955"/>
      <c r="J2" s="1955"/>
      <c r="K2" s="1956"/>
      <c r="L2" s="1955"/>
      <c r="M2" s="1955"/>
    </row>
    <row r="3" spans="1:33" ht="18" customHeight="1" thickBot="1">
      <c r="A3" s="756" t="s">
        <v>1687</v>
      </c>
      <c r="B3" s="757">
        <f ca="1">IF(ISERROR(B2*10000/F43),0,ROUND(B2*10000/F43,0))</f>
        <v>5522</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64" t="s">
        <v>2425</v>
      </c>
      <c r="C6" s="706">
        <f ca="1">ROUND(F6*F8*F7*(1-F9)/10000,0)</f>
        <v>520</v>
      </c>
      <c r="D6" s="2408" t="s">
        <v>2424</v>
      </c>
      <c r="E6" s="707" t="s">
        <v>1698</v>
      </c>
      <c r="F6" s="708">
        <f ca="1">INDIRECT("'数据-取费表'!u"&amp;$G$1)</f>
        <v>1</v>
      </c>
      <c r="G6" s="1490"/>
      <c r="H6" s="2415" t="s">
        <v>2430</v>
      </c>
      <c r="I6" s="3464" t="s">
        <v>2425</v>
      </c>
      <c r="J6" s="706">
        <f ca="1">ROUND(M6*M8*M7*(1-M9)/10000,0)</f>
        <v>0</v>
      </c>
      <c r="K6" s="264" t="s">
        <v>1697</v>
      </c>
      <c r="L6" s="707" t="s">
        <v>1698</v>
      </c>
      <c r="M6" s="708">
        <f ca="1">INDIRECT("'数据-取费表'!z"&amp;$G$1)</f>
        <v>0</v>
      </c>
    </row>
    <row r="7" spans="1:33" ht="18" customHeight="1">
      <c r="A7" s="2411"/>
      <c r="B7" s="3465"/>
      <c r="C7" s="711"/>
      <c r="D7" s="712"/>
      <c r="E7" s="707" t="s">
        <v>1699</v>
      </c>
      <c r="F7" s="708">
        <f ca="1">IF(INDIRECT("'数据-取费表'!ah"&amp;$G$1)="",INDIRECT("'数据-取费表'!k"&amp;$G$1),INDIRECT("'数据-取费表'!ah"&amp;$G$1))</f>
        <v>15841.869999999999</v>
      </c>
      <c r="G7" s="1490"/>
      <c r="H7" s="2400"/>
      <c r="I7" s="3465"/>
      <c r="J7" s="711"/>
      <c r="K7" s="712"/>
      <c r="L7" s="707" t="s">
        <v>1699</v>
      </c>
      <c r="M7" s="708">
        <f ca="1">F7</f>
        <v>15841.869999999999</v>
      </c>
    </row>
    <row r="8" spans="1:33" ht="18" customHeight="1">
      <c r="A8" s="2404"/>
      <c r="B8" s="3466"/>
      <c r="C8" s="711"/>
      <c r="D8" s="712"/>
      <c r="E8" s="707" t="s">
        <v>1700</v>
      </c>
      <c r="F8" s="708">
        <f ca="1">INDIRECT("'数据-取费表'!ai"&amp;$G$1)</f>
        <v>365</v>
      </c>
      <c r="G8" s="1490"/>
      <c r="H8" s="2400"/>
      <c r="I8" s="3466"/>
      <c r="J8" s="711"/>
      <c r="K8" s="712"/>
      <c r="L8" s="707" t="s">
        <v>1700</v>
      </c>
      <c r="M8" s="708">
        <f ca="1">INDIRECT("'数据-取费表'!ai"&amp;$G$1)</f>
        <v>365</v>
      </c>
    </row>
    <row r="9" spans="1:33" ht="18" customHeight="1">
      <c r="A9" s="709"/>
      <c r="B9" s="3467"/>
      <c r="C9" s="711"/>
      <c r="D9" s="712"/>
      <c r="E9" s="707" t="s">
        <v>1701</v>
      </c>
      <c r="F9" s="717">
        <f ca="1">INDIRECT("'数据-取费表'!w"&amp;$G$1)</f>
        <v>0.1</v>
      </c>
      <c r="G9" s="1490"/>
      <c r="H9" s="2416"/>
      <c r="I9" s="3466"/>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3020</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6579</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4813</v>
      </c>
      <c r="D14" s="1877" t="s">
        <v>1705</v>
      </c>
      <c r="E14" s="1878"/>
      <c r="F14" s="728"/>
      <c r="G14" s="1490"/>
      <c r="H14" s="1547" t="s">
        <v>1790</v>
      </c>
      <c r="I14" s="2129" t="s">
        <v>2787</v>
      </c>
      <c r="J14" s="19">
        <f ca="1">C29</f>
        <v>6579</v>
      </c>
      <c r="K14" s="15"/>
      <c r="L14" s="724"/>
      <c r="M14" s="725"/>
    </row>
    <row r="15" spans="1:33" s="1962" customFormat="1" ht="18" customHeight="1" thickBot="1">
      <c r="A15" s="1546" t="s">
        <v>1845</v>
      </c>
      <c r="B15" s="707" t="s">
        <v>607</v>
      </c>
      <c r="C15" s="19">
        <f ca="1">ROUND(C14*F15,0)</f>
        <v>144</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155</v>
      </c>
      <c r="K16" s="1720" t="s">
        <v>1710</v>
      </c>
      <c r="L16" s="2397"/>
      <c r="M16" s="2402"/>
    </row>
    <row r="17" spans="1:33" s="1962" customFormat="1" ht="18" customHeight="1">
      <c r="A17" s="1546" t="s">
        <v>1847</v>
      </c>
      <c r="B17" s="707" t="s">
        <v>613</v>
      </c>
      <c r="C17" s="19">
        <f ca="1">ROUND(F17*(F43+INDIRECT("'数据-取费表'!S"&amp;$G$1))/10000,0)</f>
        <v>321</v>
      </c>
      <c r="D17" s="707" t="s">
        <v>1711</v>
      </c>
      <c r="E17" s="707" t="s">
        <v>1712</v>
      </c>
      <c r="F17" s="22">
        <f>'数据-取费表'!B35</f>
        <v>200</v>
      </c>
      <c r="G17" s="1491"/>
      <c r="H17" s="1547" t="s">
        <v>1790</v>
      </c>
      <c r="I17" s="707" t="s">
        <v>616</v>
      </c>
      <c r="J17" s="19">
        <f ca="1">ROUND(IF(项目基本情况!B11="自然人",J5*M17,J18+J19+J20),0)</f>
        <v>56</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72</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5350</v>
      </c>
      <c r="D19" s="184" t="s">
        <v>1717</v>
      </c>
      <c r="E19" s="1880"/>
      <c r="F19" s="22"/>
      <c r="G19" s="1490"/>
      <c r="H19" s="1546" t="s">
        <v>1845</v>
      </c>
      <c r="I19" s="707" t="s">
        <v>1718</v>
      </c>
      <c r="J19" s="19">
        <f ca="1">IF(K19="按租金收入计税",ROUND(J5*M19,1),ROUND(C29*F33*0.7,1))</f>
        <v>55.3</v>
      </c>
      <c r="K19" s="734" t="s">
        <v>625</v>
      </c>
      <c r="L19" s="707" t="s">
        <v>1707</v>
      </c>
      <c r="M19" s="732">
        <f>IF(K19="按租金收入计税",'数据-取费表'!B51,'数据-取费表'!B50)</f>
        <v>1.2E-2</v>
      </c>
    </row>
    <row r="20" spans="1:33" s="1962" customFormat="1" ht="18" customHeight="1">
      <c r="A20" s="1547" t="s">
        <v>1849</v>
      </c>
      <c r="B20" s="707" t="s">
        <v>626</v>
      </c>
      <c r="C20" s="19">
        <f ca="1">ROUND(C19*F20,0)</f>
        <v>107</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5082.8600000000006</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393</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-155</v>
      </c>
      <c r="K25" s="2459" t="s">
        <v>1737</v>
      </c>
      <c r="L25" s="2460"/>
      <c r="M25" s="2461"/>
    </row>
    <row r="26" spans="1:33" ht="18" customHeight="1">
      <c r="A26" s="1546" t="s">
        <v>1791</v>
      </c>
      <c r="B26" s="707" t="s">
        <v>2400</v>
      </c>
      <c r="C26" s="19">
        <f ca="1">ROUND((C19+C20)*F26,0)</f>
        <v>273</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6579</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197</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83.4</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55.3</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5082.8600000000006</v>
      </c>
      <c r="G35" s="1960"/>
      <c r="H35" s="1963"/>
      <c r="I35" s="760" t="s">
        <v>1774</v>
      </c>
      <c r="J35" s="761">
        <f ca="1">ROUND(C13*J36,0)</f>
        <v>559</v>
      </c>
      <c r="K35" s="1976"/>
      <c r="L35" s="1975"/>
      <c r="M35" s="1975"/>
    </row>
    <row r="36" spans="1:18" ht="18" customHeight="1">
      <c r="A36" s="1547" t="s">
        <v>1849</v>
      </c>
      <c r="B36" s="707" t="s">
        <v>1762</v>
      </c>
      <c r="C36" s="19">
        <f ca="1">ROUND(C29*F36,1)</f>
        <v>98.7</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324</v>
      </c>
      <c r="D39" s="2459" t="s">
        <v>1766</v>
      </c>
      <c r="E39" s="2460"/>
      <c r="F39" s="2461"/>
      <c r="G39" s="1960"/>
      <c r="H39" s="1975"/>
      <c r="I39" s="760" t="s">
        <v>1778</v>
      </c>
      <c r="J39" s="768">
        <f ca="1">ROUND(J35/C39,3)</f>
        <v>1.7250000000000001</v>
      </c>
      <c r="K39" s="1981"/>
      <c r="L39" s="1975"/>
      <c r="M39" s="1975"/>
    </row>
    <row r="40" spans="1:18" ht="18" customHeight="1">
      <c r="A40" s="704" t="s">
        <v>1855</v>
      </c>
      <c r="B40" s="2130" t="s">
        <v>2263</v>
      </c>
      <c r="C40" s="706">
        <f ca="1">ROUND(C39*(1-((1+F42)/(1+F40))^F41)/(F40-F42),0)</f>
        <v>8748</v>
      </c>
      <c r="D40" s="737" t="s">
        <v>1767</v>
      </c>
      <c r="E40" s="707" t="s">
        <v>2381</v>
      </c>
      <c r="F40" s="717">
        <f ca="1">INDIRECT("'数据-取费表'!I"&amp;$G$1)</f>
        <v>0.05</v>
      </c>
      <c r="G40" s="1960"/>
      <c r="H40" s="1960"/>
      <c r="I40" s="760" t="s">
        <v>1779</v>
      </c>
      <c r="J40" s="768">
        <f ca="1">1-J39</f>
        <v>-0.72500000000000009</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0.752</v>
      </c>
      <c r="K42" s="1980"/>
      <c r="L42" s="1886"/>
      <c r="M42" s="1886"/>
    </row>
    <row r="43" spans="1:18" ht="18" customHeight="1" thickBot="1">
      <c r="A43" s="746" t="s">
        <v>1747</v>
      </c>
      <c r="B43" s="747" t="s">
        <v>1770</v>
      </c>
      <c r="C43" s="748">
        <f ca="1">ROUND(C40*10000/F43,0)</f>
        <v>5522</v>
      </c>
      <c r="D43" s="749" t="s">
        <v>1771</v>
      </c>
      <c r="E43" s="750" t="s">
        <v>1772</v>
      </c>
      <c r="F43" s="751">
        <f ca="1">INDIRECT("'数据-取费表'!k"&amp;$G$1)</f>
        <v>15841.869999999999</v>
      </c>
      <c r="G43" s="1960"/>
      <c r="H43" s="1886"/>
      <c r="I43" s="770" t="s">
        <v>1782</v>
      </c>
      <c r="J43" s="771">
        <f ca="1">1-J42</f>
        <v>0.248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-11709</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3019</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8748</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6579</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-4639</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80" t="s">
        <v>2931</v>
      </c>
      <c r="L53" s="3481"/>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8748</v>
      </c>
      <c r="R54" s="2314" t="s">
        <v>2354</v>
      </c>
    </row>
    <row r="55" spans="1:18" s="1957" customFormat="1" ht="18" customHeight="1" thickTop="1" thickBot="1">
      <c r="A55" s="720">
        <v>2</v>
      </c>
      <c r="B55" s="721" t="s">
        <v>604</v>
      </c>
      <c r="C55" s="722">
        <f ca="1">C13</f>
        <v>6579</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6579</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8748</v>
      </c>
      <c r="R57" s="2310" t="s">
        <v>2342</v>
      </c>
    </row>
    <row r="58" spans="1:18" s="1957" customFormat="1" ht="28.5" customHeight="1" thickBot="1">
      <c r="A58" s="1547" t="s">
        <v>1784</v>
      </c>
      <c r="B58" s="707" t="s">
        <v>616</v>
      </c>
      <c r="C58" s="19">
        <f ca="1">ROUND(IF(项目基本情况!B11="自然人",C47*F58,C59+C60+C61),1)</f>
        <v>56.1</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55.3</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6.2" thickBot="1">
      <c r="A62" s="738"/>
      <c r="B62" s="716"/>
      <c r="C62" s="26"/>
      <c r="D62" s="739"/>
      <c r="E62" s="707" t="s">
        <v>634</v>
      </c>
      <c r="F62" s="708">
        <f t="shared" ca="1" si="0"/>
        <v>5082.8600000000006</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6.2" thickBot="1">
      <c r="A63" s="1547" t="s">
        <v>1849</v>
      </c>
      <c r="B63" s="707" t="s">
        <v>636</v>
      </c>
      <c r="C63" s="19">
        <f ca="1">ROUND(C56*F63,1)</f>
        <v>98.7</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8748</v>
      </c>
      <c r="R63" s="2314" t="s">
        <v>2354</v>
      </c>
    </row>
    <row r="64" spans="1:18" s="1957" customFormat="1" ht="16.2"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6.2"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6" thickBot="1">
      <c r="A66" s="720" t="s">
        <v>1736</v>
      </c>
      <c r="B66" s="2922" t="s">
        <v>2783</v>
      </c>
      <c r="C66" s="722">
        <f ca="1">C47-C57</f>
        <v>-165</v>
      </c>
      <c r="D66" s="2549" t="s">
        <v>660</v>
      </c>
      <c r="E66" s="2548"/>
      <c r="F66" s="743"/>
      <c r="K66" s="1984"/>
      <c r="O66" s="2309" t="s">
        <v>2341</v>
      </c>
      <c r="P66" s="2310" t="s">
        <v>2371</v>
      </c>
      <c r="Q66" s="2311">
        <f ca="1">C40+J29</f>
        <v>8748</v>
      </c>
      <c r="R66" s="2310" t="s">
        <v>2342</v>
      </c>
    </row>
    <row r="67" spans="1:18" s="1957" customFormat="1" ht="19.2"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0.399999999999999" thickBot="1">
      <c r="A68" s="709"/>
      <c r="B68" s="710"/>
      <c r="C68" s="711"/>
      <c r="D68" s="744" t="s">
        <v>1768</v>
      </c>
      <c r="E68" s="707" t="s">
        <v>1744</v>
      </c>
      <c r="F68" s="745">
        <f ca="1">F41</f>
        <v>46.64</v>
      </c>
      <c r="O68" s="2312" t="s">
        <v>2345</v>
      </c>
      <c r="P68" s="2310" t="s">
        <v>2375</v>
      </c>
      <c r="Q68" s="2316">
        <f ca="1">L51</f>
        <v>-4639</v>
      </c>
      <c r="R68" s="2317" t="s">
        <v>2378</v>
      </c>
    </row>
    <row r="69" spans="1:18" ht="19.2" thickBot="1">
      <c r="A69" s="713"/>
      <c r="B69" s="714"/>
      <c r="C69" s="715"/>
      <c r="D69" s="739"/>
      <c r="E69" s="707" t="s">
        <v>670</v>
      </c>
      <c r="F69" s="2258"/>
      <c r="O69" s="2312" t="s">
        <v>2346</v>
      </c>
      <c r="P69" s="2318" t="s">
        <v>2360</v>
      </c>
      <c r="Q69" s="2311">
        <f ca="1">ROUND(Q70-Q71*Q72,0)</f>
        <v>-235</v>
      </c>
      <c r="R69" s="2314"/>
    </row>
    <row r="70" spans="1:18" ht="16.2" thickBot="1">
      <c r="A70" s="746" t="s">
        <v>1747</v>
      </c>
      <c r="B70" s="747" t="s">
        <v>1770</v>
      </c>
      <c r="C70" s="748">
        <f ca="1">ROUND(C67*10000/F70,0)</f>
        <v>-1869</v>
      </c>
      <c r="D70" s="749" t="s">
        <v>1771</v>
      </c>
      <c r="E70" s="750" t="s">
        <v>1772</v>
      </c>
      <c r="F70" s="751">
        <f ca="1">F43</f>
        <v>15841.869999999999</v>
      </c>
      <c r="O70" s="2312" t="s">
        <v>2361</v>
      </c>
      <c r="P70" s="2318" t="s">
        <v>2362</v>
      </c>
      <c r="Q70" s="2311">
        <f ca="1">C39</f>
        <v>324</v>
      </c>
      <c r="R70" s="2310" t="s">
        <v>2342</v>
      </c>
    </row>
    <row r="71" spans="1:18" ht="16.2" thickBot="1">
      <c r="O71" s="2312" t="s">
        <v>2363</v>
      </c>
      <c r="P71" s="2318" t="s">
        <v>2364</v>
      </c>
      <c r="Q71" s="2311">
        <f ca="1">C13</f>
        <v>6579</v>
      </c>
      <c r="R71" s="2310" t="s">
        <v>2342</v>
      </c>
    </row>
    <row r="72" spans="1:18" ht="16.2" thickBot="1">
      <c r="O72" s="2312" t="s">
        <v>2365</v>
      </c>
      <c r="P72" s="2318" t="s">
        <v>2366</v>
      </c>
      <c r="Q72" s="2313">
        <f ca="1">J36</f>
        <v>8.5000000000000006E-2</v>
      </c>
      <c r="R72" s="2314"/>
    </row>
    <row r="73" spans="1:18" ht="16.2" thickBot="1">
      <c r="O73" s="2312" t="s">
        <v>2348</v>
      </c>
      <c r="P73" s="2310" t="s">
        <v>2355</v>
      </c>
      <c r="Q73" s="2313">
        <f>L52</f>
        <v>0</v>
      </c>
      <c r="R73" s="2314"/>
    </row>
    <row r="74" spans="1:18" ht="19.2" thickBot="1">
      <c r="O74" s="2312" t="s">
        <v>2350</v>
      </c>
      <c r="P74" s="2310" t="s">
        <v>2356</v>
      </c>
      <c r="Q74" s="2311" t="e">
        <f ca="1">L58</f>
        <v>#DIV/0!</v>
      </c>
      <c r="R74" s="2314" t="s">
        <v>2357</v>
      </c>
    </row>
    <row r="75" spans="1:18" ht="16.2" thickBot="1">
      <c r="O75" s="2312" t="s">
        <v>2379</v>
      </c>
      <c r="P75" s="2310" t="str">
        <f>K59</f>
        <v>建设期及建筑物耐用年限下的土地年期修正系数Kn</v>
      </c>
      <c r="Q75" s="2311" t="e">
        <f ca="1">L59</f>
        <v>#DIV/0!</v>
      </c>
      <c r="R75" s="2314" t="s">
        <v>2359</v>
      </c>
    </row>
    <row r="76" spans="1:18" ht="16.2" thickBot="1">
      <c r="O76" s="2309" t="s">
        <v>2353</v>
      </c>
      <c r="P76" s="2310" t="s">
        <v>2370</v>
      </c>
      <c r="Q76" s="2311">
        <f ca="1">Q66+Q67</f>
        <v>8748</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4" zoomScale="70" zoomScaleNormal="70" workbookViewId="0">
      <selection activeCell="I14" sqref="I14"/>
    </sheetView>
  </sheetViews>
  <sheetFormatPr defaultRowHeight="14.4"/>
  <cols>
    <col min="1" max="1" width="37.109375" customWidth="1"/>
  </cols>
  <sheetData>
    <row r="1" spans="1:44" s="3069" customFormat="1" ht="12">
      <c r="A1" s="3069" t="s">
        <v>3023</v>
      </c>
      <c r="B1" s="3069" t="s">
        <v>3024</v>
      </c>
      <c r="C1" s="3069" t="s">
        <v>3025</v>
      </c>
      <c r="D1" s="3069" t="s">
        <v>3026</v>
      </c>
      <c r="E1" s="3069" t="s">
        <v>3027</v>
      </c>
      <c r="F1" s="3069" t="s">
        <v>3028</v>
      </c>
      <c r="G1" s="3069" t="s">
        <v>3029</v>
      </c>
      <c r="H1" s="3069" t="s">
        <v>3030</v>
      </c>
      <c r="I1" s="3069" t="s">
        <v>3031</v>
      </c>
      <c r="J1" s="3069" t="s">
        <v>3032</v>
      </c>
      <c r="K1" s="3069" t="s">
        <v>3033</v>
      </c>
      <c r="L1" s="3069" t="s">
        <v>1994</v>
      </c>
      <c r="M1" s="3069" t="s">
        <v>3034</v>
      </c>
      <c r="N1" s="3069" t="s">
        <v>3035</v>
      </c>
      <c r="O1" s="3069" t="s">
        <v>3036</v>
      </c>
      <c r="P1" s="3069" t="s">
        <v>3037</v>
      </c>
      <c r="Q1" s="3069" t="s">
        <v>3038</v>
      </c>
      <c r="R1" s="3069" t="s">
        <v>3039</v>
      </c>
      <c r="S1" s="3069" t="s">
        <v>3040</v>
      </c>
      <c r="T1" s="3069" t="s">
        <v>3041</v>
      </c>
      <c r="U1" s="3069" t="s">
        <v>3042</v>
      </c>
      <c r="V1" s="3069" t="s">
        <v>3043</v>
      </c>
      <c r="W1" s="3069" t="s">
        <v>3044</v>
      </c>
      <c r="X1" s="3069" t="s">
        <v>3045</v>
      </c>
      <c r="Y1" s="3069" t="s">
        <v>3046</v>
      </c>
      <c r="Z1" s="3069" t="s">
        <v>3047</v>
      </c>
      <c r="AA1" s="3069" t="s">
        <v>3048</v>
      </c>
      <c r="AB1" s="3069" t="s">
        <v>3049</v>
      </c>
      <c r="AC1" s="3069" t="s">
        <v>3050</v>
      </c>
      <c r="AD1" s="3069" t="s">
        <v>3051</v>
      </c>
      <c r="AE1" s="3069" t="s">
        <v>3052</v>
      </c>
      <c r="AF1" s="3069" t="s">
        <v>3053</v>
      </c>
      <c r="AG1" s="3069" t="s">
        <v>3054</v>
      </c>
      <c r="AH1" s="3069" t="s">
        <v>3055</v>
      </c>
      <c r="AI1" s="3069" t="s">
        <v>3056</v>
      </c>
      <c r="AJ1" s="3069" t="s">
        <v>3057</v>
      </c>
      <c r="AK1" s="3069" t="s">
        <v>3058</v>
      </c>
      <c r="AL1" s="3069" t="s">
        <v>3059</v>
      </c>
      <c r="AM1" s="3069" t="s">
        <v>3060</v>
      </c>
      <c r="AN1" s="3069" t="s">
        <v>3061</v>
      </c>
      <c r="AO1" s="3069" t="s">
        <v>3062</v>
      </c>
      <c r="AP1" s="3069" t="s">
        <v>3063</v>
      </c>
      <c r="AQ1" s="3069" t="s">
        <v>3064</v>
      </c>
      <c r="AR1" s="3069" t="s">
        <v>3065</v>
      </c>
    </row>
    <row r="2" spans="1:44" s="3069" customFormat="1" ht="12">
      <c r="A2" s="3069" t="s">
        <v>3066</v>
      </c>
      <c r="B2" s="3069" t="s">
        <v>1907</v>
      </c>
      <c r="C2" s="3069" t="s">
        <v>3067</v>
      </c>
      <c r="D2" s="3069" t="s">
        <v>3068</v>
      </c>
      <c r="E2" s="3069" t="s">
        <v>2779</v>
      </c>
      <c r="F2" s="3069" t="s">
        <v>3069</v>
      </c>
      <c r="G2" s="3069" t="s">
        <v>3070</v>
      </c>
      <c r="H2" s="3069" t="s">
        <v>3071</v>
      </c>
      <c r="I2" s="3069" t="s">
        <v>3072</v>
      </c>
      <c r="J2" s="3069">
        <v>74464</v>
      </c>
      <c r="K2" s="3069">
        <v>119142</v>
      </c>
      <c r="L2" s="3069">
        <v>1.6</v>
      </c>
      <c r="M2" s="3069" t="s">
        <v>2779</v>
      </c>
      <c r="N2" s="3069" t="s">
        <v>3073</v>
      </c>
      <c r="O2" s="3069" t="s">
        <v>3074</v>
      </c>
      <c r="P2" s="3069" t="s">
        <v>2779</v>
      </c>
      <c r="Q2" s="3069" t="s">
        <v>2779</v>
      </c>
      <c r="R2" s="3069" t="s">
        <v>2779</v>
      </c>
      <c r="S2" s="3069" t="s">
        <v>2779</v>
      </c>
      <c r="T2" s="3069" t="s">
        <v>3075</v>
      </c>
      <c r="U2" s="3069" t="s">
        <v>3076</v>
      </c>
      <c r="V2" s="3069" t="s">
        <v>2779</v>
      </c>
      <c r="W2" s="3069" t="s">
        <v>3077</v>
      </c>
      <c r="X2" s="3069" t="s">
        <v>3078</v>
      </c>
      <c r="Y2" s="3069" t="s">
        <v>3079</v>
      </c>
      <c r="Z2" s="3069" t="s">
        <v>3080</v>
      </c>
      <c r="AA2" s="3069" t="s">
        <v>3080</v>
      </c>
      <c r="AB2" s="3069" t="s">
        <v>3071</v>
      </c>
      <c r="AC2" s="3069" t="s">
        <v>3081</v>
      </c>
      <c r="AD2" s="3069" t="s">
        <v>3082</v>
      </c>
      <c r="AE2" s="3069">
        <v>69000</v>
      </c>
      <c r="AF2" s="3069">
        <v>230000</v>
      </c>
      <c r="AG2" s="3069">
        <v>327500</v>
      </c>
      <c r="AH2" s="3069">
        <v>2059.16</v>
      </c>
      <c r="AI2" s="3069">
        <v>2932.07</v>
      </c>
      <c r="AJ2" s="3069">
        <v>19304.689999999999</v>
      </c>
      <c r="AK2" s="3069">
        <v>27488.2</v>
      </c>
      <c r="AL2" s="3069" t="s">
        <v>2779</v>
      </c>
      <c r="AM2" s="3069" t="s">
        <v>2779</v>
      </c>
      <c r="AN2" s="3069">
        <v>42.39</v>
      </c>
      <c r="AO2" s="3069" t="s">
        <v>3083</v>
      </c>
      <c r="AP2" s="3069" t="s">
        <v>2779</v>
      </c>
      <c r="AQ2" s="3069" t="s">
        <v>2779</v>
      </c>
      <c r="AR2" s="3069" t="s">
        <v>2779</v>
      </c>
    </row>
    <row r="3" spans="1:44" s="3069" customFormat="1" ht="12">
      <c r="A3" s="3069" t="s">
        <v>3084</v>
      </c>
      <c r="B3" s="3069" t="s">
        <v>1907</v>
      </c>
      <c r="C3" s="3069" t="s">
        <v>3085</v>
      </c>
      <c r="D3" s="3069" t="s">
        <v>3068</v>
      </c>
      <c r="E3" s="3069" t="s">
        <v>2779</v>
      </c>
      <c r="F3" s="3069" t="s">
        <v>3086</v>
      </c>
      <c r="G3" s="3069" t="s">
        <v>3070</v>
      </c>
      <c r="H3" s="3069" t="s">
        <v>3087</v>
      </c>
      <c r="I3" s="3069" t="s">
        <v>3088</v>
      </c>
      <c r="J3" s="3069">
        <v>39491.11</v>
      </c>
      <c r="K3" s="3069">
        <v>98728</v>
      </c>
      <c r="L3" s="3069">
        <v>2.5</v>
      </c>
      <c r="M3" s="3069" t="s">
        <v>2779</v>
      </c>
      <c r="N3" s="3069" t="s">
        <v>3089</v>
      </c>
      <c r="O3" s="3069" t="s">
        <v>3090</v>
      </c>
      <c r="P3" s="3069" t="s">
        <v>2779</v>
      </c>
      <c r="Q3" s="3069" t="s">
        <v>2779</v>
      </c>
      <c r="R3" s="3069" t="s">
        <v>2779</v>
      </c>
      <c r="S3" s="3069" t="s">
        <v>2779</v>
      </c>
      <c r="T3" s="3069" t="s">
        <v>3075</v>
      </c>
      <c r="U3" s="3069" t="s">
        <v>3076</v>
      </c>
      <c r="V3" s="3069" t="s">
        <v>2779</v>
      </c>
      <c r="W3" s="3069" t="s">
        <v>3077</v>
      </c>
      <c r="X3" s="3069" t="s">
        <v>3091</v>
      </c>
      <c r="Y3" s="3069" t="s">
        <v>3092</v>
      </c>
      <c r="Z3" s="3069" t="s">
        <v>3093</v>
      </c>
      <c r="AA3" s="3069" t="s">
        <v>3093</v>
      </c>
      <c r="AB3" s="3069" t="s">
        <v>3087</v>
      </c>
      <c r="AC3" s="3069" t="s">
        <v>3081</v>
      </c>
      <c r="AD3" s="3069" t="s">
        <v>3094</v>
      </c>
      <c r="AE3" s="3069">
        <v>72000</v>
      </c>
      <c r="AF3" s="3069">
        <v>266000</v>
      </c>
      <c r="AG3" s="3069">
        <v>302500</v>
      </c>
      <c r="AH3" s="3069">
        <v>4490.46</v>
      </c>
      <c r="AI3" s="3069">
        <v>5106.63</v>
      </c>
      <c r="AJ3" s="3069">
        <v>26942.7</v>
      </c>
      <c r="AK3" s="3069">
        <v>30639.74</v>
      </c>
      <c r="AL3" s="3069" t="s">
        <v>2779</v>
      </c>
      <c r="AM3" s="3069" t="s">
        <v>2779</v>
      </c>
      <c r="AN3" s="3069">
        <v>13.72</v>
      </c>
      <c r="AO3" s="3069" t="s">
        <v>3083</v>
      </c>
      <c r="AP3" s="3069" t="s">
        <v>2779</v>
      </c>
      <c r="AQ3" s="3069" t="s">
        <v>2779</v>
      </c>
      <c r="AR3" s="3069" t="s">
        <v>2779</v>
      </c>
    </row>
    <row r="4" spans="1:44" s="3071" customFormat="1" ht="12">
      <c r="A4" s="3071" t="s">
        <v>3385</v>
      </c>
      <c r="B4" s="3071" t="s">
        <v>1907</v>
      </c>
      <c r="C4" s="3071" t="s">
        <v>3067</v>
      </c>
      <c r="D4" s="3071" t="s">
        <v>3068</v>
      </c>
      <c r="E4" s="3071" t="s">
        <v>2779</v>
      </c>
      <c r="F4" s="3071" t="s">
        <v>3086</v>
      </c>
      <c r="G4" s="3071" t="s">
        <v>3095</v>
      </c>
      <c r="H4" s="3071" t="s">
        <v>3096</v>
      </c>
      <c r="I4" s="3071" t="s">
        <v>3196</v>
      </c>
      <c r="J4" s="3071">
        <v>20291.37</v>
      </c>
      <c r="K4" s="3071">
        <v>36524</v>
      </c>
      <c r="L4" s="3071">
        <v>1.8</v>
      </c>
      <c r="M4" s="3071" t="s">
        <v>2779</v>
      </c>
      <c r="N4" s="3071" t="s">
        <v>3097</v>
      </c>
      <c r="O4" s="3071" t="s">
        <v>3074</v>
      </c>
      <c r="P4" s="3071" t="s">
        <v>2779</v>
      </c>
      <c r="Q4" s="3071" t="s">
        <v>2779</v>
      </c>
      <c r="R4" s="3071" t="s">
        <v>2779</v>
      </c>
      <c r="S4" s="3071" t="s">
        <v>3098</v>
      </c>
      <c r="T4" s="3071" t="s">
        <v>3099</v>
      </c>
      <c r="U4" s="3071" t="s">
        <v>2779</v>
      </c>
      <c r="V4" s="3071" t="s">
        <v>2779</v>
      </c>
      <c r="W4" s="3071" t="s">
        <v>3077</v>
      </c>
      <c r="X4" s="3071" t="s">
        <v>3091</v>
      </c>
      <c r="Y4" s="3071" t="s">
        <v>3100</v>
      </c>
      <c r="Z4" s="3071" t="s">
        <v>3100</v>
      </c>
      <c r="AA4" s="3071" t="s">
        <v>3100</v>
      </c>
      <c r="AB4" s="3071" t="s">
        <v>3096</v>
      </c>
      <c r="AC4" s="3071" t="s">
        <v>3081</v>
      </c>
      <c r="AD4" s="3071" t="s">
        <v>3101</v>
      </c>
      <c r="AE4" s="3071">
        <v>19000</v>
      </c>
      <c r="AF4" s="3071" t="s">
        <v>2779</v>
      </c>
      <c r="AG4" s="3071">
        <v>62800</v>
      </c>
      <c r="AH4" s="3071" t="s">
        <v>2779</v>
      </c>
      <c r="AI4" s="3071">
        <v>2063.27</v>
      </c>
      <c r="AJ4" s="3071" t="s">
        <v>2779</v>
      </c>
      <c r="AK4" s="3071">
        <v>17194.16</v>
      </c>
      <c r="AL4" s="3071" t="s">
        <v>2779</v>
      </c>
      <c r="AM4" s="3071" t="s">
        <v>2779</v>
      </c>
      <c r="AN4" s="3071" t="s">
        <v>2779</v>
      </c>
      <c r="AO4" s="3071" t="s">
        <v>3083</v>
      </c>
      <c r="AP4" s="3071" t="s">
        <v>2779</v>
      </c>
      <c r="AQ4" s="3071" t="s">
        <v>2779</v>
      </c>
      <c r="AR4" s="3071" t="s">
        <v>2779</v>
      </c>
    </row>
    <row r="5" spans="1:44" s="3070" customFormat="1" ht="12">
      <c r="A5" s="3070" t="s">
        <v>3102</v>
      </c>
      <c r="B5" s="3070" t="s">
        <v>1907</v>
      </c>
      <c r="C5" s="3070" t="s">
        <v>3067</v>
      </c>
      <c r="D5" s="3070" t="s">
        <v>3068</v>
      </c>
      <c r="E5" s="3070" t="s">
        <v>2779</v>
      </c>
      <c r="F5" s="3070" t="s">
        <v>3021</v>
      </c>
      <c r="G5" s="3070" t="s">
        <v>3070</v>
      </c>
      <c r="H5" s="3070" t="s">
        <v>3103</v>
      </c>
      <c r="I5" s="3070" t="s">
        <v>3072</v>
      </c>
      <c r="J5" s="3070">
        <v>95947</v>
      </c>
      <c r="K5" s="3070">
        <v>211083</v>
      </c>
      <c r="L5" s="3070">
        <v>2.2000000000000002</v>
      </c>
      <c r="M5" s="3070" t="s">
        <v>2779</v>
      </c>
      <c r="N5" s="3070" t="s">
        <v>3073</v>
      </c>
      <c r="O5" s="3070" t="s">
        <v>3104</v>
      </c>
      <c r="P5" s="3070" t="s">
        <v>2779</v>
      </c>
      <c r="Q5" s="3070" t="s">
        <v>2779</v>
      </c>
      <c r="R5" s="3070" t="s">
        <v>2779</v>
      </c>
      <c r="S5" s="3070" t="s">
        <v>3105</v>
      </c>
      <c r="T5" s="3070" t="s">
        <v>3099</v>
      </c>
      <c r="U5" s="3070" t="s">
        <v>3099</v>
      </c>
      <c r="V5" s="3070" t="s">
        <v>2779</v>
      </c>
      <c r="W5" s="3070" t="s">
        <v>3077</v>
      </c>
      <c r="X5" s="3070" t="s">
        <v>3106</v>
      </c>
      <c r="Y5" s="3070" t="s">
        <v>3107</v>
      </c>
      <c r="Z5" s="3070" t="s">
        <v>3108</v>
      </c>
      <c r="AA5" s="3070" t="s">
        <v>3108</v>
      </c>
      <c r="AB5" s="3070" t="s">
        <v>3103</v>
      </c>
      <c r="AC5" s="3070" t="s">
        <v>3081</v>
      </c>
      <c r="AD5" s="3070" t="s">
        <v>3109</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3083</v>
      </c>
      <c r="AP5" s="3070" t="s">
        <v>2779</v>
      </c>
      <c r="AQ5" s="3070" t="s">
        <v>2779</v>
      </c>
      <c r="AR5" s="3070" t="s">
        <v>2779</v>
      </c>
    </row>
    <row r="6" spans="1:44" s="3072" customFormat="1" ht="12">
      <c r="A6" s="3072" t="s">
        <v>3110</v>
      </c>
      <c r="B6" s="3072" t="s">
        <v>1907</v>
      </c>
      <c r="C6" s="3072" t="s">
        <v>3085</v>
      </c>
      <c r="D6" s="3072" t="s">
        <v>3068</v>
      </c>
      <c r="E6" s="3072" t="s">
        <v>2779</v>
      </c>
      <c r="F6" s="3072" t="s">
        <v>3086</v>
      </c>
      <c r="G6" s="3072" t="s">
        <v>3070</v>
      </c>
      <c r="H6" s="3072" t="s">
        <v>3111</v>
      </c>
      <c r="I6" s="3072" t="s">
        <v>3198</v>
      </c>
      <c r="J6" s="3072">
        <v>90424</v>
      </c>
      <c r="K6" s="3072">
        <v>220105</v>
      </c>
      <c r="L6" s="3072">
        <v>2.4300000000000002</v>
      </c>
      <c r="M6" s="3072" t="s">
        <v>2779</v>
      </c>
      <c r="N6" s="3072" t="s">
        <v>3112</v>
      </c>
      <c r="O6" s="3072" t="s">
        <v>3113</v>
      </c>
      <c r="P6" s="3072" t="s">
        <v>2779</v>
      </c>
      <c r="Q6" s="3072" t="s">
        <v>2779</v>
      </c>
      <c r="R6" s="3072" t="s">
        <v>2779</v>
      </c>
      <c r="S6" s="3072" t="s">
        <v>2779</v>
      </c>
      <c r="T6" s="3072" t="s">
        <v>3114</v>
      </c>
      <c r="U6" s="3072" t="s">
        <v>3076</v>
      </c>
      <c r="V6" s="3072" t="s">
        <v>2779</v>
      </c>
      <c r="W6" s="3072" t="s">
        <v>3077</v>
      </c>
      <c r="X6" s="3072" t="s">
        <v>3115</v>
      </c>
      <c r="Y6" s="3072" t="s">
        <v>3116</v>
      </c>
      <c r="Z6" s="3072" t="s">
        <v>3117</v>
      </c>
      <c r="AA6" s="3072" t="s">
        <v>3117</v>
      </c>
      <c r="AB6" s="3072" t="s">
        <v>3111</v>
      </c>
      <c r="AC6" s="3072" t="s">
        <v>3081</v>
      </c>
      <c r="AD6" s="3072" t="s">
        <v>3118</v>
      </c>
      <c r="AE6" s="3072">
        <v>110000</v>
      </c>
      <c r="AF6" s="3072">
        <v>360000</v>
      </c>
      <c r="AG6" s="3072">
        <v>360000</v>
      </c>
      <c r="AH6" s="3072">
        <v>2654.16</v>
      </c>
      <c r="AI6" s="3072">
        <v>2654.16</v>
      </c>
      <c r="AJ6" s="3072">
        <v>16355.82</v>
      </c>
      <c r="AK6" s="3072">
        <v>16355.82</v>
      </c>
      <c r="AL6" s="3072" t="s">
        <v>2779</v>
      </c>
      <c r="AM6" s="3072" t="s">
        <v>2779</v>
      </c>
      <c r="AN6" s="3072">
        <v>0</v>
      </c>
      <c r="AO6" s="3072" t="s">
        <v>3083</v>
      </c>
      <c r="AP6" s="3072" t="s">
        <v>2779</v>
      </c>
      <c r="AQ6" s="3072" t="s">
        <v>2779</v>
      </c>
      <c r="AR6" s="3072" t="s">
        <v>2779</v>
      </c>
    </row>
    <row r="7" spans="1:44" s="3069" customFormat="1" ht="12">
      <c r="A7" s="3069" t="s">
        <v>3119</v>
      </c>
      <c r="B7" s="3069" t="s">
        <v>1907</v>
      </c>
      <c r="C7" s="3069" t="s">
        <v>3085</v>
      </c>
      <c r="D7" s="3069" t="s">
        <v>3068</v>
      </c>
      <c r="E7" s="3069" t="s">
        <v>2779</v>
      </c>
      <c r="F7" s="3069" t="s">
        <v>3120</v>
      </c>
      <c r="G7" s="3069" t="s">
        <v>3070</v>
      </c>
      <c r="H7" s="3069" t="s">
        <v>3121</v>
      </c>
      <c r="I7" s="3069" t="s">
        <v>3122</v>
      </c>
      <c r="J7" s="3069">
        <v>37662.699999999997</v>
      </c>
      <c r="K7" s="3069">
        <v>69250.399999999994</v>
      </c>
      <c r="L7" s="3069">
        <v>1.84</v>
      </c>
      <c r="M7" s="3069" t="s">
        <v>2779</v>
      </c>
      <c r="N7" s="3069" t="s">
        <v>3123</v>
      </c>
      <c r="O7" s="3069" t="s">
        <v>3124</v>
      </c>
      <c r="P7" s="3069" t="s">
        <v>2779</v>
      </c>
      <c r="Q7" s="3069" t="s">
        <v>2779</v>
      </c>
      <c r="R7" s="3069" t="s">
        <v>2779</v>
      </c>
      <c r="S7" s="3069" t="s">
        <v>2779</v>
      </c>
      <c r="T7" s="3069" t="s">
        <v>3075</v>
      </c>
      <c r="U7" s="3069" t="s">
        <v>3125</v>
      </c>
      <c r="V7" s="3069" t="s">
        <v>2779</v>
      </c>
      <c r="W7" s="3069" t="s">
        <v>3077</v>
      </c>
      <c r="X7" s="3069" t="s">
        <v>3126</v>
      </c>
      <c r="Y7" s="3069" t="s">
        <v>3127</v>
      </c>
      <c r="Z7" s="3069" t="s">
        <v>3128</v>
      </c>
      <c r="AA7" s="3069" t="s">
        <v>3128</v>
      </c>
      <c r="AB7" s="3069" t="s">
        <v>3121</v>
      </c>
      <c r="AC7" s="3069" t="s">
        <v>3081</v>
      </c>
      <c r="AD7" s="3069" t="s">
        <v>3129</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3083</v>
      </c>
      <c r="AP7" s="3069" t="s">
        <v>2779</v>
      </c>
      <c r="AQ7" s="3069">
        <v>22</v>
      </c>
      <c r="AR7" s="3069" t="s">
        <v>2779</v>
      </c>
    </row>
    <row r="8" spans="1:44" s="3069" customFormat="1" ht="12">
      <c r="A8" s="3069" t="s">
        <v>3130</v>
      </c>
      <c r="B8" s="3069" t="s">
        <v>1907</v>
      </c>
      <c r="C8" s="3069" t="s">
        <v>3085</v>
      </c>
      <c r="D8" s="3069" t="s">
        <v>3068</v>
      </c>
      <c r="E8" s="3069" t="s">
        <v>2779</v>
      </c>
      <c r="F8" s="3069" t="s">
        <v>3131</v>
      </c>
      <c r="G8" s="3069" t="s">
        <v>3070</v>
      </c>
      <c r="H8" s="3069" t="s">
        <v>3132</v>
      </c>
      <c r="I8" s="3069" t="s">
        <v>3133</v>
      </c>
      <c r="J8" s="3069">
        <v>48377.1</v>
      </c>
      <c r="K8" s="3069">
        <v>87296.2</v>
      </c>
      <c r="L8" s="3069">
        <v>1.8</v>
      </c>
      <c r="M8" s="3069" t="s">
        <v>2779</v>
      </c>
      <c r="N8" s="3069" t="s">
        <v>3073</v>
      </c>
      <c r="O8" s="3069" t="s">
        <v>3134</v>
      </c>
      <c r="P8" s="3069" t="s">
        <v>2779</v>
      </c>
      <c r="Q8" s="3069" t="s">
        <v>2779</v>
      </c>
      <c r="R8" s="3069" t="s">
        <v>2779</v>
      </c>
      <c r="S8" s="3069" t="s">
        <v>3135</v>
      </c>
      <c r="T8" s="3069" t="s">
        <v>3099</v>
      </c>
      <c r="U8" s="3069" t="s">
        <v>3099</v>
      </c>
      <c r="V8" s="3069" t="s">
        <v>2779</v>
      </c>
      <c r="W8" s="3069" t="s">
        <v>3077</v>
      </c>
      <c r="X8" s="3069" t="s">
        <v>3126</v>
      </c>
      <c r="Y8" s="3069" t="s">
        <v>3127</v>
      </c>
      <c r="Z8" s="3069" t="s">
        <v>3128</v>
      </c>
      <c r="AA8" s="3069" t="s">
        <v>3128</v>
      </c>
      <c r="AB8" s="3069" t="s">
        <v>3132</v>
      </c>
      <c r="AC8" s="3069" t="s">
        <v>3081</v>
      </c>
      <c r="AD8" s="3069" t="s">
        <v>3136</v>
      </c>
      <c r="AE8" s="3069">
        <v>48000</v>
      </c>
      <c r="AF8" s="3069">
        <v>160000</v>
      </c>
      <c r="AG8" s="3069">
        <v>222000</v>
      </c>
      <c r="AH8" s="3069">
        <v>2204.9</v>
      </c>
      <c r="AI8" s="3069">
        <v>3059.3</v>
      </c>
      <c r="AJ8" s="3069">
        <v>18328.400000000001</v>
      </c>
      <c r="AK8" s="3069">
        <v>25430.65</v>
      </c>
      <c r="AL8" s="3069" t="s">
        <v>2779</v>
      </c>
      <c r="AM8" s="3069" t="s">
        <v>2779</v>
      </c>
      <c r="AN8" s="3069">
        <v>38.75</v>
      </c>
      <c r="AO8" s="3069" t="s">
        <v>3083</v>
      </c>
      <c r="AP8" s="3069" t="s">
        <v>2779</v>
      </c>
      <c r="AQ8" s="3069" t="s">
        <v>2779</v>
      </c>
      <c r="AR8" s="3069" t="s">
        <v>2779</v>
      </c>
    </row>
    <row r="9" spans="1:44" s="3069" customFormat="1" ht="12">
      <c r="A9" s="3069" t="s">
        <v>3137</v>
      </c>
      <c r="B9" s="3069" t="s">
        <v>1907</v>
      </c>
      <c r="C9" s="3069" t="s">
        <v>3067</v>
      </c>
      <c r="D9" s="3069" t="s">
        <v>3068</v>
      </c>
      <c r="E9" s="3069" t="s">
        <v>2779</v>
      </c>
      <c r="F9" s="3069" t="s">
        <v>3138</v>
      </c>
      <c r="G9" s="3069" t="s">
        <v>3070</v>
      </c>
      <c r="H9" s="3069" t="s">
        <v>3139</v>
      </c>
      <c r="I9" s="3069" t="s">
        <v>3072</v>
      </c>
      <c r="J9" s="3069">
        <v>92065.1</v>
      </c>
      <c r="K9" s="3069">
        <v>165717.20000000001</v>
      </c>
      <c r="L9" s="3069">
        <v>1.8</v>
      </c>
      <c r="M9" s="3069" t="s">
        <v>2779</v>
      </c>
      <c r="N9" s="3069" t="s">
        <v>3073</v>
      </c>
      <c r="O9" s="3069" t="s">
        <v>3140</v>
      </c>
      <c r="P9" s="3069" t="s">
        <v>2779</v>
      </c>
      <c r="Q9" s="3069" t="s">
        <v>2779</v>
      </c>
      <c r="R9" s="3069" t="s">
        <v>2779</v>
      </c>
      <c r="S9" s="3069" t="s">
        <v>2779</v>
      </c>
      <c r="T9" s="3069" t="s">
        <v>3075</v>
      </c>
      <c r="U9" s="3069" t="s">
        <v>3125</v>
      </c>
      <c r="V9" s="3069" t="s">
        <v>2779</v>
      </c>
      <c r="W9" s="3069" t="s">
        <v>3077</v>
      </c>
      <c r="X9" s="3069" t="s">
        <v>3141</v>
      </c>
      <c r="Y9" s="3069" t="s">
        <v>3126</v>
      </c>
      <c r="Z9" s="3069" t="s">
        <v>3127</v>
      </c>
      <c r="AA9" s="3069" t="s">
        <v>3127</v>
      </c>
      <c r="AB9" s="3069" t="s">
        <v>3142</v>
      </c>
      <c r="AC9" s="3069" t="s">
        <v>3081</v>
      </c>
      <c r="AD9" s="3069" t="s">
        <v>3143</v>
      </c>
      <c r="AE9" s="3069">
        <v>140000</v>
      </c>
      <c r="AF9" s="3069">
        <v>464000</v>
      </c>
      <c r="AG9" s="3069">
        <v>629000</v>
      </c>
      <c r="AH9" s="3069">
        <v>3359.94</v>
      </c>
      <c r="AI9" s="3069">
        <v>4554.75</v>
      </c>
      <c r="AJ9" s="3069">
        <v>27999.5</v>
      </c>
      <c r="AK9" s="3069">
        <v>37956.230000000003</v>
      </c>
      <c r="AL9" s="3069" t="s">
        <v>2779</v>
      </c>
      <c r="AM9" s="3069" t="s">
        <v>2779</v>
      </c>
      <c r="AN9" s="3069">
        <v>35.56</v>
      </c>
      <c r="AO9" s="3069" t="s">
        <v>3083</v>
      </c>
      <c r="AP9" s="3069" t="s">
        <v>2779</v>
      </c>
      <c r="AQ9" s="3069">
        <v>2</v>
      </c>
      <c r="AR9" s="3069" t="s">
        <v>2779</v>
      </c>
    </row>
    <row r="10" spans="1:44" s="3069" customFormat="1" ht="12">
      <c r="A10" s="3069" t="s">
        <v>3144</v>
      </c>
      <c r="B10" s="3069" t="s">
        <v>1907</v>
      </c>
      <c r="C10" s="3069" t="s">
        <v>3067</v>
      </c>
      <c r="D10" s="3069" t="s">
        <v>3068</v>
      </c>
      <c r="E10" s="3069" t="s">
        <v>2779</v>
      </c>
      <c r="F10" s="3069" t="s">
        <v>3145</v>
      </c>
      <c r="G10" s="3069" t="s">
        <v>3070</v>
      </c>
      <c r="H10" s="3069" t="s">
        <v>3146</v>
      </c>
      <c r="I10" s="3069" t="s">
        <v>3147</v>
      </c>
      <c r="J10" s="3069">
        <v>76286.2</v>
      </c>
      <c r="K10" s="3069">
        <v>181983.1</v>
      </c>
      <c r="L10" s="3069">
        <v>2.5</v>
      </c>
      <c r="M10" s="3069" t="s">
        <v>2779</v>
      </c>
      <c r="N10" s="3069" t="s">
        <v>2779</v>
      </c>
      <c r="O10" s="3069" t="s">
        <v>2779</v>
      </c>
      <c r="P10" s="3069" t="s">
        <v>2779</v>
      </c>
      <c r="Q10" s="3069" t="s">
        <v>2779</v>
      </c>
      <c r="R10" s="3069" t="s">
        <v>2779</v>
      </c>
      <c r="S10" s="3069" t="s">
        <v>2779</v>
      </c>
      <c r="T10" s="3069" t="s">
        <v>3075</v>
      </c>
      <c r="U10" s="3069" t="s">
        <v>3076</v>
      </c>
      <c r="V10" s="3069" t="s">
        <v>2779</v>
      </c>
      <c r="W10" s="3069" t="s">
        <v>3148</v>
      </c>
      <c r="X10" s="3069" t="s">
        <v>3149</v>
      </c>
      <c r="Y10" s="3069" t="s">
        <v>3150</v>
      </c>
      <c r="Z10" s="3069" t="s">
        <v>3151</v>
      </c>
      <c r="AA10" s="3069" t="s">
        <v>3151</v>
      </c>
      <c r="AB10" s="3069" t="s">
        <v>3146</v>
      </c>
      <c r="AC10" s="3069" t="s">
        <v>3081</v>
      </c>
      <c r="AD10" s="3069" t="s">
        <v>3152</v>
      </c>
      <c r="AE10" s="3069">
        <v>144000</v>
      </c>
      <c r="AF10" s="3069">
        <v>478000</v>
      </c>
      <c r="AG10" s="3069">
        <v>716500</v>
      </c>
      <c r="AH10" s="3069">
        <v>4177.25</v>
      </c>
      <c r="AI10" s="3069">
        <v>6261.51</v>
      </c>
      <c r="AJ10" s="3069">
        <v>26266.17</v>
      </c>
      <c r="AK10" s="3069">
        <v>39371.79</v>
      </c>
      <c r="AL10" s="3069" t="s">
        <v>2779</v>
      </c>
      <c r="AM10" s="3069" t="s">
        <v>2779</v>
      </c>
      <c r="AN10" s="3069">
        <v>49.9</v>
      </c>
      <c r="AO10" s="3069" t="s">
        <v>3083</v>
      </c>
      <c r="AP10" s="3069" t="s">
        <v>2779</v>
      </c>
      <c r="AQ10" s="3069" t="s">
        <v>2779</v>
      </c>
      <c r="AR10" s="3069" t="s">
        <v>2779</v>
      </c>
    </row>
    <row r="11" spans="1:44" s="3069" customFormat="1" ht="12">
      <c r="A11" s="3069" t="s">
        <v>3153</v>
      </c>
      <c r="B11" s="3069" t="s">
        <v>1907</v>
      </c>
      <c r="C11" s="3069" t="s">
        <v>3085</v>
      </c>
      <c r="D11" s="3069" t="s">
        <v>3068</v>
      </c>
      <c r="E11" s="3069" t="s">
        <v>2779</v>
      </c>
      <c r="F11" s="3069" t="s">
        <v>3154</v>
      </c>
      <c r="G11" s="3069" t="s">
        <v>3070</v>
      </c>
      <c r="H11" s="3069" t="s">
        <v>3155</v>
      </c>
      <c r="I11" s="3069" t="s">
        <v>3088</v>
      </c>
      <c r="J11" s="3069">
        <v>28212.35</v>
      </c>
      <c r="K11" s="3069">
        <v>70531</v>
      </c>
      <c r="L11" s="3069">
        <v>2.5</v>
      </c>
      <c r="M11" s="3069" t="s">
        <v>2779</v>
      </c>
      <c r="N11" s="3069" t="s">
        <v>3073</v>
      </c>
      <c r="O11" s="3069" t="s">
        <v>3090</v>
      </c>
      <c r="P11" s="3069" t="s">
        <v>2779</v>
      </c>
      <c r="Q11" s="3069" t="s">
        <v>2779</v>
      </c>
      <c r="R11" s="3069" t="s">
        <v>2779</v>
      </c>
      <c r="S11" s="3069" t="s">
        <v>2779</v>
      </c>
      <c r="T11" s="3069" t="s">
        <v>3075</v>
      </c>
      <c r="U11" s="3069" t="s">
        <v>3076</v>
      </c>
      <c r="V11" s="3069" t="s">
        <v>2779</v>
      </c>
      <c r="W11" s="3069" t="s">
        <v>3148</v>
      </c>
      <c r="X11" s="3069" t="s">
        <v>3156</v>
      </c>
      <c r="Y11" s="3069" t="s">
        <v>3157</v>
      </c>
      <c r="Z11" s="3069" t="s">
        <v>3158</v>
      </c>
      <c r="AA11" s="3069" t="s">
        <v>3158</v>
      </c>
      <c r="AB11" s="3069" t="s">
        <v>3155</v>
      </c>
      <c r="AC11" s="3069" t="s">
        <v>3081</v>
      </c>
      <c r="AD11" s="3069" t="s">
        <v>3159</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3083</v>
      </c>
      <c r="AP11" s="3069" t="s">
        <v>2779</v>
      </c>
      <c r="AQ11" s="3069" t="s">
        <v>2779</v>
      </c>
      <c r="AR11" s="3069" t="s">
        <v>2779</v>
      </c>
    </row>
    <row r="12" spans="1:44" s="3069" customFormat="1" ht="12">
      <c r="A12" s="3069" t="s">
        <v>3160</v>
      </c>
      <c r="B12" s="3069" t="s">
        <v>1907</v>
      </c>
      <c r="C12" s="3069" t="s">
        <v>3085</v>
      </c>
      <c r="D12" s="3069" t="s">
        <v>3068</v>
      </c>
      <c r="E12" s="3069" t="s">
        <v>2779</v>
      </c>
      <c r="F12" s="3069" t="s">
        <v>3161</v>
      </c>
      <c r="G12" s="3069" t="s">
        <v>3070</v>
      </c>
      <c r="H12" s="3069" t="s">
        <v>3162</v>
      </c>
      <c r="I12" s="3069" t="s">
        <v>3122</v>
      </c>
      <c r="J12" s="3069">
        <v>75065.42</v>
      </c>
      <c r="K12" s="3069">
        <v>133506</v>
      </c>
      <c r="L12" s="3069" t="s">
        <v>3163</v>
      </c>
      <c r="M12" s="3069" t="s">
        <v>2779</v>
      </c>
      <c r="N12" s="3069" t="s">
        <v>3073</v>
      </c>
      <c r="O12" s="3069" t="s">
        <v>2779</v>
      </c>
      <c r="P12" s="3069" t="s">
        <v>2779</v>
      </c>
      <c r="Q12" s="3069" t="s">
        <v>2779</v>
      </c>
      <c r="R12" s="3069" t="s">
        <v>2779</v>
      </c>
      <c r="S12" s="3069" t="s">
        <v>2779</v>
      </c>
      <c r="T12" s="3069" t="s">
        <v>3075</v>
      </c>
      <c r="U12" s="3069" t="s">
        <v>3125</v>
      </c>
      <c r="V12" s="3069" t="s">
        <v>2779</v>
      </c>
      <c r="W12" s="3069" t="s">
        <v>3148</v>
      </c>
      <c r="X12" s="3069" t="s">
        <v>3164</v>
      </c>
      <c r="Y12" s="3069" t="s">
        <v>3165</v>
      </c>
      <c r="Z12" s="3069" t="s">
        <v>3166</v>
      </c>
      <c r="AA12" s="3069" t="s">
        <v>3166</v>
      </c>
      <c r="AB12" s="3069" t="s">
        <v>3162</v>
      </c>
      <c r="AC12" s="3069" t="s">
        <v>3081</v>
      </c>
      <c r="AD12" s="3069" t="s">
        <v>3167</v>
      </c>
      <c r="AE12" s="3069">
        <v>96000</v>
      </c>
      <c r="AF12" s="3069">
        <v>320000</v>
      </c>
      <c r="AG12" s="3069">
        <v>479000</v>
      </c>
      <c r="AH12" s="3069">
        <v>2841.97</v>
      </c>
      <c r="AI12" s="3069">
        <v>4254.07</v>
      </c>
      <c r="AJ12" s="3069">
        <v>23968.95</v>
      </c>
      <c r="AK12" s="3069">
        <v>35878.54</v>
      </c>
      <c r="AL12" s="3069" t="s">
        <v>2779</v>
      </c>
      <c r="AM12" s="3069" t="s">
        <v>2779</v>
      </c>
      <c r="AN12" s="3069">
        <v>49.69</v>
      </c>
      <c r="AO12" s="3069" t="s">
        <v>3083</v>
      </c>
      <c r="AP12" s="3069" t="s">
        <v>2779</v>
      </c>
      <c r="AQ12" s="3069">
        <v>26</v>
      </c>
      <c r="AR12" s="3069" t="s">
        <v>2779</v>
      </c>
    </row>
    <row r="13" spans="1:44" s="3069" customFormat="1" ht="12">
      <c r="A13" s="3069" t="s">
        <v>3168</v>
      </c>
      <c r="B13" s="3069" t="s">
        <v>1907</v>
      </c>
      <c r="C13" s="3069" t="s">
        <v>3085</v>
      </c>
      <c r="D13" s="3069" t="s">
        <v>3068</v>
      </c>
      <c r="E13" s="3069" t="s">
        <v>2779</v>
      </c>
      <c r="F13" s="3069" t="s">
        <v>3154</v>
      </c>
      <c r="G13" s="3069" t="s">
        <v>3070</v>
      </c>
      <c r="H13" s="3069" t="s">
        <v>3169</v>
      </c>
      <c r="I13" s="3069" t="s">
        <v>3088</v>
      </c>
      <c r="J13" s="3069">
        <v>22717.91</v>
      </c>
      <c r="K13" s="3069">
        <v>56795</v>
      </c>
      <c r="L13" s="3069">
        <v>2.5</v>
      </c>
      <c r="M13" s="3069" t="s">
        <v>2779</v>
      </c>
      <c r="N13" s="3069" t="s">
        <v>3073</v>
      </c>
      <c r="O13" s="3069" t="s">
        <v>3090</v>
      </c>
      <c r="P13" s="3069" t="s">
        <v>2779</v>
      </c>
      <c r="Q13" s="3069" t="s">
        <v>2779</v>
      </c>
      <c r="R13" s="3069" t="s">
        <v>2779</v>
      </c>
      <c r="S13" s="3069" t="s">
        <v>2779</v>
      </c>
      <c r="T13" s="3069" t="s">
        <v>3075</v>
      </c>
      <c r="U13" s="3069" t="s">
        <v>3125</v>
      </c>
      <c r="V13" s="3069" t="s">
        <v>2779</v>
      </c>
      <c r="W13" s="3069" t="s">
        <v>3148</v>
      </c>
      <c r="X13" s="3069" t="s">
        <v>3164</v>
      </c>
      <c r="Y13" s="3069" t="s">
        <v>3165</v>
      </c>
      <c r="Z13" s="3069" t="s">
        <v>3166</v>
      </c>
      <c r="AA13" s="3069" t="s">
        <v>3166</v>
      </c>
      <c r="AB13" s="3069" t="s">
        <v>3169</v>
      </c>
      <c r="AC13" s="3069" t="s">
        <v>3081</v>
      </c>
      <c r="AD13" s="3069" t="s">
        <v>3170</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3083</v>
      </c>
      <c r="AP13" s="3069" t="s">
        <v>2779</v>
      </c>
      <c r="AQ13" s="3069">
        <v>6</v>
      </c>
      <c r="AR13" s="3069" t="s">
        <v>2779</v>
      </c>
    </row>
    <row r="14" spans="1:44" s="3071" customFormat="1" ht="12">
      <c r="A14" s="3071" t="s">
        <v>3386</v>
      </c>
      <c r="B14" s="3071" t="s">
        <v>1907</v>
      </c>
      <c r="C14" s="3071" t="s">
        <v>3085</v>
      </c>
      <c r="D14" s="3071" t="s">
        <v>3068</v>
      </c>
      <c r="E14" s="3071" t="s">
        <v>2779</v>
      </c>
      <c r="F14" s="3071" t="s">
        <v>3154</v>
      </c>
      <c r="G14" s="3071" t="s">
        <v>3070</v>
      </c>
      <c r="H14" s="3071" t="s">
        <v>3171</v>
      </c>
      <c r="I14" s="3071" t="s">
        <v>3388</v>
      </c>
      <c r="J14" s="3071">
        <v>31048.69</v>
      </c>
      <c r="K14" s="3071">
        <v>77622</v>
      </c>
      <c r="L14" s="3071">
        <v>2.5</v>
      </c>
      <c r="M14" s="3071" t="s">
        <v>3172</v>
      </c>
      <c r="N14" s="3071" t="s">
        <v>3073</v>
      </c>
      <c r="O14" s="3071" t="s">
        <v>3090</v>
      </c>
      <c r="P14" s="3071" t="s">
        <v>2779</v>
      </c>
      <c r="Q14" s="3071" t="s">
        <v>2779</v>
      </c>
      <c r="R14" s="3071" t="s">
        <v>2779</v>
      </c>
      <c r="S14" s="3071" t="s">
        <v>3173</v>
      </c>
      <c r="T14" s="3071" t="s">
        <v>3099</v>
      </c>
      <c r="U14" s="3071" t="s">
        <v>3099</v>
      </c>
      <c r="V14" s="3071" t="s">
        <v>2779</v>
      </c>
      <c r="W14" s="3071" t="s">
        <v>3148</v>
      </c>
      <c r="X14" s="3071" t="s">
        <v>3174</v>
      </c>
      <c r="Y14" s="3071" t="s">
        <v>3175</v>
      </c>
      <c r="Z14" s="3071" t="s">
        <v>3150</v>
      </c>
      <c r="AA14" s="3071" t="s">
        <v>3150</v>
      </c>
      <c r="AB14" s="3071" t="s">
        <v>3171</v>
      </c>
      <c r="AC14" s="3071" t="s">
        <v>3081</v>
      </c>
      <c r="AD14" s="3071" t="s">
        <v>3176</v>
      </c>
      <c r="AE14" s="3071">
        <v>43500</v>
      </c>
      <c r="AF14" s="3071">
        <v>145000</v>
      </c>
      <c r="AG14" s="3071">
        <v>146500</v>
      </c>
      <c r="AH14" s="3071">
        <v>3113.39</v>
      </c>
      <c r="AI14" s="3071">
        <v>3145.6</v>
      </c>
      <c r="AJ14" s="3071">
        <v>18680.27</v>
      </c>
      <c r="AK14" s="3071">
        <v>18873.52</v>
      </c>
      <c r="AL14" s="3071" t="s">
        <v>2779</v>
      </c>
      <c r="AM14" s="3071" t="s">
        <v>2779</v>
      </c>
      <c r="AN14" s="3071">
        <v>1.03</v>
      </c>
      <c r="AO14" s="3071" t="s">
        <v>3083</v>
      </c>
      <c r="AP14" s="3071" t="s">
        <v>2779</v>
      </c>
      <c r="AQ14" s="3071" t="s">
        <v>2779</v>
      </c>
      <c r="AR14" s="3071" t="s">
        <v>2779</v>
      </c>
    </row>
    <row r="15" spans="1:44" s="3069" customFormat="1" ht="12">
      <c r="A15" s="3069" t="s">
        <v>3177</v>
      </c>
      <c r="B15" s="3069" t="s">
        <v>1907</v>
      </c>
      <c r="C15" s="3069" t="s">
        <v>3085</v>
      </c>
      <c r="D15" s="3069" t="s">
        <v>3068</v>
      </c>
      <c r="E15" s="3069" t="s">
        <v>2779</v>
      </c>
      <c r="F15" s="3069" t="s">
        <v>3178</v>
      </c>
      <c r="G15" s="3069" t="s">
        <v>3070</v>
      </c>
      <c r="H15" s="3069" t="s">
        <v>3179</v>
      </c>
      <c r="I15" s="3069" t="s">
        <v>3180</v>
      </c>
      <c r="J15" s="3069">
        <v>40985.61</v>
      </c>
      <c r="K15" s="3069">
        <v>81971</v>
      </c>
      <c r="L15" s="3069">
        <v>2</v>
      </c>
      <c r="M15" s="3069" t="s">
        <v>2779</v>
      </c>
      <c r="N15" s="3069" t="s">
        <v>3172</v>
      </c>
      <c r="O15" s="3069">
        <v>45</v>
      </c>
      <c r="P15" s="3069" t="s">
        <v>2779</v>
      </c>
      <c r="Q15" s="3069" t="s">
        <v>2779</v>
      </c>
      <c r="R15" s="3069" t="s">
        <v>2779</v>
      </c>
      <c r="S15" s="3069" t="s">
        <v>2779</v>
      </c>
      <c r="T15" s="3069" t="s">
        <v>3181</v>
      </c>
      <c r="U15" s="3069" t="s">
        <v>3182</v>
      </c>
      <c r="V15" s="3069" t="s">
        <v>2779</v>
      </c>
      <c r="W15" s="3069" t="s">
        <v>3148</v>
      </c>
      <c r="X15" s="3069" t="s">
        <v>3183</v>
      </c>
      <c r="Y15" s="3069" t="s">
        <v>3184</v>
      </c>
      <c r="Z15" s="3069" t="s">
        <v>3185</v>
      </c>
      <c r="AA15" s="3069" t="s">
        <v>3185</v>
      </c>
      <c r="AB15" s="3069" t="s">
        <v>3179</v>
      </c>
      <c r="AC15" s="3069" t="s">
        <v>3081</v>
      </c>
      <c r="AD15" s="3069" t="s">
        <v>3186</v>
      </c>
      <c r="AE15" s="3069">
        <v>50000</v>
      </c>
      <c r="AF15" s="3069">
        <v>168000</v>
      </c>
      <c r="AG15" s="3069">
        <v>168000</v>
      </c>
      <c r="AH15" s="3069">
        <v>2732.67</v>
      </c>
      <c r="AI15" s="3069">
        <v>2732.67</v>
      </c>
      <c r="AJ15" s="3069">
        <v>20495.05</v>
      </c>
      <c r="AK15" s="3069">
        <v>20495.04</v>
      </c>
      <c r="AL15" s="3069" t="s">
        <v>2779</v>
      </c>
      <c r="AM15" s="3069" t="s">
        <v>2779</v>
      </c>
      <c r="AN15" s="3069">
        <v>0</v>
      </c>
      <c r="AO15" s="3069" t="s">
        <v>3083</v>
      </c>
      <c r="AP15" s="3069" t="s">
        <v>2779</v>
      </c>
      <c r="AQ15" s="3069" t="s">
        <v>2779</v>
      </c>
      <c r="AR15" s="3069" t="s">
        <v>2779</v>
      </c>
    </row>
    <row r="16" spans="1:44" s="3069" customFormat="1" ht="12">
      <c r="A16" s="3069" t="s">
        <v>3187</v>
      </c>
      <c r="B16" s="3069" t="s">
        <v>1907</v>
      </c>
      <c r="C16" s="3069" t="s">
        <v>3067</v>
      </c>
      <c r="D16" s="3069" t="s">
        <v>3068</v>
      </c>
      <c r="E16" s="3069" t="s">
        <v>2779</v>
      </c>
      <c r="F16" s="3069" t="s">
        <v>3178</v>
      </c>
      <c r="G16" s="3069" t="s">
        <v>3070</v>
      </c>
      <c r="H16" s="3069" t="s">
        <v>3188</v>
      </c>
      <c r="I16" s="3069" t="s">
        <v>3088</v>
      </c>
      <c r="J16" s="3069">
        <v>63029.62</v>
      </c>
      <c r="K16" s="3069">
        <v>126059</v>
      </c>
      <c r="L16" s="3069">
        <v>2</v>
      </c>
      <c r="M16" s="3069" t="s">
        <v>2779</v>
      </c>
      <c r="N16" s="3069" t="s">
        <v>2779</v>
      </c>
      <c r="O16" s="3069" t="s">
        <v>2779</v>
      </c>
      <c r="P16" s="3069" t="s">
        <v>2779</v>
      </c>
      <c r="Q16" s="3069" t="s">
        <v>2779</v>
      </c>
      <c r="R16" s="3069" t="s">
        <v>2779</v>
      </c>
      <c r="S16" s="3069" t="s">
        <v>3189</v>
      </c>
      <c r="T16" s="3069" t="s">
        <v>3099</v>
      </c>
      <c r="U16" s="3069" t="s">
        <v>3099</v>
      </c>
      <c r="V16" s="3069" t="s">
        <v>2779</v>
      </c>
      <c r="W16" s="3069" t="s">
        <v>3148</v>
      </c>
      <c r="X16" s="3069" t="s">
        <v>3190</v>
      </c>
      <c r="Y16" s="3069" t="s">
        <v>3191</v>
      </c>
      <c r="Z16" s="3069" t="s">
        <v>3192</v>
      </c>
      <c r="AA16" s="3069" t="s">
        <v>3192</v>
      </c>
      <c r="AB16" s="3069" t="s">
        <v>3188</v>
      </c>
      <c r="AC16" s="3069" t="s">
        <v>3081</v>
      </c>
      <c r="AD16" s="3069" t="s">
        <v>3193</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3194</v>
      </c>
      <c r="AP16" s="3069" t="s">
        <v>2779</v>
      </c>
      <c r="AQ16" s="3069" t="s">
        <v>2779</v>
      </c>
      <c r="AR16" s="3069" t="s">
        <v>2779</v>
      </c>
    </row>
    <row r="17" spans="1:44" s="3069" customFormat="1" ht="12">
      <c r="A17" s="3069" t="s">
        <v>3204</v>
      </c>
      <c r="B17" s="3069" t="s">
        <v>1907</v>
      </c>
      <c r="C17" s="3069" t="s">
        <v>3085</v>
      </c>
      <c r="D17" s="3069" t="s">
        <v>3068</v>
      </c>
      <c r="E17" s="3069" t="s">
        <v>2779</v>
      </c>
      <c r="F17" s="3069" t="s">
        <v>3205</v>
      </c>
      <c r="G17" s="3069" t="s">
        <v>3070</v>
      </c>
      <c r="H17" s="3069" t="s">
        <v>3206</v>
      </c>
      <c r="I17" s="3069" t="s">
        <v>3072</v>
      </c>
      <c r="J17" s="3069">
        <v>85956.89</v>
      </c>
      <c r="K17" s="3069">
        <v>182033</v>
      </c>
      <c r="L17" s="3069">
        <v>2.12</v>
      </c>
      <c r="M17" s="3069" t="s">
        <v>2779</v>
      </c>
      <c r="N17" s="3069" t="s">
        <v>2779</v>
      </c>
      <c r="O17" s="3069" t="s">
        <v>2779</v>
      </c>
      <c r="P17" s="3069" t="s">
        <v>2779</v>
      </c>
      <c r="Q17" s="3069" t="s">
        <v>2779</v>
      </c>
      <c r="R17" s="3069" t="s">
        <v>2779</v>
      </c>
      <c r="S17" s="3069" t="s">
        <v>2779</v>
      </c>
      <c r="T17" s="3069" t="s">
        <v>3207</v>
      </c>
      <c r="U17" s="3069" t="s">
        <v>3207</v>
      </c>
      <c r="V17" s="3069" t="s">
        <v>2779</v>
      </c>
      <c r="W17" s="3069" t="s">
        <v>3148</v>
      </c>
      <c r="X17" s="3069" t="s">
        <v>3208</v>
      </c>
      <c r="Y17" s="3069" t="s">
        <v>3190</v>
      </c>
      <c r="Z17" s="3069" t="s">
        <v>3209</v>
      </c>
      <c r="AA17" s="3069" t="s">
        <v>3210</v>
      </c>
      <c r="AB17" s="3069" t="s">
        <v>3206</v>
      </c>
      <c r="AC17" s="3069" t="s">
        <v>3081</v>
      </c>
      <c r="AD17" s="3069" t="s">
        <v>3211</v>
      </c>
      <c r="AE17" s="3069">
        <v>140000</v>
      </c>
      <c r="AF17" s="3069">
        <v>466000</v>
      </c>
      <c r="AG17" s="3069">
        <v>698000</v>
      </c>
      <c r="AH17" s="3069">
        <v>3614.21</v>
      </c>
      <c r="AI17" s="3069">
        <v>5413.57</v>
      </c>
      <c r="AJ17" s="3069">
        <v>25599.75</v>
      </c>
      <c r="AK17" s="3069">
        <v>38344.69</v>
      </c>
      <c r="AL17" s="3069" t="s">
        <v>2779</v>
      </c>
      <c r="AM17" s="3069" t="s">
        <v>2779</v>
      </c>
      <c r="AN17" s="3069">
        <v>49.79</v>
      </c>
      <c r="AO17" s="3069" t="s">
        <v>3083</v>
      </c>
      <c r="AP17" s="3069" t="s">
        <v>2779</v>
      </c>
      <c r="AQ17" s="3069">
        <v>70</v>
      </c>
      <c r="AR17" s="3069" t="s">
        <v>2779</v>
      </c>
    </row>
    <row r="18" spans="1:44" s="3069" customFormat="1" ht="12">
      <c r="A18" s="3069" t="s">
        <v>3212</v>
      </c>
      <c r="B18" s="3069" t="s">
        <v>1907</v>
      </c>
      <c r="C18" s="3069" t="s">
        <v>3085</v>
      </c>
      <c r="D18" s="3069" t="s">
        <v>3068</v>
      </c>
      <c r="E18" s="3069" t="s">
        <v>2779</v>
      </c>
      <c r="F18" s="3069" t="s">
        <v>3205</v>
      </c>
      <c r="G18" s="3069" t="s">
        <v>3070</v>
      </c>
      <c r="H18" s="3069" t="s">
        <v>3213</v>
      </c>
      <c r="I18" s="3069" t="s">
        <v>3072</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3207</v>
      </c>
      <c r="U18" s="3069" t="s">
        <v>3207</v>
      </c>
      <c r="V18" s="3069" t="s">
        <v>2779</v>
      </c>
      <c r="W18" s="3069" t="s">
        <v>3148</v>
      </c>
      <c r="X18" s="3069" t="s">
        <v>3208</v>
      </c>
      <c r="Y18" s="3069" t="s">
        <v>3190</v>
      </c>
      <c r="Z18" s="3069" t="s">
        <v>3209</v>
      </c>
      <c r="AA18" s="3069" t="s">
        <v>3210</v>
      </c>
      <c r="AB18" s="3069" t="s">
        <v>3213</v>
      </c>
      <c r="AC18" s="3069" t="s">
        <v>3081</v>
      </c>
      <c r="AD18" s="3069" t="s">
        <v>3211</v>
      </c>
      <c r="AE18" s="3069">
        <v>115000</v>
      </c>
      <c r="AF18" s="3069">
        <v>383000</v>
      </c>
      <c r="AG18" s="3069">
        <v>574000</v>
      </c>
      <c r="AH18" s="3069">
        <v>3846.57</v>
      </c>
      <c r="AI18" s="3069">
        <v>5764.83</v>
      </c>
      <c r="AJ18" s="3069">
        <v>26226.59</v>
      </c>
      <c r="AK18" s="3069">
        <v>39305.65</v>
      </c>
      <c r="AL18" s="3069" t="s">
        <v>2779</v>
      </c>
      <c r="AM18" s="3069" t="s">
        <v>2779</v>
      </c>
      <c r="AN18" s="3069">
        <v>49.87</v>
      </c>
      <c r="AO18" s="3069" t="s">
        <v>3083</v>
      </c>
      <c r="AP18" s="3069" t="s">
        <v>2779</v>
      </c>
      <c r="AQ18" s="3069">
        <v>70</v>
      </c>
      <c r="AR18" s="3069" t="s">
        <v>2779</v>
      </c>
    </row>
    <row r="19" spans="1:44" s="3069" customFormat="1" ht="12">
      <c r="A19" s="3069" t="s">
        <v>3214</v>
      </c>
      <c r="B19" s="3069" t="s">
        <v>1907</v>
      </c>
      <c r="C19" s="3069" t="s">
        <v>3085</v>
      </c>
      <c r="D19" s="3069" t="s">
        <v>3068</v>
      </c>
      <c r="E19" s="3069" t="s">
        <v>2779</v>
      </c>
      <c r="F19" s="3069" t="s">
        <v>3215</v>
      </c>
      <c r="G19" s="3069" t="s">
        <v>3070</v>
      </c>
      <c r="H19" s="3069" t="s">
        <v>3216</v>
      </c>
      <c r="I19" s="3069" t="s">
        <v>3122</v>
      </c>
      <c r="J19" s="3069">
        <v>51970.99</v>
      </c>
      <c r="K19" s="3069">
        <v>135275</v>
      </c>
      <c r="L19" s="3069">
        <v>2.6</v>
      </c>
      <c r="M19" s="3069" t="s">
        <v>2779</v>
      </c>
      <c r="N19" s="3069" t="s">
        <v>2779</v>
      </c>
      <c r="O19" s="3069" t="s">
        <v>2779</v>
      </c>
      <c r="P19" s="3069" t="s">
        <v>2779</v>
      </c>
      <c r="Q19" s="3069" t="s">
        <v>2779</v>
      </c>
      <c r="R19" s="3069" t="s">
        <v>2779</v>
      </c>
      <c r="S19" s="3069" t="s">
        <v>2779</v>
      </c>
      <c r="T19" s="3069" t="s">
        <v>3207</v>
      </c>
      <c r="U19" s="3069" t="s">
        <v>3207</v>
      </c>
      <c r="V19" s="3069" t="s">
        <v>2779</v>
      </c>
      <c r="W19" s="3069" t="s">
        <v>3148</v>
      </c>
      <c r="X19" s="3069" t="s">
        <v>3217</v>
      </c>
      <c r="Y19" s="3069" t="s">
        <v>3218</v>
      </c>
      <c r="Z19" s="3069" t="s">
        <v>3219</v>
      </c>
      <c r="AA19" s="3069" t="s">
        <v>3219</v>
      </c>
      <c r="AB19" s="3069" t="s">
        <v>3216</v>
      </c>
      <c r="AC19" s="3069" t="s">
        <v>3081</v>
      </c>
      <c r="AD19" s="3069" t="s">
        <v>3220</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3083</v>
      </c>
      <c r="AP19" s="3069" t="s">
        <v>2779</v>
      </c>
      <c r="AQ19" s="3069">
        <v>100</v>
      </c>
      <c r="AR19" s="3069" t="s">
        <v>2779</v>
      </c>
    </row>
    <row r="20" spans="1:44" s="3071" customFormat="1" ht="12">
      <c r="A20" s="3071" t="s">
        <v>3387</v>
      </c>
      <c r="B20" s="3071" t="s">
        <v>1907</v>
      </c>
      <c r="C20" s="3071" t="s">
        <v>3067</v>
      </c>
      <c r="D20" s="3071" t="s">
        <v>3068</v>
      </c>
      <c r="E20" s="3071" t="s">
        <v>2779</v>
      </c>
      <c r="F20" s="3071" t="s">
        <v>3221</v>
      </c>
      <c r="G20" s="3071" t="s">
        <v>3070</v>
      </c>
      <c r="H20" s="3071" t="s">
        <v>3222</v>
      </c>
      <c r="I20" s="3071" t="s">
        <v>3072</v>
      </c>
      <c r="J20" s="3071">
        <v>50662.6</v>
      </c>
      <c r="K20" s="3071">
        <v>101325.2</v>
      </c>
      <c r="L20" s="3071">
        <v>2</v>
      </c>
      <c r="M20" s="3071" t="s">
        <v>2779</v>
      </c>
      <c r="N20" s="3071" t="s">
        <v>2779</v>
      </c>
      <c r="O20" s="3071" t="s">
        <v>2779</v>
      </c>
      <c r="P20" s="3071" t="s">
        <v>2779</v>
      </c>
      <c r="Q20" s="3071" t="s">
        <v>2779</v>
      </c>
      <c r="R20" s="3071" t="s">
        <v>2779</v>
      </c>
      <c r="S20" s="3071" t="s">
        <v>3223</v>
      </c>
      <c r="T20" s="3071" t="s">
        <v>2779</v>
      </c>
      <c r="U20" s="3071" t="s">
        <v>2779</v>
      </c>
      <c r="V20" s="3071" t="s">
        <v>2779</v>
      </c>
      <c r="W20" s="3071" t="s">
        <v>3148</v>
      </c>
      <c r="X20" s="3071" t="s">
        <v>3224</v>
      </c>
      <c r="Y20" s="3071" t="s">
        <v>3225</v>
      </c>
      <c r="Z20" s="3071" t="s">
        <v>3226</v>
      </c>
      <c r="AA20" s="3071" t="s">
        <v>3226</v>
      </c>
      <c r="AB20" s="3071" t="s">
        <v>3222</v>
      </c>
      <c r="AC20" s="3071" t="s">
        <v>3081</v>
      </c>
      <c r="AD20" s="3071" t="s">
        <v>3136</v>
      </c>
      <c r="AE20" s="3071">
        <v>45300</v>
      </c>
      <c r="AF20" s="3071">
        <v>151000</v>
      </c>
      <c r="AG20" s="3071">
        <v>211000</v>
      </c>
      <c r="AH20" s="3071">
        <v>1987</v>
      </c>
      <c r="AI20" s="3071">
        <v>2776.54</v>
      </c>
      <c r="AJ20" s="3071">
        <v>14902.51</v>
      </c>
      <c r="AK20" s="3071">
        <v>20824.04</v>
      </c>
      <c r="AL20" s="3071" t="s">
        <v>2779</v>
      </c>
      <c r="AM20" s="3071" t="s">
        <v>2779</v>
      </c>
      <c r="AN20" s="3071">
        <v>39.74</v>
      </c>
      <c r="AO20" s="3071" t="s">
        <v>3227</v>
      </c>
      <c r="AP20" s="3071" t="s">
        <v>2779</v>
      </c>
      <c r="AQ20" s="3071" t="s">
        <v>2779</v>
      </c>
      <c r="AR20" s="3071" t="s">
        <v>2779</v>
      </c>
    </row>
    <row r="21" spans="1:44" s="3069" customFormat="1" ht="12">
      <c r="A21" s="3069" t="s">
        <v>3228</v>
      </c>
      <c r="B21" s="3069" t="s">
        <v>1907</v>
      </c>
      <c r="C21" s="3069" t="s">
        <v>3085</v>
      </c>
      <c r="D21" s="3069" t="s">
        <v>3068</v>
      </c>
      <c r="E21" s="3069" t="s">
        <v>2779</v>
      </c>
      <c r="F21" s="3069" t="s">
        <v>3228</v>
      </c>
      <c r="G21" s="3069" t="s">
        <v>3070</v>
      </c>
      <c r="H21" s="3069" t="s">
        <v>3229</v>
      </c>
      <c r="I21" s="3069" t="s">
        <v>3230</v>
      </c>
      <c r="J21" s="3069">
        <v>45195.85</v>
      </c>
      <c r="K21" s="3069">
        <v>120599</v>
      </c>
      <c r="L21" s="3069">
        <v>2.67</v>
      </c>
      <c r="M21" s="3069" t="s">
        <v>2779</v>
      </c>
      <c r="N21" s="3069" t="s">
        <v>2779</v>
      </c>
      <c r="O21" s="3069" t="s">
        <v>2779</v>
      </c>
      <c r="P21" s="3069" t="s">
        <v>2779</v>
      </c>
      <c r="Q21" s="3069" t="s">
        <v>2779</v>
      </c>
      <c r="R21" s="3069" t="s">
        <v>2779</v>
      </c>
      <c r="S21" s="3069" t="s">
        <v>3231</v>
      </c>
      <c r="T21" s="3069" t="s">
        <v>2779</v>
      </c>
      <c r="U21" s="3069" t="s">
        <v>2779</v>
      </c>
      <c r="V21" s="3069" t="s">
        <v>2779</v>
      </c>
      <c r="W21" s="3069" t="s">
        <v>3148</v>
      </c>
      <c r="X21" s="3069" t="s">
        <v>3232</v>
      </c>
      <c r="Y21" s="3069" t="s">
        <v>3233</v>
      </c>
      <c r="Z21" s="3069" t="s">
        <v>3234</v>
      </c>
      <c r="AA21" s="3069" t="s">
        <v>3234</v>
      </c>
      <c r="AB21" s="3069" t="s">
        <v>3229</v>
      </c>
      <c r="AC21" s="3069" t="s">
        <v>3081</v>
      </c>
      <c r="AD21" s="3069" t="s">
        <v>3235</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3083</v>
      </c>
      <c r="AP21" s="3069" t="s">
        <v>2779</v>
      </c>
      <c r="AQ21" s="3069" t="s">
        <v>2779</v>
      </c>
      <c r="AR21" s="3069" t="s">
        <v>2779</v>
      </c>
    </row>
    <row r="22" spans="1:44" s="3069" customFormat="1" ht="12">
      <c r="A22" s="3069" t="s">
        <v>3236</v>
      </c>
      <c r="B22" s="3069" t="s">
        <v>1907</v>
      </c>
      <c r="C22" s="3069" t="s">
        <v>3085</v>
      </c>
      <c r="D22" s="3069" t="s">
        <v>3068</v>
      </c>
      <c r="E22" s="3069" t="s">
        <v>2779</v>
      </c>
      <c r="F22" s="3069" t="s">
        <v>3205</v>
      </c>
      <c r="G22" s="3069" t="s">
        <v>3070</v>
      </c>
      <c r="H22" s="3069" t="s">
        <v>3237</v>
      </c>
      <c r="I22" s="3069" t="s">
        <v>3238</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3148</v>
      </c>
      <c r="X22" s="3069" t="s">
        <v>3239</v>
      </c>
      <c r="Y22" s="3069" t="s">
        <v>3240</v>
      </c>
      <c r="Z22" s="3069" t="s">
        <v>3241</v>
      </c>
      <c r="AA22" s="3069" t="s">
        <v>3241</v>
      </c>
      <c r="AB22" s="3069" t="s">
        <v>3237</v>
      </c>
      <c r="AC22" s="3069" t="s">
        <v>3081</v>
      </c>
      <c r="AD22" s="3069" t="s">
        <v>3242</v>
      </c>
      <c r="AE22" s="3069">
        <v>82500</v>
      </c>
      <c r="AF22" s="3069">
        <v>275000</v>
      </c>
      <c r="AG22" s="3069">
        <v>442000</v>
      </c>
      <c r="AH22" s="3069">
        <v>2361.73</v>
      </c>
      <c r="AI22" s="3069">
        <v>3795.95</v>
      </c>
      <c r="AJ22" s="3069">
        <v>16589.75</v>
      </c>
      <c r="AK22" s="3069">
        <v>26664.25</v>
      </c>
      <c r="AL22" s="3069" t="s">
        <v>2779</v>
      </c>
      <c r="AM22" s="3069" t="s">
        <v>2779</v>
      </c>
      <c r="AN22" s="3069">
        <v>60.73</v>
      </c>
      <c r="AO22" s="3069" t="s">
        <v>3083</v>
      </c>
      <c r="AP22" s="3069" t="s">
        <v>2779</v>
      </c>
      <c r="AQ22" s="3069" t="s">
        <v>2779</v>
      </c>
      <c r="AR22" s="3069" t="s">
        <v>2779</v>
      </c>
    </row>
    <row r="23" spans="1:44" s="3069" customFormat="1" ht="12">
      <c r="A23" s="3069" t="s">
        <v>3243</v>
      </c>
      <c r="B23" s="3069" t="s">
        <v>1907</v>
      </c>
      <c r="C23" s="3069" t="s">
        <v>3085</v>
      </c>
      <c r="D23" s="3069" t="s">
        <v>3068</v>
      </c>
      <c r="E23" s="3069" t="s">
        <v>2779</v>
      </c>
      <c r="F23" s="3069" t="s">
        <v>3161</v>
      </c>
      <c r="G23" s="3069" t="s">
        <v>3070</v>
      </c>
      <c r="H23" s="3069" t="s">
        <v>3244</v>
      </c>
      <c r="I23" s="3069" t="s">
        <v>3088</v>
      </c>
      <c r="J23" s="3069">
        <v>61030.67</v>
      </c>
      <c r="K23" s="3069">
        <v>152577</v>
      </c>
      <c r="L23" s="3069">
        <v>2.5</v>
      </c>
      <c r="M23" s="3069" t="s">
        <v>2779</v>
      </c>
      <c r="N23" s="3069" t="s">
        <v>2779</v>
      </c>
      <c r="O23" s="3069" t="s">
        <v>2779</v>
      </c>
      <c r="P23" s="3069" t="s">
        <v>3245</v>
      </c>
      <c r="Q23" s="3069">
        <v>34900</v>
      </c>
      <c r="R23" s="3069">
        <v>89900</v>
      </c>
      <c r="S23" s="3069" t="s">
        <v>2779</v>
      </c>
      <c r="T23" s="3069" t="s">
        <v>2779</v>
      </c>
      <c r="U23" s="3069" t="s">
        <v>2779</v>
      </c>
      <c r="V23" s="3069" t="s">
        <v>2779</v>
      </c>
      <c r="W23" s="3069" t="s">
        <v>3246</v>
      </c>
      <c r="X23" s="3069" t="s">
        <v>3247</v>
      </c>
      <c r="Y23" s="3069" t="s">
        <v>3248</v>
      </c>
      <c r="Z23" s="3069" t="s">
        <v>3249</v>
      </c>
      <c r="AA23" s="3069" t="s">
        <v>3249</v>
      </c>
      <c r="AB23" s="3069" t="s">
        <v>3244</v>
      </c>
      <c r="AC23" s="3069" t="s">
        <v>3081</v>
      </c>
      <c r="AD23" s="3069" t="s">
        <v>3250</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3251</v>
      </c>
      <c r="AP23" s="3069" t="s">
        <v>2779</v>
      </c>
      <c r="AQ23" s="3069" t="s">
        <v>2779</v>
      </c>
      <c r="AR23" s="3069" t="s">
        <v>2779</v>
      </c>
    </row>
    <row r="24" spans="1:44" s="3069" customFormat="1" ht="12">
      <c r="A24" s="3069" t="s">
        <v>3252</v>
      </c>
      <c r="B24" s="3069" t="s">
        <v>1907</v>
      </c>
      <c r="C24" s="3069" t="s">
        <v>3085</v>
      </c>
      <c r="D24" s="3069" t="s">
        <v>3068</v>
      </c>
      <c r="E24" s="3069" t="s">
        <v>2779</v>
      </c>
      <c r="F24" s="3069" t="s">
        <v>3161</v>
      </c>
      <c r="G24" s="3069" t="s">
        <v>3070</v>
      </c>
      <c r="H24" s="3069" t="s">
        <v>3253</v>
      </c>
      <c r="I24" s="3069" t="s">
        <v>3254</v>
      </c>
      <c r="J24" s="3069">
        <v>57931.55</v>
      </c>
      <c r="K24" s="3069">
        <v>137735</v>
      </c>
      <c r="L24" s="3069">
        <v>2.38</v>
      </c>
      <c r="M24" s="3069" t="s">
        <v>2779</v>
      </c>
      <c r="N24" s="3069" t="s">
        <v>2779</v>
      </c>
      <c r="O24" s="3069" t="s">
        <v>2779</v>
      </c>
      <c r="P24" s="3069" t="s">
        <v>3245</v>
      </c>
      <c r="Q24" s="3069">
        <v>30800</v>
      </c>
      <c r="R24" s="3069">
        <v>94078</v>
      </c>
      <c r="S24" s="3069" t="s">
        <v>2779</v>
      </c>
      <c r="T24" s="3069" t="s">
        <v>2779</v>
      </c>
      <c r="U24" s="3069" t="s">
        <v>2779</v>
      </c>
      <c r="V24" s="3069" t="s">
        <v>2779</v>
      </c>
      <c r="W24" s="3069" t="s">
        <v>3246</v>
      </c>
      <c r="X24" s="3069" t="s">
        <v>3255</v>
      </c>
      <c r="Y24" s="3069" t="s">
        <v>3256</v>
      </c>
      <c r="Z24" s="3069" t="s">
        <v>3257</v>
      </c>
      <c r="AA24" s="3069" t="s">
        <v>3257</v>
      </c>
      <c r="AB24" s="3069" t="s">
        <v>3253</v>
      </c>
      <c r="AC24" s="3069" t="s">
        <v>3081</v>
      </c>
      <c r="AD24" s="3069" t="s">
        <v>3258</v>
      </c>
      <c r="AE24" s="3069">
        <v>46000</v>
      </c>
      <c r="AF24" s="3069">
        <v>152000</v>
      </c>
      <c r="AG24" s="3069">
        <v>228000</v>
      </c>
      <c r="AH24" s="3069">
        <v>1749.19</v>
      </c>
      <c r="AI24" s="3069">
        <v>2623.79</v>
      </c>
      <c r="AJ24" s="3069">
        <v>11035.68</v>
      </c>
      <c r="AK24" s="3069">
        <v>16553.52</v>
      </c>
      <c r="AL24" s="3069">
        <v>14214</v>
      </c>
      <c r="AM24" s="3069">
        <v>52225</v>
      </c>
      <c r="AN24" s="3069">
        <v>50</v>
      </c>
      <c r="AO24" s="3069" t="s">
        <v>3251</v>
      </c>
      <c r="AP24" s="3069" t="s">
        <v>2779</v>
      </c>
      <c r="AQ24" s="3069" t="s">
        <v>2779</v>
      </c>
      <c r="AR24" s="3069" t="s">
        <v>2779</v>
      </c>
    </row>
    <row r="25" spans="1:44" s="3069" customFormat="1" ht="12">
      <c r="A25" s="3069" t="s">
        <v>3259</v>
      </c>
      <c r="B25" s="3069" t="s">
        <v>1907</v>
      </c>
      <c r="C25" s="3069" t="s">
        <v>3085</v>
      </c>
      <c r="D25" s="3069" t="s">
        <v>3068</v>
      </c>
      <c r="E25" s="3069" t="s">
        <v>2779</v>
      </c>
      <c r="F25" s="3069" t="s">
        <v>3069</v>
      </c>
      <c r="G25" s="3069" t="s">
        <v>3070</v>
      </c>
      <c r="H25" s="3069" t="s">
        <v>3260</v>
      </c>
      <c r="I25" s="3069" t="s">
        <v>3261</v>
      </c>
      <c r="J25" s="3069">
        <v>118127</v>
      </c>
      <c r="K25" s="3069">
        <v>198800</v>
      </c>
      <c r="L25" s="3069">
        <v>1.68</v>
      </c>
      <c r="M25" s="3069" t="s">
        <v>2779</v>
      </c>
      <c r="N25" s="3069" t="s">
        <v>2779</v>
      </c>
      <c r="O25" s="3069" t="s">
        <v>2779</v>
      </c>
      <c r="P25" s="3069" t="s">
        <v>3245</v>
      </c>
      <c r="Q25" s="3069" t="s">
        <v>2779</v>
      </c>
      <c r="R25" s="3069">
        <v>44252</v>
      </c>
      <c r="S25" s="3069" t="s">
        <v>2779</v>
      </c>
      <c r="T25" s="3069" t="s">
        <v>2779</v>
      </c>
      <c r="U25" s="3069" t="s">
        <v>2779</v>
      </c>
      <c r="V25" s="3069" t="s">
        <v>2779</v>
      </c>
      <c r="W25" s="3069" t="s">
        <v>3246</v>
      </c>
      <c r="X25" s="3069" t="s">
        <v>3262</v>
      </c>
      <c r="Y25" s="3069" t="s">
        <v>3263</v>
      </c>
      <c r="Z25" s="3069" t="s">
        <v>3264</v>
      </c>
      <c r="AA25" s="3069" t="s">
        <v>3264</v>
      </c>
      <c r="AB25" s="3069" t="s">
        <v>3260</v>
      </c>
      <c r="AC25" s="3069" t="s">
        <v>3081</v>
      </c>
      <c r="AD25" s="3069" t="s">
        <v>3265</v>
      </c>
      <c r="AE25" s="3069">
        <v>35000</v>
      </c>
      <c r="AF25" s="3069">
        <v>117000</v>
      </c>
      <c r="AG25" s="3069">
        <v>200000</v>
      </c>
      <c r="AH25" s="3069">
        <v>660.31</v>
      </c>
      <c r="AI25" s="3069">
        <v>1128.73</v>
      </c>
      <c r="AJ25" s="3069">
        <v>5885.31</v>
      </c>
      <c r="AK25" s="3069">
        <v>10060.36</v>
      </c>
      <c r="AL25" s="3069" t="s">
        <v>2779</v>
      </c>
      <c r="AM25" s="3069">
        <v>12941</v>
      </c>
      <c r="AN25" s="3069">
        <v>70.94</v>
      </c>
      <c r="AO25" s="3069" t="s">
        <v>3251</v>
      </c>
      <c r="AP25" s="3069" t="s">
        <v>2779</v>
      </c>
      <c r="AQ25" s="3069" t="s">
        <v>2779</v>
      </c>
      <c r="AR25" s="3069" t="s">
        <v>2779</v>
      </c>
    </row>
    <row r="26" spans="1:44" s="3069" customFormat="1" ht="12">
      <c r="A26" s="3069" t="s">
        <v>3266</v>
      </c>
      <c r="B26" s="3069" t="s">
        <v>1907</v>
      </c>
      <c r="C26" s="3069" t="s">
        <v>3085</v>
      </c>
      <c r="D26" s="3069" t="s">
        <v>3068</v>
      </c>
      <c r="E26" s="3069" t="s">
        <v>2779</v>
      </c>
      <c r="F26" s="3069" t="s">
        <v>3069</v>
      </c>
      <c r="G26" s="3069" t="s">
        <v>3070</v>
      </c>
      <c r="H26" s="3069" t="s">
        <v>3267</v>
      </c>
      <c r="I26" s="3069" t="s">
        <v>3261</v>
      </c>
      <c r="J26" s="3069">
        <v>158280.4</v>
      </c>
      <c r="K26" s="3069">
        <v>266222</v>
      </c>
      <c r="L26" s="3069">
        <v>1.68</v>
      </c>
      <c r="M26" s="3069" t="s">
        <v>2779</v>
      </c>
      <c r="N26" s="3069" t="s">
        <v>2779</v>
      </c>
      <c r="O26" s="3069" t="s">
        <v>2779</v>
      </c>
      <c r="P26" s="3069" t="s">
        <v>3245</v>
      </c>
      <c r="Q26" s="3069">
        <v>31200</v>
      </c>
      <c r="R26" s="3069">
        <v>59788</v>
      </c>
      <c r="S26" s="3069" t="s">
        <v>2779</v>
      </c>
      <c r="T26" s="3069" t="s">
        <v>2779</v>
      </c>
      <c r="U26" s="3069" t="s">
        <v>2779</v>
      </c>
      <c r="V26" s="3069" t="s">
        <v>2779</v>
      </c>
      <c r="W26" s="3069" t="s">
        <v>3246</v>
      </c>
      <c r="X26" s="3069" t="s">
        <v>3268</v>
      </c>
      <c r="Y26" s="3069" t="s">
        <v>3269</v>
      </c>
      <c r="Z26" s="3069" t="s">
        <v>3270</v>
      </c>
      <c r="AA26" s="3069" t="s">
        <v>3270</v>
      </c>
      <c r="AB26" s="3069" t="s">
        <v>3267</v>
      </c>
      <c r="AC26" s="3069" t="s">
        <v>3081</v>
      </c>
      <c r="AD26" s="3069" t="s">
        <v>3271</v>
      </c>
      <c r="AE26" s="3069">
        <v>45000</v>
      </c>
      <c r="AF26" s="3069">
        <v>151000</v>
      </c>
      <c r="AG26" s="3069">
        <v>241000</v>
      </c>
      <c r="AH26" s="3069">
        <v>636</v>
      </c>
      <c r="AI26" s="3069">
        <v>1015.08</v>
      </c>
      <c r="AJ26" s="3069">
        <v>5671.95</v>
      </c>
      <c r="AK26" s="3069">
        <v>9052.6</v>
      </c>
      <c r="AL26" s="3069">
        <v>6425</v>
      </c>
      <c r="AM26" s="3069">
        <v>11674</v>
      </c>
      <c r="AN26" s="3069">
        <v>59.6</v>
      </c>
      <c r="AO26" s="3069" t="s">
        <v>3251</v>
      </c>
      <c r="AP26" s="3069" t="s">
        <v>2779</v>
      </c>
      <c r="AQ26" s="3069" t="s">
        <v>2779</v>
      </c>
      <c r="AR26" s="3069" t="s">
        <v>2779</v>
      </c>
    </row>
    <row r="27" spans="1:44" s="3069" customFormat="1" ht="12">
      <c r="A27" s="3069" t="s">
        <v>3272</v>
      </c>
      <c r="B27" s="3069" t="s">
        <v>1907</v>
      </c>
      <c r="C27" s="3069" t="s">
        <v>3067</v>
      </c>
      <c r="D27" s="3069" t="s">
        <v>3068</v>
      </c>
      <c r="E27" s="3069" t="s">
        <v>2779</v>
      </c>
      <c r="F27" s="3069" t="s">
        <v>3273</v>
      </c>
      <c r="G27" s="3069" t="s">
        <v>3070</v>
      </c>
      <c r="H27" s="3069" t="s">
        <v>3274</v>
      </c>
      <c r="I27" s="3069" t="s">
        <v>3072</v>
      </c>
      <c r="J27" s="3069">
        <v>13541.67</v>
      </c>
      <c r="K27" s="3069">
        <v>18958</v>
      </c>
      <c r="L27" s="3069">
        <v>1.4</v>
      </c>
      <c r="M27" s="3069" t="s">
        <v>2779</v>
      </c>
      <c r="N27" s="3069" t="s">
        <v>2779</v>
      </c>
      <c r="O27" s="3069" t="s">
        <v>2779</v>
      </c>
      <c r="P27" s="3069" t="s">
        <v>2779</v>
      </c>
      <c r="Q27" s="3069" t="s">
        <v>2779</v>
      </c>
      <c r="R27" s="3069" t="s">
        <v>2779</v>
      </c>
      <c r="S27" s="3069" t="s">
        <v>3275</v>
      </c>
      <c r="T27" s="3069" t="s">
        <v>2779</v>
      </c>
      <c r="U27" s="3069" t="s">
        <v>2779</v>
      </c>
      <c r="V27" s="3069" t="s">
        <v>2779</v>
      </c>
      <c r="W27" s="3069" t="s">
        <v>3246</v>
      </c>
      <c r="X27" s="3069" t="s">
        <v>3276</v>
      </c>
      <c r="Y27" s="3069" t="s">
        <v>3277</v>
      </c>
      <c r="Z27" s="3069" t="s">
        <v>3278</v>
      </c>
      <c r="AA27" s="3069" t="s">
        <v>3278</v>
      </c>
      <c r="AB27" s="3069" t="s">
        <v>3274</v>
      </c>
      <c r="AC27" s="3069" t="s">
        <v>3081</v>
      </c>
      <c r="AD27" s="3069" t="s">
        <v>3279</v>
      </c>
      <c r="AE27" s="3069">
        <v>4500</v>
      </c>
      <c r="AF27" s="3069">
        <v>15000</v>
      </c>
      <c r="AG27" s="3069">
        <v>22500</v>
      </c>
      <c r="AH27" s="3069">
        <v>738.46</v>
      </c>
      <c r="AI27" s="3069">
        <v>1107.69</v>
      </c>
      <c r="AJ27" s="3069">
        <v>7912.22</v>
      </c>
      <c r="AK27" s="3069">
        <v>11868.34</v>
      </c>
      <c r="AL27" s="3069" t="s">
        <v>2779</v>
      </c>
      <c r="AM27" s="3069" t="s">
        <v>2779</v>
      </c>
      <c r="AN27" s="3069">
        <v>50</v>
      </c>
      <c r="AO27" s="3069" t="s">
        <v>3280</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2" t="s">
        <v>2433</v>
      </c>
      <c r="B1" s="3483"/>
      <c r="C1" s="3484"/>
      <c r="D1" s="3485">
        <f>SUM(I10,I15,I20,I21,I23)</f>
        <v>0</v>
      </c>
      <c r="E1" s="3485"/>
      <c r="F1" s="3485"/>
      <c r="G1" s="3485"/>
      <c r="H1" s="3485"/>
      <c r="I1" s="3486"/>
    </row>
    <row r="2" spans="1:9">
      <c r="A2" s="3487" t="s">
        <v>2434</v>
      </c>
      <c r="B2" s="3488" t="s">
        <v>2435</v>
      </c>
      <c r="C2" s="3488"/>
      <c r="D2" s="2418" t="s">
        <v>2436</v>
      </c>
      <c r="E2" s="2418" t="s">
        <v>2437</v>
      </c>
      <c r="F2" s="2418" t="s">
        <v>2438</v>
      </c>
      <c r="G2" s="2418" t="s">
        <v>2439</v>
      </c>
      <c r="H2" s="2418" t="s">
        <v>2440</v>
      </c>
      <c r="I2" s="2419" t="s">
        <v>2441</v>
      </c>
    </row>
    <row r="3" spans="1:9">
      <c r="A3" s="3487"/>
      <c r="B3" s="3488" t="s">
        <v>2442</v>
      </c>
      <c r="C3" s="3488"/>
      <c r="D3" s="2420"/>
      <c r="E3" s="2418"/>
      <c r="F3" s="2421"/>
      <c r="G3" s="2421"/>
      <c r="H3" s="2422"/>
      <c r="I3" s="2423">
        <f>ROUND(D3*E3*F3*G3*H3/10000,0)</f>
        <v>0</v>
      </c>
    </row>
    <row r="4" spans="1:9">
      <c r="A4" s="3487"/>
      <c r="B4" s="3488" t="s">
        <v>2443</v>
      </c>
      <c r="C4" s="3488"/>
      <c r="D4" s="2420"/>
      <c r="E4" s="2418"/>
      <c r="F4" s="2421"/>
      <c r="G4" s="2421"/>
      <c r="H4" s="2422"/>
      <c r="I4" s="2423">
        <f t="shared" ref="I4:I9" si="0">ROUND(D4*E4*F4*G4*H4/10000,0)</f>
        <v>0</v>
      </c>
    </row>
    <row r="5" spans="1:9">
      <c r="A5" s="3487"/>
      <c r="B5" s="3488" t="s">
        <v>2444</v>
      </c>
      <c r="C5" s="3488"/>
      <c r="D5" s="2420"/>
      <c r="E5" s="2418"/>
      <c r="F5" s="2421"/>
      <c r="G5" s="2421"/>
      <c r="H5" s="2422"/>
      <c r="I5" s="2423">
        <f t="shared" si="0"/>
        <v>0</v>
      </c>
    </row>
    <row r="6" spans="1:9">
      <c r="A6" s="3487"/>
      <c r="B6" s="3488" t="s">
        <v>2445</v>
      </c>
      <c r="C6" s="3488"/>
      <c r="D6" s="2420"/>
      <c r="E6" s="2418"/>
      <c r="F6" s="2421"/>
      <c r="G6" s="2421"/>
      <c r="H6" s="2422"/>
      <c r="I6" s="2423">
        <f t="shared" si="0"/>
        <v>0</v>
      </c>
    </row>
    <row r="7" spans="1:9">
      <c r="A7" s="3487"/>
      <c r="B7" s="3488" t="s">
        <v>2446</v>
      </c>
      <c r="C7" s="3488"/>
      <c r="D7" s="2420"/>
      <c r="E7" s="2418"/>
      <c r="F7" s="2421"/>
      <c r="G7" s="2421"/>
      <c r="H7" s="2422"/>
      <c r="I7" s="2423">
        <f t="shared" si="0"/>
        <v>0</v>
      </c>
    </row>
    <row r="8" spans="1:9">
      <c r="A8" s="3487"/>
      <c r="B8" s="3488" t="s">
        <v>2447</v>
      </c>
      <c r="C8" s="3488"/>
      <c r="D8" s="2420"/>
      <c r="E8" s="2418"/>
      <c r="F8" s="2421"/>
      <c r="G8" s="2421"/>
      <c r="H8" s="2422"/>
      <c r="I8" s="2423">
        <f t="shared" si="0"/>
        <v>0</v>
      </c>
    </row>
    <row r="9" spans="1:9">
      <c r="A9" s="3487"/>
      <c r="B9" s="3488" t="s">
        <v>2448</v>
      </c>
      <c r="C9" s="3488"/>
      <c r="D9" s="2420"/>
      <c r="E9" s="2418"/>
      <c r="F9" s="2421"/>
      <c r="G9" s="2421"/>
      <c r="H9" s="2422"/>
      <c r="I9" s="2423">
        <f t="shared" si="0"/>
        <v>0</v>
      </c>
    </row>
    <row r="10" spans="1:9">
      <c r="A10" s="3487"/>
      <c r="B10" s="3489" t="s">
        <v>2449</v>
      </c>
      <c r="C10" s="3489"/>
      <c r="D10" s="2424">
        <v>527</v>
      </c>
      <c r="E10" s="2424" t="e">
        <f>ROUND(D1*10000/D10/H9,0)</f>
        <v>#DIV/0!</v>
      </c>
      <c r="F10" s="2425"/>
      <c r="G10" s="2425"/>
      <c r="H10" s="2426"/>
      <c r="I10" s="2427">
        <f>SUM(I3:I9)</f>
        <v>0</v>
      </c>
    </row>
    <row r="11" spans="1:9" ht="15.6">
      <c r="A11" s="3487" t="s">
        <v>2450</v>
      </c>
      <c r="B11" s="3488" t="s">
        <v>2451</v>
      </c>
      <c r="C11" s="3488"/>
      <c r="D11" s="2420" t="s">
        <v>2452</v>
      </c>
      <c r="E11" s="2420" t="s">
        <v>2453</v>
      </c>
      <c r="F11" s="2421" t="s">
        <v>2454</v>
      </c>
      <c r="G11" s="2421" t="s">
        <v>2455</v>
      </c>
      <c r="H11" s="2428" t="s">
        <v>2456</v>
      </c>
      <c r="I11" s="2419" t="s">
        <v>2457</v>
      </c>
    </row>
    <row r="12" spans="1:9">
      <c r="A12" s="3487"/>
      <c r="B12" s="3488" t="s">
        <v>2458</v>
      </c>
      <c r="C12" s="3488"/>
      <c r="D12" s="2420"/>
      <c r="E12" s="2420"/>
      <c r="F12" s="2421"/>
      <c r="G12" s="2422"/>
      <c r="H12" s="2429"/>
      <c r="I12" s="2419">
        <f>ROUND(D12*E12*F12*G12/10000,0)</f>
        <v>0</v>
      </c>
    </row>
    <row r="13" spans="1:9">
      <c r="A13" s="3487"/>
      <c r="B13" s="3488" t="s">
        <v>2459</v>
      </c>
      <c r="C13" s="3488"/>
      <c r="D13" s="2420"/>
      <c r="E13" s="2420"/>
      <c r="F13" s="2421"/>
      <c r="G13" s="2422"/>
      <c r="H13" s="2429"/>
      <c r="I13" s="2419">
        <f>ROUND(D13*E13*F13*G13/10000,0)</f>
        <v>0</v>
      </c>
    </row>
    <row r="14" spans="1:9">
      <c r="A14" s="3487"/>
      <c r="B14" s="3488" t="s">
        <v>2460</v>
      </c>
      <c r="C14" s="3488"/>
      <c r="D14" s="2420"/>
      <c r="E14" s="2420"/>
      <c r="F14" s="2421"/>
      <c r="G14" s="2422"/>
      <c r="H14" s="2429"/>
      <c r="I14" s="2419">
        <f>ROUND(D14*E14*F14*G14/10000,0)</f>
        <v>0</v>
      </c>
    </row>
    <row r="15" spans="1:9">
      <c r="A15" s="3487"/>
      <c r="B15" s="3489" t="s">
        <v>2449</v>
      </c>
      <c r="C15" s="3489"/>
      <c r="D15" s="2424"/>
      <c r="E15" s="2424">
        <f>SUM(E12:E14)</f>
        <v>0</v>
      </c>
      <c r="F15" s="2425"/>
      <c r="G15" s="2422"/>
      <c r="H15" s="2429"/>
      <c r="I15" s="2430">
        <f>SUM(I12:I14)</f>
        <v>0</v>
      </c>
    </row>
    <row r="16" spans="1:9" ht="24">
      <c r="A16" s="3487" t="s">
        <v>2461</v>
      </c>
      <c r="B16" s="3488" t="s">
        <v>2462</v>
      </c>
      <c r="C16" s="3488"/>
      <c r="D16" s="2420" t="s">
        <v>2463</v>
      </c>
      <c r="E16" s="2431" t="s">
        <v>2464</v>
      </c>
      <c r="F16" s="2421" t="s">
        <v>2465</v>
      </c>
      <c r="G16" s="2422" t="s">
        <v>2455</v>
      </c>
      <c r="H16" s="2428" t="s">
        <v>2456</v>
      </c>
      <c r="I16" s="2419" t="s">
        <v>2457</v>
      </c>
    </row>
    <row r="17" spans="1:9" ht="15.6">
      <c r="A17" s="3487"/>
      <c r="B17" s="3488" t="s">
        <v>2466</v>
      </c>
      <c r="C17" s="3488"/>
      <c r="D17" s="2420"/>
      <c r="E17" s="2420"/>
      <c r="F17" s="2421"/>
      <c r="G17" s="2422"/>
      <c r="H17" s="2432"/>
      <c r="I17" s="2433">
        <f>ROUND(D17*E17*F17*G17/10000,0)</f>
        <v>0</v>
      </c>
    </row>
    <row r="18" spans="1:9" ht="15.6">
      <c r="A18" s="3487"/>
      <c r="B18" s="3488" t="s">
        <v>2467</v>
      </c>
      <c r="C18" s="3488"/>
      <c r="D18" s="2420"/>
      <c r="E18" s="2420"/>
      <c r="F18" s="2421"/>
      <c r="G18" s="2422"/>
      <c r="H18" s="2432"/>
      <c r="I18" s="2433">
        <f>ROUND(D18*E18*F18*G18/10000,0)</f>
        <v>0</v>
      </c>
    </row>
    <row r="19" spans="1:9" ht="15.6">
      <c r="A19" s="3487"/>
      <c r="B19" s="3488" t="s">
        <v>2468</v>
      </c>
      <c r="C19" s="3488"/>
      <c r="D19" s="2420"/>
      <c r="E19" s="2420"/>
      <c r="F19" s="2421"/>
      <c r="G19" s="2422"/>
      <c r="H19" s="2432"/>
      <c r="I19" s="2433">
        <f>ROUND(D19*E19*F19*G19/10000,0)</f>
        <v>0</v>
      </c>
    </row>
    <row r="20" spans="1:9">
      <c r="A20" s="3487"/>
      <c r="B20" s="3489" t="s">
        <v>2449</v>
      </c>
      <c r="C20" s="3489"/>
      <c r="D20" s="2424">
        <f>SUM(D17:D19)</f>
        <v>0</v>
      </c>
      <c r="E20" s="2424"/>
      <c r="F20" s="2425"/>
      <c r="G20" s="2422"/>
      <c r="H20" s="2429"/>
      <c r="I20" s="2430">
        <f>SUM(I17:I19)</f>
        <v>0</v>
      </c>
    </row>
    <row r="21" spans="1:9">
      <c r="A21" s="3487" t="s">
        <v>2469</v>
      </c>
      <c r="B21" s="3491"/>
      <c r="C21" s="3491"/>
      <c r="D21" s="3491"/>
      <c r="E21" s="3491"/>
      <c r="F21" s="3491"/>
      <c r="G21" s="3491"/>
      <c r="H21" s="2434">
        <v>0.1</v>
      </c>
      <c r="I21" s="2427">
        <f>ROUND(I10*H21,0)</f>
        <v>0</v>
      </c>
    </row>
    <row r="22" spans="1:9" ht="15.6">
      <c r="A22" s="3492" t="s">
        <v>2470</v>
      </c>
      <c r="B22" s="3493"/>
      <c r="C22" s="3494"/>
      <c r="D22" s="2435" t="s">
        <v>2471</v>
      </c>
      <c r="E22" s="2435" t="s">
        <v>2472</v>
      </c>
      <c r="F22" s="2436" t="s">
        <v>2473</v>
      </c>
      <c r="G22" s="2436" t="s">
        <v>2474</v>
      </c>
      <c r="H22" s="2428" t="s">
        <v>2475</v>
      </c>
      <c r="I22" s="2419" t="s">
        <v>2476</v>
      </c>
    </row>
    <row r="23" spans="1:9" ht="15" thickBot="1">
      <c r="A23" s="3495"/>
      <c r="B23" s="3496"/>
      <c r="C23" s="3497"/>
      <c r="D23" s="2437"/>
      <c r="E23" s="2437"/>
      <c r="F23" s="2437"/>
      <c r="G23" s="2438"/>
      <c r="H23" s="2439"/>
      <c r="I23" s="2440">
        <f>ROUND(E23*D23*F23*(1-G23)/10000,0)</f>
        <v>0</v>
      </c>
    </row>
    <row r="26" spans="1:9">
      <c r="A26" s="2441" t="s">
        <v>2477</v>
      </c>
      <c r="B26" s="2441"/>
      <c r="C26" s="2441"/>
      <c r="D26" s="2441"/>
      <c r="E26" s="3498">
        <f>C27-C30-C31-C32</f>
        <v>0</v>
      </c>
      <c r="F26" s="3498"/>
      <c r="G26" s="3498"/>
      <c r="H26" s="2944" t="s">
        <v>2804</v>
      </c>
    </row>
    <row r="27" spans="1:9">
      <c r="A27" s="2442">
        <v>1</v>
      </c>
      <c r="B27" s="2443" t="s">
        <v>2478</v>
      </c>
      <c r="C27" s="2443"/>
      <c r="D27" s="2443"/>
      <c r="E27" s="3499"/>
      <c r="F27" s="3499"/>
      <c r="G27" s="3499"/>
    </row>
    <row r="28" spans="1:9">
      <c r="A28" s="2444" t="s">
        <v>2479</v>
      </c>
      <c r="B28" s="2443" t="s">
        <v>2480</v>
      </c>
      <c r="C28" s="2443"/>
      <c r="D28" s="2443"/>
      <c r="E28" s="3499"/>
      <c r="F28" s="3499"/>
      <c r="G28" s="3499"/>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90"/>
      <c r="F32" s="3490"/>
      <c r="G32" s="3490"/>
    </row>
    <row r="33" spans="1:7" hidden="1">
      <c r="A33" s="3500" t="s">
        <v>2488</v>
      </c>
      <c r="B33" s="3501"/>
      <c r="C33" s="3501"/>
      <c r="D33" s="3502"/>
      <c r="E33" s="3498"/>
      <c r="F33" s="3498"/>
      <c r="G33" s="3498"/>
    </row>
    <row r="34" spans="1:7" hidden="1">
      <c r="A34" s="2446">
        <v>1</v>
      </c>
      <c r="B34" s="2443" t="s">
        <v>2489</v>
      </c>
      <c r="C34" s="2443"/>
      <c r="D34" s="2443"/>
      <c r="E34" s="3499"/>
      <c r="F34" s="3499"/>
      <c r="G34" s="3499"/>
    </row>
    <row r="35" spans="1:7" hidden="1">
      <c r="A35" s="2446">
        <v>2</v>
      </c>
      <c r="B35" s="2443" t="s">
        <v>2490</v>
      </c>
      <c r="C35" s="2443"/>
      <c r="D35" s="2443"/>
      <c r="E35" s="3499"/>
      <c r="F35" s="3499"/>
      <c r="G35" s="3499"/>
    </row>
    <row r="36" spans="1:7" hidden="1">
      <c r="A36" s="2446">
        <v>3</v>
      </c>
      <c r="B36" s="2443" t="s">
        <v>2491</v>
      </c>
      <c r="C36" s="2443"/>
      <c r="D36" s="2443"/>
      <c r="E36" s="3499"/>
      <c r="F36" s="3499"/>
      <c r="G36" s="3499"/>
    </row>
    <row r="37" spans="1:7" hidden="1">
      <c r="A37" s="2446">
        <v>4</v>
      </c>
      <c r="B37" s="2443" t="s">
        <v>2492</v>
      </c>
      <c r="C37" s="2443"/>
      <c r="D37" s="2443"/>
      <c r="E37" s="3499"/>
      <c r="F37" s="3499"/>
      <c r="G37" s="3499"/>
    </row>
    <row r="38" spans="1:7" hidden="1">
      <c r="A38" s="3500" t="s">
        <v>2493</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083" customWidth="1"/>
    <col min="2" max="2" width="26.6640625" style="2084" customWidth="1"/>
    <col min="3" max="3" width="11.109375" style="2084" customWidth="1"/>
    <col min="4" max="5" width="11.109375" style="2085" customWidth="1"/>
    <col min="6" max="6" width="9.44140625" style="2084" customWidth="1"/>
    <col min="7" max="7" width="31.88671875" style="2084" customWidth="1"/>
    <col min="8" max="25" width="9" style="2086" customWidth="1"/>
    <col min="26" max="254" width="9" style="2084" customWidth="1"/>
    <col min="255" max="16384" width="8.33203125" style="2084"/>
  </cols>
  <sheetData>
    <row r="1" spans="1:25" s="1957" customFormat="1" ht="21">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276979</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1352</v>
      </c>
      <c r="D13" s="681">
        <f>'数据-汇总表'!E6</f>
        <v>67619.070000000007</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6.4">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5.2">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5.10937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4.4">
      <c r="A4" s="435" t="s">
        <v>481</v>
      </c>
      <c r="B4" s="436"/>
      <c r="C4" s="3396" t="s">
        <v>482</v>
      </c>
      <c r="D4" s="3397"/>
      <c r="E4" s="3431" t="s">
        <v>483</v>
      </c>
      <c r="F4" s="3432"/>
      <c r="G4" s="3396" t="s">
        <v>484</v>
      </c>
      <c r="H4" s="3397"/>
      <c r="I4" s="3396" t="s">
        <v>485</v>
      </c>
      <c r="J4" s="3397"/>
      <c r="K4" s="776" t="s">
        <v>486</v>
      </c>
      <c r="L4" s="2031"/>
      <c r="M4" s="2032"/>
      <c r="N4" s="2032"/>
      <c r="O4" s="2032"/>
      <c r="P4" s="3398" t="s">
        <v>487</v>
      </c>
      <c r="Q4" s="3399"/>
      <c r="R4" s="3404" t="s">
        <v>483</v>
      </c>
      <c r="S4" s="3405"/>
      <c r="T4" s="3404" t="s">
        <v>484</v>
      </c>
      <c r="U4" s="3405"/>
      <c r="V4" s="3391" t="s">
        <v>485</v>
      </c>
      <c r="W4" s="3391"/>
      <c r="X4" s="1465"/>
      <c r="Y4" s="3404" t="s">
        <v>487</v>
      </c>
      <c r="Z4" s="3405"/>
      <c r="AA4" s="3393" t="s">
        <v>483</v>
      </c>
      <c r="AB4" s="3393" t="s">
        <v>484</v>
      </c>
      <c r="AC4" s="3393" t="s">
        <v>485</v>
      </c>
    </row>
    <row r="5" spans="1:29">
      <c r="A5" s="438"/>
      <c r="B5" s="439"/>
      <c r="C5" s="3412" t="s">
        <v>2891</v>
      </c>
      <c r="D5" s="3413"/>
      <c r="E5" s="3433" t="s">
        <v>2892</v>
      </c>
      <c r="F5" s="3434"/>
      <c r="G5" s="3412" t="s">
        <v>2893</v>
      </c>
      <c r="H5" s="3413"/>
      <c r="I5" s="3412" t="s">
        <v>2894</v>
      </c>
      <c r="J5" s="3413"/>
      <c r="K5" s="777"/>
      <c r="L5" s="2031"/>
      <c r="M5" s="2032"/>
      <c r="N5" s="2032"/>
      <c r="O5" s="2032"/>
      <c r="P5" s="3400"/>
      <c r="Q5" s="3401"/>
      <c r="R5" s="3406"/>
      <c r="S5" s="3407"/>
      <c r="T5" s="3406"/>
      <c r="U5" s="3407"/>
      <c r="V5" s="3391"/>
      <c r="W5" s="3391"/>
      <c r="X5" s="1465"/>
      <c r="Y5" s="3406"/>
      <c r="Z5" s="3407"/>
      <c r="AA5" s="3394"/>
      <c r="AB5" s="3394"/>
      <c r="AC5" s="3394"/>
    </row>
    <row r="6" spans="1:29" ht="15" thickBot="1">
      <c r="A6" s="440"/>
      <c r="B6" s="441"/>
      <c r="C6" s="3410" t="s">
        <v>2895</v>
      </c>
      <c r="D6" s="3411"/>
      <c r="E6" s="3429" t="s">
        <v>2895</v>
      </c>
      <c r="F6" s="3430"/>
      <c r="G6" s="3410" t="s">
        <v>2895</v>
      </c>
      <c r="H6" s="3411"/>
      <c r="I6" s="3410" t="s">
        <v>2895</v>
      </c>
      <c r="J6" s="3411"/>
      <c r="K6" s="777" t="s">
        <v>488</v>
      </c>
      <c r="L6" s="2031"/>
      <c r="M6" s="2032"/>
      <c r="N6" s="2032"/>
      <c r="O6" s="2032"/>
      <c r="P6" s="3402"/>
      <c r="Q6" s="3403"/>
      <c r="R6" s="3406"/>
      <c r="S6" s="3407"/>
      <c r="T6" s="3408"/>
      <c r="U6" s="3409"/>
      <c r="V6" s="3391"/>
      <c r="W6" s="3391"/>
      <c r="X6" s="1465"/>
      <c r="Y6" s="3408"/>
      <c r="Z6" s="3409"/>
      <c r="AA6" s="3395"/>
      <c r="AB6" s="3395"/>
      <c r="AC6" s="3395"/>
    </row>
    <row r="7" spans="1:29" s="1120" customFormat="1" ht="1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422" t="s">
        <v>490</v>
      </c>
      <c r="Q7" s="3424"/>
      <c r="R7" s="1466" t="s">
        <v>13</v>
      </c>
      <c r="S7" s="1467">
        <f t="shared" ref="S7:S15" si="0">F7</f>
        <v>0</v>
      </c>
      <c r="T7" s="1466" t="s">
        <v>13</v>
      </c>
      <c r="U7" s="1467">
        <f t="shared" ref="U7:U15" si="1">H7</f>
        <v>0</v>
      </c>
      <c r="V7" s="1466" t="s">
        <v>13</v>
      </c>
      <c r="W7" s="1467">
        <f t="shared" ref="W7:W15" si="2">J7</f>
        <v>0</v>
      </c>
      <c r="X7" s="1468"/>
      <c r="Y7" s="3422" t="s">
        <v>490</v>
      </c>
      <c r="Z7" s="3423"/>
      <c r="AA7" s="1469" t="e">
        <f>D7/F7</f>
        <v>#DIV/0!</v>
      </c>
      <c r="AB7" s="1469" t="e">
        <f>D7/H7</f>
        <v>#DIV/0!</v>
      </c>
      <c r="AC7" s="1469" t="e">
        <f>D7/J7</f>
        <v>#DIV/0!</v>
      </c>
    </row>
    <row r="8" spans="1:29" s="1120" customFormat="1" ht="1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422" t="s">
        <v>493</v>
      </c>
      <c r="Q8" s="3423"/>
      <c r="R8" s="1466" t="s">
        <v>13</v>
      </c>
      <c r="S8" s="1467">
        <f t="shared" si="0"/>
        <v>0</v>
      </c>
      <c r="T8" s="1466" t="s">
        <v>13</v>
      </c>
      <c r="U8" s="1467">
        <f t="shared" si="1"/>
        <v>0</v>
      </c>
      <c r="V8" s="1466" t="s">
        <v>13</v>
      </c>
      <c r="W8" s="1467">
        <f t="shared" si="2"/>
        <v>0</v>
      </c>
      <c r="X8" s="1468"/>
      <c r="Y8" s="3422" t="s">
        <v>493</v>
      </c>
      <c r="Z8" s="3423"/>
      <c r="AA8" s="1469" t="e">
        <f t="shared" ref="AA8:AA46" si="3">D8/F8</f>
        <v>#DIV/0!</v>
      </c>
      <c r="AB8" s="1469" t="e">
        <f t="shared" ref="AB8:AB46" si="4">D8/H8</f>
        <v>#DIV/0!</v>
      </c>
      <c r="AC8" s="1469" t="e">
        <f t="shared" ref="AC8:AC46" si="5">D8/J8</f>
        <v>#DIV/0!</v>
      </c>
    </row>
    <row r="9" spans="1:29" s="1120" customFormat="1" ht="14.4">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90" t="s">
        <v>495</v>
      </c>
      <c r="Q9" s="1063" t="str">
        <f t="shared" ref="Q9:Q15" si="6">B9</f>
        <v>用途</v>
      </c>
      <c r="R9" s="1466" t="s">
        <v>8</v>
      </c>
      <c r="S9" s="1467">
        <f t="shared" si="0"/>
        <v>100</v>
      </c>
      <c r="T9" s="1466" t="s">
        <v>8</v>
      </c>
      <c r="U9" s="1467">
        <f t="shared" si="1"/>
        <v>100</v>
      </c>
      <c r="V9" s="1466" t="s">
        <v>8</v>
      </c>
      <c r="W9" s="1467">
        <f t="shared" si="2"/>
        <v>100</v>
      </c>
      <c r="X9" s="1468"/>
      <c r="Y9" s="3336"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90"/>
      <c r="Q11" s="1063" t="str">
        <f t="shared" si="6"/>
        <v>容积率</v>
      </c>
      <c r="R11" s="1466" t="s">
        <v>11</v>
      </c>
      <c r="S11" s="1467" t="e">
        <f t="shared" si="0"/>
        <v>#N/A</v>
      </c>
      <c r="T11" s="1466" t="s">
        <v>11</v>
      </c>
      <c r="U11" s="1467" t="e">
        <f t="shared" si="1"/>
        <v>#N/A</v>
      </c>
      <c r="V11" s="1466" t="s">
        <v>11</v>
      </c>
      <c r="W11" s="1467" t="e">
        <f t="shared" si="2"/>
        <v>#N/A</v>
      </c>
      <c r="X11" s="1468"/>
      <c r="Y11" s="3336"/>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90"/>
      <c r="Q12" s="1063">
        <f t="shared" si="6"/>
        <v>111</v>
      </c>
      <c r="R12" s="1466" t="s">
        <v>11</v>
      </c>
      <c r="S12" s="1467">
        <f t="shared" si="0"/>
        <v>100</v>
      </c>
      <c r="T12" s="1466" t="s">
        <v>11</v>
      </c>
      <c r="U12" s="1467">
        <f t="shared" si="1"/>
        <v>100</v>
      </c>
      <c r="V12" s="1466" t="s">
        <v>11</v>
      </c>
      <c r="W12" s="1467">
        <f t="shared" si="2"/>
        <v>100</v>
      </c>
      <c r="X12" s="1468"/>
      <c r="Y12" s="3336"/>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90"/>
      <c r="Q13" s="1063">
        <f t="shared" si="6"/>
        <v>111</v>
      </c>
      <c r="R13" s="1466" t="s">
        <v>11</v>
      </c>
      <c r="S13" s="1467">
        <f t="shared" si="0"/>
        <v>100</v>
      </c>
      <c r="T13" s="1466" t="s">
        <v>11</v>
      </c>
      <c r="U13" s="1467">
        <f t="shared" si="1"/>
        <v>100</v>
      </c>
      <c r="V13" s="1466" t="s">
        <v>11</v>
      </c>
      <c r="W13" s="1467">
        <f t="shared" si="2"/>
        <v>100</v>
      </c>
      <c r="X13" s="1468"/>
      <c r="Y13" s="3336"/>
      <c r="Z13" s="1062">
        <f t="shared" si="7"/>
        <v>111</v>
      </c>
      <c r="AA13" s="1469">
        <f t="shared" si="3"/>
        <v>1</v>
      </c>
      <c r="AB13" s="1469">
        <f t="shared" si="4"/>
        <v>1</v>
      </c>
      <c r="AC13" s="1469">
        <f t="shared" si="5"/>
        <v>1</v>
      </c>
    </row>
    <row r="14" spans="1:29" ht="15.6"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90"/>
      <c r="Q14" s="1063">
        <f t="shared" si="6"/>
        <v>111</v>
      </c>
      <c r="R14" s="1466" t="s">
        <v>11</v>
      </c>
      <c r="S14" s="1467">
        <f t="shared" si="0"/>
        <v>100</v>
      </c>
      <c r="T14" s="1466" t="s">
        <v>11</v>
      </c>
      <c r="U14" s="1467">
        <f t="shared" si="1"/>
        <v>100</v>
      </c>
      <c r="V14" s="1466" t="s">
        <v>11</v>
      </c>
      <c r="W14" s="1467">
        <f t="shared" si="2"/>
        <v>100</v>
      </c>
      <c r="X14" s="1468"/>
      <c r="Y14" s="3336"/>
      <c r="Z14" s="1062">
        <f t="shared" si="7"/>
        <v>111</v>
      </c>
      <c r="AA14" s="1469">
        <f t="shared" si="3"/>
        <v>1</v>
      </c>
      <c r="AB14" s="1469">
        <f t="shared" si="4"/>
        <v>1</v>
      </c>
      <c r="AC14" s="1469">
        <f t="shared" si="5"/>
        <v>1</v>
      </c>
    </row>
    <row r="15" spans="1:29" ht="96.6">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425" t="s">
        <v>500</v>
      </c>
      <c r="Q15" s="1470" t="str">
        <f t="shared" si="6"/>
        <v>居住社区成熟度</v>
      </c>
      <c r="R15" s="1471" t="s">
        <v>11</v>
      </c>
      <c r="S15" s="1472">
        <f t="shared" si="0"/>
        <v>100</v>
      </c>
      <c r="T15" s="1471" t="s">
        <v>11</v>
      </c>
      <c r="U15" s="1472">
        <f t="shared" si="1"/>
        <v>100</v>
      </c>
      <c r="V15" s="1471" t="s">
        <v>11</v>
      </c>
      <c r="W15" s="1472">
        <f t="shared" si="2"/>
        <v>100</v>
      </c>
      <c r="X15" s="1465"/>
      <c r="Y15" s="3425"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426"/>
      <c r="Q16" s="1470"/>
      <c r="R16" s="1471"/>
      <c r="S16" s="1472"/>
      <c r="T16" s="1471"/>
      <c r="U16" s="1472"/>
      <c r="V16" s="1471"/>
      <c r="W16" s="1472"/>
      <c r="X16" s="1465"/>
      <c r="Y16" s="3426"/>
      <c r="Z16" s="1473"/>
      <c r="AA16" s="1474">
        <v>1</v>
      </c>
      <c r="AB16" s="1474">
        <v>1</v>
      </c>
      <c r="AC16" s="1474">
        <v>1</v>
      </c>
    </row>
    <row r="17" spans="1:29" ht="82.8">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426"/>
      <c r="Q17" s="1470" t="str">
        <f>B17</f>
        <v>交通便捷度</v>
      </c>
      <c r="R17" s="1471" t="s">
        <v>11</v>
      </c>
      <c r="S17" s="1472">
        <f>F17</f>
        <v>100</v>
      </c>
      <c r="T17" s="1471" t="s">
        <v>11</v>
      </c>
      <c r="U17" s="1472">
        <f>H17</f>
        <v>100</v>
      </c>
      <c r="V17" s="1471" t="s">
        <v>11</v>
      </c>
      <c r="W17" s="1472">
        <f>J17</f>
        <v>100</v>
      </c>
      <c r="X17" s="1465"/>
      <c r="Y17" s="342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426"/>
      <c r="Q18" s="1470"/>
      <c r="R18" s="1471"/>
      <c r="S18" s="1472"/>
      <c r="T18" s="1471"/>
      <c r="U18" s="1472"/>
      <c r="V18" s="1471"/>
      <c r="W18" s="1472"/>
      <c r="X18" s="1465"/>
      <c r="Y18" s="3426"/>
      <c r="Z18" s="1473"/>
      <c r="AA18" s="1474">
        <v>1</v>
      </c>
      <c r="AB18" s="1474">
        <v>1</v>
      </c>
      <c r="AC18" s="1474">
        <v>1</v>
      </c>
    </row>
    <row r="19" spans="1:29" ht="41.4">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426"/>
      <c r="Q19" s="1470" t="str">
        <f>B19</f>
        <v>公共配套设施</v>
      </c>
      <c r="R19" s="1471" t="s">
        <v>11</v>
      </c>
      <c r="S19" s="1472">
        <f>F19</f>
        <v>100</v>
      </c>
      <c r="T19" s="1471" t="s">
        <v>11</v>
      </c>
      <c r="U19" s="1472">
        <f>H19</f>
        <v>100</v>
      </c>
      <c r="V19" s="1471" t="s">
        <v>11</v>
      </c>
      <c r="W19" s="1472">
        <f>J19</f>
        <v>100</v>
      </c>
      <c r="X19" s="1465"/>
      <c r="Y19" s="3426"/>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426"/>
      <c r="Q20" s="1470"/>
      <c r="R20" s="1471"/>
      <c r="S20" s="1472"/>
      <c r="T20" s="1471"/>
      <c r="U20" s="1472"/>
      <c r="V20" s="1471"/>
      <c r="W20" s="1472"/>
      <c r="X20" s="1465"/>
      <c r="Y20" s="3426"/>
      <c r="Z20" s="1473"/>
      <c r="AA20" s="1474">
        <v>1</v>
      </c>
      <c r="AB20" s="1474">
        <v>1</v>
      </c>
      <c r="AC20" s="1474">
        <v>1</v>
      </c>
    </row>
    <row r="21" spans="1:29" ht="27.6">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426"/>
      <c r="Q21" s="2490" t="str">
        <f>B21</f>
        <v>基础设施水平</v>
      </c>
      <c r="R21" s="1471" t="s">
        <v>11</v>
      </c>
      <c r="S21" s="1472">
        <f>F21</f>
        <v>100</v>
      </c>
      <c r="T21" s="1471" t="s">
        <v>11</v>
      </c>
      <c r="U21" s="1472">
        <f>H21</f>
        <v>100</v>
      </c>
      <c r="V21" s="1471" t="s">
        <v>11</v>
      </c>
      <c r="W21" s="1472">
        <f>J21</f>
        <v>100</v>
      </c>
      <c r="X21" s="2492"/>
      <c r="Y21" s="3426"/>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426"/>
      <c r="Q22" s="2490"/>
      <c r="R22" s="1471"/>
      <c r="S22" s="1472"/>
      <c r="T22" s="1471"/>
      <c r="U22" s="1472"/>
      <c r="V22" s="1471"/>
      <c r="W22" s="1472"/>
      <c r="X22" s="2492"/>
      <c r="Y22" s="3426"/>
      <c r="Z22" s="2491"/>
      <c r="AA22" s="1474">
        <v>1</v>
      </c>
      <c r="AB22" s="1474">
        <v>1</v>
      </c>
      <c r="AC22" s="1474">
        <v>1</v>
      </c>
    </row>
    <row r="23" spans="1:29" ht="55.2">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426"/>
      <c r="Q23" s="1470" t="str">
        <f>B23</f>
        <v>自然及人文环境</v>
      </c>
      <c r="R23" s="1471" t="s">
        <v>11</v>
      </c>
      <c r="S23" s="1472">
        <f>F23</f>
        <v>100</v>
      </c>
      <c r="T23" s="1471" t="s">
        <v>11</v>
      </c>
      <c r="U23" s="1472">
        <f>H23</f>
        <v>100</v>
      </c>
      <c r="V23" s="1471" t="s">
        <v>11</v>
      </c>
      <c r="W23" s="1472">
        <f>J23</f>
        <v>100</v>
      </c>
      <c r="X23" s="1465"/>
      <c r="Y23" s="3426"/>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426"/>
      <c r="Q24" s="1470"/>
      <c r="R24" s="1471"/>
      <c r="S24" s="1472"/>
      <c r="T24" s="1471"/>
      <c r="U24" s="1472"/>
      <c r="V24" s="1471"/>
      <c r="W24" s="1472"/>
      <c r="X24" s="1465"/>
      <c r="Y24" s="3426"/>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426"/>
      <c r="Q25" s="1470" t="str">
        <f t="shared" ref="Q25:Q46" si="11">B25</f>
        <v>楼层-1</v>
      </c>
      <c r="R25" s="1471" t="s">
        <v>11</v>
      </c>
      <c r="S25" s="1472">
        <f>F25</f>
        <v>100</v>
      </c>
      <c r="T25" s="1471" t="s">
        <v>11</v>
      </c>
      <c r="U25" s="1472">
        <f>H25</f>
        <v>100</v>
      </c>
      <c r="V25" s="1471" t="s">
        <v>11</v>
      </c>
      <c r="W25" s="1472">
        <f>J25</f>
        <v>100</v>
      </c>
      <c r="X25" s="1465"/>
      <c r="Y25" s="3426"/>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426"/>
      <c r="Q26" s="1470" t="str">
        <f t="shared" si="11"/>
        <v>朝向</v>
      </c>
      <c r="R26" s="1471" t="s">
        <v>11</v>
      </c>
      <c r="S26" s="1472">
        <f>F26</f>
        <v>100</v>
      </c>
      <c r="T26" s="1471" t="s">
        <v>11</v>
      </c>
      <c r="U26" s="1472">
        <f>H26</f>
        <v>100</v>
      </c>
      <c r="V26" s="1471" t="s">
        <v>11</v>
      </c>
      <c r="W26" s="1472">
        <f>J26</f>
        <v>100</v>
      </c>
      <c r="X26" s="1465"/>
      <c r="Y26" s="3426"/>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426"/>
      <c r="Q27" s="1063" t="str">
        <f t="shared" si="11"/>
        <v>道路级别</v>
      </c>
      <c r="R27" s="1466" t="s">
        <v>11</v>
      </c>
      <c r="S27" s="1467">
        <f>F27</f>
        <v>100</v>
      </c>
      <c r="T27" s="1466" t="s">
        <v>11</v>
      </c>
      <c r="U27" s="1467">
        <f>H27</f>
        <v>100</v>
      </c>
      <c r="V27" s="1466" t="s">
        <v>11</v>
      </c>
      <c r="W27" s="1467">
        <f>J27</f>
        <v>100</v>
      </c>
      <c r="X27" s="1468"/>
      <c r="Y27" s="3426"/>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426"/>
      <c r="Q28" s="1470">
        <f t="shared" si="11"/>
        <v>111</v>
      </c>
      <c r="R28" s="1471" t="s">
        <v>11</v>
      </c>
      <c r="S28" s="1472">
        <f t="shared" ref="S28:S46" si="12">F28</f>
        <v>100</v>
      </c>
      <c r="T28" s="1471" t="s">
        <v>11</v>
      </c>
      <c r="U28" s="1472">
        <f t="shared" ref="U28:U46" si="13">H28</f>
        <v>100</v>
      </c>
      <c r="V28" s="1471" t="s">
        <v>11</v>
      </c>
      <c r="W28" s="1472">
        <f t="shared" ref="W28:W46" si="14">J28</f>
        <v>100</v>
      </c>
      <c r="X28" s="1465"/>
      <c r="Y28" s="3426"/>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426"/>
      <c r="Q29" s="1470">
        <f t="shared" si="11"/>
        <v>111</v>
      </c>
      <c r="R29" s="1471" t="s">
        <v>11</v>
      </c>
      <c r="S29" s="1472">
        <f t="shared" si="12"/>
        <v>100</v>
      </c>
      <c r="T29" s="1471" t="s">
        <v>11</v>
      </c>
      <c r="U29" s="1472">
        <f t="shared" si="13"/>
        <v>100</v>
      </c>
      <c r="V29" s="1471" t="s">
        <v>11</v>
      </c>
      <c r="W29" s="1472">
        <f t="shared" si="14"/>
        <v>100</v>
      </c>
      <c r="X29" s="1465"/>
      <c r="Y29" s="3426"/>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426"/>
      <c r="Q30" s="1470">
        <f t="shared" si="11"/>
        <v>111</v>
      </c>
      <c r="R30" s="1471" t="s">
        <v>11</v>
      </c>
      <c r="S30" s="1472">
        <f t="shared" si="12"/>
        <v>100</v>
      </c>
      <c r="T30" s="1471" t="s">
        <v>11</v>
      </c>
      <c r="U30" s="1472">
        <f t="shared" si="13"/>
        <v>100</v>
      </c>
      <c r="V30" s="1471" t="s">
        <v>11</v>
      </c>
      <c r="W30" s="1472">
        <f t="shared" si="14"/>
        <v>100</v>
      </c>
      <c r="X30" s="1465"/>
      <c r="Y30" s="3426"/>
      <c r="Z30" s="1473">
        <f t="shared" si="15"/>
        <v>111</v>
      </c>
      <c r="AA30" s="1474">
        <f t="shared" si="3"/>
        <v>1</v>
      </c>
      <c r="AB30" s="1474">
        <f t="shared" si="4"/>
        <v>1</v>
      </c>
      <c r="AC30" s="1474">
        <f t="shared" si="5"/>
        <v>1</v>
      </c>
    </row>
    <row r="31" spans="1:29" ht="15.6"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426"/>
      <c r="Q31" s="1470">
        <f t="shared" si="11"/>
        <v>111</v>
      </c>
      <c r="R31" s="1471" t="s">
        <v>11</v>
      </c>
      <c r="S31" s="1472">
        <f t="shared" si="12"/>
        <v>100</v>
      </c>
      <c r="T31" s="1471" t="s">
        <v>11</v>
      </c>
      <c r="U31" s="1472">
        <f t="shared" si="13"/>
        <v>100</v>
      </c>
      <c r="V31" s="1471" t="s">
        <v>11</v>
      </c>
      <c r="W31" s="1472">
        <f t="shared" si="14"/>
        <v>100</v>
      </c>
      <c r="X31" s="1465"/>
      <c r="Y31" s="3426"/>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427" t="s">
        <v>510</v>
      </c>
      <c r="Q32" s="1470" t="str">
        <f t="shared" si="11"/>
        <v>建筑类型</v>
      </c>
      <c r="R32" s="1471" t="s">
        <v>11</v>
      </c>
      <c r="S32" s="1472">
        <f t="shared" si="12"/>
        <v>100</v>
      </c>
      <c r="T32" s="1471" t="s">
        <v>11</v>
      </c>
      <c r="U32" s="1472">
        <f t="shared" si="13"/>
        <v>100</v>
      </c>
      <c r="V32" s="1471" t="s">
        <v>11</v>
      </c>
      <c r="W32" s="1472">
        <f t="shared" si="14"/>
        <v>100</v>
      </c>
      <c r="X32" s="1465"/>
      <c r="Y32" s="3428"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428"/>
      <c r="Q33" s="1503" t="str">
        <f t="shared" si="11"/>
        <v>项目建筑规模</v>
      </c>
      <c r="R33" s="1475" t="s">
        <v>11</v>
      </c>
      <c r="S33" s="1476" t="e">
        <f t="shared" si="12"/>
        <v>#N/A</v>
      </c>
      <c r="T33" s="1475" t="s">
        <v>11</v>
      </c>
      <c r="U33" s="1476" t="e">
        <f t="shared" si="13"/>
        <v>#N/A</v>
      </c>
      <c r="V33" s="1475" t="s">
        <v>11</v>
      </c>
      <c r="W33" s="1476" t="e">
        <f t="shared" si="14"/>
        <v>#N/A</v>
      </c>
      <c r="X33" s="1477"/>
      <c r="Y33" s="3428"/>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428"/>
      <c r="Q34" s="1470" t="str">
        <f t="shared" si="11"/>
        <v>建筑结构</v>
      </c>
      <c r="R34" s="1471" t="s">
        <v>11</v>
      </c>
      <c r="S34" s="1472">
        <f t="shared" si="12"/>
        <v>100</v>
      </c>
      <c r="T34" s="1471" t="s">
        <v>11</v>
      </c>
      <c r="U34" s="1472">
        <f t="shared" si="13"/>
        <v>100</v>
      </c>
      <c r="V34" s="1471" t="s">
        <v>11</v>
      </c>
      <c r="W34" s="1472">
        <f t="shared" si="14"/>
        <v>100</v>
      </c>
      <c r="X34" s="1465"/>
      <c r="Y34" s="3428"/>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428"/>
      <c r="Q35" s="1470" t="str">
        <f t="shared" si="11"/>
        <v>建筑品质</v>
      </c>
      <c r="R35" s="1471" t="s">
        <v>11</v>
      </c>
      <c r="S35" s="1472">
        <f t="shared" si="12"/>
        <v>100</v>
      </c>
      <c r="T35" s="1471" t="s">
        <v>11</v>
      </c>
      <c r="U35" s="1472">
        <f t="shared" si="13"/>
        <v>100</v>
      </c>
      <c r="V35" s="1471" t="s">
        <v>11</v>
      </c>
      <c r="W35" s="1472">
        <f t="shared" si="14"/>
        <v>100</v>
      </c>
      <c r="X35" s="1465"/>
      <c r="Y35" s="3428"/>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428"/>
      <c r="Q36" s="1470" t="str">
        <f t="shared" si="11"/>
        <v>公共部分装修</v>
      </c>
      <c r="R36" s="1471" t="s">
        <v>11</v>
      </c>
      <c r="S36" s="1472">
        <f t="shared" si="12"/>
        <v>100</v>
      </c>
      <c r="T36" s="1471" t="s">
        <v>11</v>
      </c>
      <c r="U36" s="1472">
        <f t="shared" si="13"/>
        <v>100</v>
      </c>
      <c r="V36" s="1471" t="s">
        <v>11</v>
      </c>
      <c r="W36" s="1472">
        <f t="shared" si="14"/>
        <v>100</v>
      </c>
      <c r="X36" s="1465"/>
      <c r="Y36" s="3428"/>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428"/>
      <c r="Q37" s="1063" t="str">
        <f t="shared" si="11"/>
        <v>成新度</v>
      </c>
      <c r="R37" s="1466" t="s">
        <v>11</v>
      </c>
      <c r="S37" s="1467" t="e">
        <f t="shared" si="12"/>
        <v>#N/A</v>
      </c>
      <c r="T37" s="1466" t="s">
        <v>11</v>
      </c>
      <c r="U37" s="1467" t="e">
        <f t="shared" si="13"/>
        <v>#N/A</v>
      </c>
      <c r="V37" s="1466" t="s">
        <v>11</v>
      </c>
      <c r="W37" s="1467" t="e">
        <f t="shared" si="14"/>
        <v>#N/A</v>
      </c>
      <c r="X37" s="1468"/>
      <c r="Y37" s="3428"/>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428" t="s">
        <v>510</v>
      </c>
      <c r="Q38" s="1470" t="str">
        <f t="shared" si="11"/>
        <v>物业管理</v>
      </c>
      <c r="R38" s="1471" t="s">
        <v>11</v>
      </c>
      <c r="S38" s="1472">
        <f t="shared" si="12"/>
        <v>100</v>
      </c>
      <c r="T38" s="1471" t="s">
        <v>11</v>
      </c>
      <c r="U38" s="1472">
        <f t="shared" si="13"/>
        <v>100</v>
      </c>
      <c r="V38" s="1471" t="s">
        <v>11</v>
      </c>
      <c r="W38" s="1472">
        <f t="shared" si="14"/>
        <v>100</v>
      </c>
      <c r="X38" s="1465"/>
      <c r="Y38" s="3428"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428"/>
      <c r="Q39" s="1470" t="str">
        <f t="shared" si="11"/>
        <v>市政基础设施</v>
      </c>
      <c r="R39" s="1471" t="s">
        <v>11</v>
      </c>
      <c r="S39" s="1472">
        <f t="shared" si="12"/>
        <v>100</v>
      </c>
      <c r="T39" s="1471" t="s">
        <v>11</v>
      </c>
      <c r="U39" s="1472">
        <f t="shared" si="13"/>
        <v>100</v>
      </c>
      <c r="V39" s="1471" t="s">
        <v>11</v>
      </c>
      <c r="W39" s="1472">
        <f t="shared" si="14"/>
        <v>100</v>
      </c>
      <c r="X39" s="1465"/>
      <c r="Y39" s="3428"/>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428"/>
      <c r="Q40" s="1470" t="str">
        <f t="shared" si="11"/>
        <v>房型</v>
      </c>
      <c r="R40" s="1471" t="s">
        <v>11</v>
      </c>
      <c r="S40" s="1472">
        <f t="shared" si="12"/>
        <v>100</v>
      </c>
      <c r="T40" s="1471" t="s">
        <v>11</v>
      </c>
      <c r="U40" s="1472">
        <f t="shared" si="13"/>
        <v>100</v>
      </c>
      <c r="V40" s="1471" t="s">
        <v>11</v>
      </c>
      <c r="W40" s="1472">
        <f t="shared" si="14"/>
        <v>100</v>
      </c>
      <c r="X40" s="1465"/>
      <c r="Y40" s="3428"/>
      <c r="Z40" s="1473" t="str">
        <f t="shared" si="15"/>
        <v>房型</v>
      </c>
      <c r="AA40" s="1474">
        <f t="shared" si="3"/>
        <v>1</v>
      </c>
      <c r="AB40" s="1474">
        <f t="shared" si="4"/>
        <v>1</v>
      </c>
      <c r="AC40" s="1474">
        <f t="shared" si="5"/>
        <v>1</v>
      </c>
    </row>
    <row r="41" spans="1:29" s="1239" customFormat="1" ht="28.8">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428"/>
      <c r="Q41" s="1503" t="str">
        <f t="shared" si="11"/>
        <v>单套/主力户型建筑面积</v>
      </c>
      <c r="R41" s="1475" t="s">
        <v>11</v>
      </c>
      <c r="S41" s="1476">
        <f t="shared" si="12"/>
        <v>100</v>
      </c>
      <c r="T41" s="1475" t="s">
        <v>11</v>
      </c>
      <c r="U41" s="1476">
        <f t="shared" si="13"/>
        <v>100</v>
      </c>
      <c r="V41" s="1475" t="s">
        <v>11</v>
      </c>
      <c r="W41" s="1476">
        <f t="shared" si="14"/>
        <v>100</v>
      </c>
      <c r="X41" s="1477"/>
      <c r="Y41" s="3428"/>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428"/>
      <c r="Q42" s="1470" t="str">
        <f t="shared" si="11"/>
        <v>内部装修</v>
      </c>
      <c r="R42" s="1471" t="s">
        <v>11</v>
      </c>
      <c r="S42" s="1472">
        <f t="shared" si="12"/>
        <v>100</v>
      </c>
      <c r="T42" s="1471" t="s">
        <v>11</v>
      </c>
      <c r="U42" s="1472">
        <f t="shared" si="13"/>
        <v>100</v>
      </c>
      <c r="V42" s="1471" t="s">
        <v>11</v>
      </c>
      <c r="W42" s="1472">
        <f t="shared" si="14"/>
        <v>100</v>
      </c>
      <c r="X42" s="1465"/>
      <c r="Y42" s="3428"/>
      <c r="Z42" s="1473" t="str">
        <f t="shared" si="15"/>
        <v>内部装修</v>
      </c>
      <c r="AA42" s="1474">
        <f t="shared" si="3"/>
        <v>1</v>
      </c>
      <c r="AB42" s="1474">
        <f t="shared" si="4"/>
        <v>1</v>
      </c>
      <c r="AC42" s="1474">
        <f t="shared" si="5"/>
        <v>1</v>
      </c>
    </row>
    <row r="43" spans="1:29" ht="28.8">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428"/>
      <c r="Q43" s="1470" t="str">
        <f t="shared" si="11"/>
        <v>内部装修维护情况</v>
      </c>
      <c r="R43" s="1471" t="s">
        <v>11</v>
      </c>
      <c r="S43" s="1472">
        <f t="shared" si="12"/>
        <v>100</v>
      </c>
      <c r="T43" s="1471" t="s">
        <v>11</v>
      </c>
      <c r="U43" s="1472">
        <f t="shared" si="13"/>
        <v>100</v>
      </c>
      <c r="V43" s="1471" t="s">
        <v>11</v>
      </c>
      <c r="W43" s="1472">
        <f t="shared" si="14"/>
        <v>100</v>
      </c>
      <c r="X43" s="1465"/>
      <c r="Y43" s="3428"/>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428"/>
      <c r="Q44" s="1063">
        <f t="shared" si="11"/>
        <v>111</v>
      </c>
      <c r="R44" s="1466" t="s">
        <v>11</v>
      </c>
      <c r="S44" s="1467">
        <f t="shared" si="12"/>
        <v>100</v>
      </c>
      <c r="T44" s="1466" t="s">
        <v>11</v>
      </c>
      <c r="U44" s="1467">
        <f t="shared" si="13"/>
        <v>100</v>
      </c>
      <c r="V44" s="1466" t="s">
        <v>11</v>
      </c>
      <c r="W44" s="1467">
        <f t="shared" si="14"/>
        <v>100</v>
      </c>
      <c r="X44" s="1468"/>
      <c r="Y44" s="3428"/>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428"/>
      <c r="Q45" s="1470">
        <f t="shared" si="11"/>
        <v>111</v>
      </c>
      <c r="R45" s="1471" t="s">
        <v>11</v>
      </c>
      <c r="S45" s="1472">
        <f t="shared" si="12"/>
        <v>100</v>
      </c>
      <c r="T45" s="1471" t="s">
        <v>11</v>
      </c>
      <c r="U45" s="1472">
        <f t="shared" si="13"/>
        <v>100</v>
      </c>
      <c r="V45" s="1471" t="s">
        <v>11</v>
      </c>
      <c r="W45" s="1472">
        <f t="shared" si="14"/>
        <v>100</v>
      </c>
      <c r="X45" s="1465"/>
      <c r="Y45" s="3428"/>
      <c r="Z45" s="1473">
        <f t="shared" si="15"/>
        <v>111</v>
      </c>
      <c r="AA45" s="1474">
        <f t="shared" si="3"/>
        <v>1</v>
      </c>
      <c r="AB45" s="1474">
        <f t="shared" si="4"/>
        <v>1</v>
      </c>
      <c r="AC45" s="1474">
        <f t="shared" si="5"/>
        <v>1</v>
      </c>
    </row>
    <row r="46" spans="1:29" ht="15.6"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505"/>
      <c r="Q46" s="1470">
        <f t="shared" si="11"/>
        <v>111</v>
      </c>
      <c r="R46" s="1471" t="s">
        <v>10</v>
      </c>
      <c r="S46" s="1472">
        <f t="shared" si="12"/>
        <v>100</v>
      </c>
      <c r="T46" s="1471" t="s">
        <v>10</v>
      </c>
      <c r="U46" s="1472">
        <f t="shared" si="13"/>
        <v>100</v>
      </c>
      <c r="V46" s="1471" t="s">
        <v>10</v>
      </c>
      <c r="W46" s="1472">
        <f t="shared" si="14"/>
        <v>100</v>
      </c>
      <c r="X46" s="1465"/>
      <c r="Y46" s="3505"/>
      <c r="Z46" s="1473">
        <f t="shared" si="15"/>
        <v>111</v>
      </c>
      <c r="AA46" s="1474">
        <f t="shared" si="3"/>
        <v>1</v>
      </c>
      <c r="AB46" s="1474">
        <f t="shared" si="4"/>
        <v>1</v>
      </c>
      <c r="AC46" s="1474">
        <f t="shared" si="5"/>
        <v>1</v>
      </c>
    </row>
    <row r="47" spans="1:29" ht="14.4">
      <c r="A47" s="530" t="s">
        <v>696</v>
      </c>
      <c r="B47" s="810"/>
      <c r="C47" s="2538" t="s">
        <v>9</v>
      </c>
      <c r="D47" s="2539"/>
      <c r="E47" s="2540"/>
      <c r="F47" s="2541"/>
      <c r="G47" s="2542"/>
      <c r="H47" s="2543"/>
      <c r="I47" s="2540"/>
      <c r="J47" s="2543"/>
      <c r="K47" s="1504"/>
      <c r="L47" s="2042"/>
      <c r="M47" s="2043"/>
      <c r="N47" s="2032"/>
      <c r="O47" s="2043"/>
      <c r="P47" s="3390" t="str">
        <f>A47</f>
        <v>成交单价（元/平方米）</v>
      </c>
      <c r="Q47" s="3390"/>
      <c r="R47" s="3504">
        <f>E47</f>
        <v>0</v>
      </c>
      <c r="S47" s="3504"/>
      <c r="T47" s="3504">
        <f>G47</f>
        <v>0</v>
      </c>
      <c r="U47" s="3504"/>
      <c r="V47" s="3504">
        <f>I47</f>
        <v>0</v>
      </c>
      <c r="W47" s="3504"/>
      <c r="X47" s="1457"/>
      <c r="Y47" s="1479"/>
      <c r="Z47" s="1457"/>
      <c r="AA47" s="1457"/>
      <c r="AB47" s="1457"/>
      <c r="AC47" s="1457"/>
    </row>
    <row r="48" spans="1:29" ht="1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90" t="str">
        <f>A48</f>
        <v>比较价格（元/平方米）</v>
      </c>
      <c r="Q48" s="339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457"/>
      <c r="Y48" s="1457"/>
      <c r="Z48" s="1457"/>
      <c r="AA48" s="1457"/>
      <c r="AB48" s="1457"/>
      <c r="AC48" s="1457"/>
    </row>
    <row r="49" spans="1:29" ht="15" thickBot="1">
      <c r="A49" s="544" t="s">
        <v>2897</v>
      </c>
      <c r="B49" s="545"/>
      <c r="C49" s="2547" t="e">
        <f>R49</f>
        <v>#DIV/0!</v>
      </c>
      <c r="D49" s="2547"/>
      <c r="E49" s="2547"/>
      <c r="F49" s="2547"/>
      <c r="G49" s="2547"/>
      <c r="H49" s="2547"/>
      <c r="I49" s="2547"/>
      <c r="J49" s="2547"/>
      <c r="K49" s="1506"/>
      <c r="L49" s="2042"/>
      <c r="M49" s="2043"/>
      <c r="N49" s="2043"/>
      <c r="O49" s="2043"/>
      <c r="P49" s="3387" t="str">
        <f>A49</f>
        <v>估价对象XX用房的比较价格（楼面单价，元/平方米）</v>
      </c>
      <c r="Q49" s="3388"/>
      <c r="R49" s="3503" t="e">
        <f>IF(F1="售价",ROUND(AVERAGE(R48:V48),0),ROUND(AVERAGE(R48:V48),1))</f>
        <v>#DIV/0!</v>
      </c>
      <c r="S49" s="3503"/>
      <c r="T49" s="3503"/>
      <c r="U49" s="3503"/>
      <c r="V49" s="3503"/>
      <c r="W49" s="3503"/>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2.2"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4.4">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4.4">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4.4"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ht="14.4">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4.4"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9.4"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4.4"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4.4"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4.4"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4.4"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4.4"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4.4"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4.4"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ht="14.4">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4.4"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4.4"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4.4"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4.4"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4.4"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4.4"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4.4"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4.4"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4.4"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4.4"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4.4"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4.4"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ht="14.4">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4.4"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4.4"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4.4"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4.4"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4.4"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9.4"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4.4"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4.4"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9.4"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4.4"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4.4"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4.4"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4.4"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4.4"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4.4"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4.4"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ht="15.6">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ht="15.6">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6">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6">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6">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6">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6.2"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ht="14.4">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ht="14.4">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4.4">
      <c r="A4" s="435" t="s">
        <v>481</v>
      </c>
      <c r="B4" s="436"/>
      <c r="C4" s="3396" t="s">
        <v>482</v>
      </c>
      <c r="D4" s="3397"/>
      <c r="E4" s="3431" t="s">
        <v>483</v>
      </c>
      <c r="F4" s="3432"/>
      <c r="G4" s="3396" t="s">
        <v>484</v>
      </c>
      <c r="H4" s="3397"/>
      <c r="I4" s="3396" t="s">
        <v>485</v>
      </c>
      <c r="J4" s="3397"/>
      <c r="K4" s="437" t="s">
        <v>486</v>
      </c>
      <c r="L4" s="2031"/>
      <c r="M4" s="2032"/>
      <c r="N4" s="2032"/>
      <c r="O4" s="2032"/>
      <c r="P4" s="3398" t="s">
        <v>487</v>
      </c>
      <c r="Q4" s="3399"/>
      <c r="R4" s="3404" t="s">
        <v>483</v>
      </c>
      <c r="S4" s="3405"/>
      <c r="T4" s="3404" t="s">
        <v>484</v>
      </c>
      <c r="U4" s="3405"/>
      <c r="V4" s="3391" t="s">
        <v>485</v>
      </c>
      <c r="W4" s="3391"/>
      <c r="X4" s="1465"/>
      <c r="Y4" s="3404" t="s">
        <v>487</v>
      </c>
      <c r="Z4" s="3405"/>
      <c r="AA4" s="3393" t="s">
        <v>483</v>
      </c>
      <c r="AB4" s="3391" t="s">
        <v>484</v>
      </c>
      <c r="AC4" s="3393" t="s">
        <v>485</v>
      </c>
    </row>
    <row r="5" spans="1:29">
      <c r="A5" s="438"/>
      <c r="B5" s="439"/>
      <c r="C5" s="3412" t="s">
        <v>2891</v>
      </c>
      <c r="D5" s="3413"/>
      <c r="E5" s="3433" t="s">
        <v>2892</v>
      </c>
      <c r="F5" s="3434"/>
      <c r="G5" s="3412" t="s">
        <v>2893</v>
      </c>
      <c r="H5" s="3413"/>
      <c r="I5" s="3412" t="s">
        <v>2894</v>
      </c>
      <c r="J5" s="3413"/>
      <c r="K5" s="437"/>
      <c r="L5" s="2031"/>
      <c r="M5" s="2032"/>
      <c r="N5" s="2032"/>
      <c r="O5" s="2032"/>
      <c r="P5" s="3400"/>
      <c r="Q5" s="3401"/>
      <c r="R5" s="3406"/>
      <c r="S5" s="3407"/>
      <c r="T5" s="3406"/>
      <c r="U5" s="3407"/>
      <c r="V5" s="3391"/>
      <c r="W5" s="3391"/>
      <c r="X5" s="1465"/>
      <c r="Y5" s="3406"/>
      <c r="Z5" s="3407"/>
      <c r="AA5" s="3394"/>
      <c r="AB5" s="3391"/>
      <c r="AC5" s="3394"/>
    </row>
    <row r="6" spans="1:29" ht="15" thickBot="1">
      <c r="A6" s="440"/>
      <c r="B6" s="441"/>
      <c r="C6" s="3410" t="s">
        <v>2895</v>
      </c>
      <c r="D6" s="3411"/>
      <c r="E6" s="3429" t="s">
        <v>2895</v>
      </c>
      <c r="F6" s="3430"/>
      <c r="G6" s="3410" t="s">
        <v>2895</v>
      </c>
      <c r="H6" s="3411"/>
      <c r="I6" s="3410" t="s">
        <v>2895</v>
      </c>
      <c r="J6" s="3411"/>
      <c r="K6" s="437" t="s">
        <v>488</v>
      </c>
      <c r="L6" s="2031"/>
      <c r="M6" s="2032"/>
      <c r="N6" s="2032"/>
      <c r="O6" s="2032"/>
      <c r="P6" s="3402"/>
      <c r="Q6" s="3403"/>
      <c r="R6" s="3406"/>
      <c r="S6" s="3407"/>
      <c r="T6" s="3408"/>
      <c r="U6" s="3409"/>
      <c r="V6" s="3391"/>
      <c r="W6" s="3391"/>
      <c r="X6" s="1465"/>
      <c r="Y6" s="3408"/>
      <c r="Z6" s="3409"/>
      <c r="AA6" s="3395"/>
      <c r="AB6" s="3391"/>
      <c r="AC6" s="3395"/>
    </row>
    <row r="7" spans="1:29" s="1120" customFormat="1" ht="1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422" t="s">
        <v>490</v>
      </c>
      <c r="Q7" s="3424"/>
      <c r="R7" s="1466" t="s">
        <v>8</v>
      </c>
      <c r="S7" s="1467">
        <f t="shared" ref="S7:S15" si="0">F7</f>
        <v>0</v>
      </c>
      <c r="T7" s="1466" t="s">
        <v>8</v>
      </c>
      <c r="U7" s="1467">
        <f t="shared" ref="U7:U15" si="1">H7</f>
        <v>0</v>
      </c>
      <c r="V7" s="1466" t="s">
        <v>8</v>
      </c>
      <c r="W7" s="1467">
        <f t="shared" ref="W7:W15" si="2">J7</f>
        <v>0</v>
      </c>
      <c r="X7" s="1468"/>
      <c r="Y7" s="3422" t="s">
        <v>490</v>
      </c>
      <c r="Z7" s="3423"/>
      <c r="AA7" s="1469" t="e">
        <f>D7/F7</f>
        <v>#DIV/0!</v>
      </c>
      <c r="AB7" s="1469" t="e">
        <f>D7/H7</f>
        <v>#DIV/0!</v>
      </c>
      <c r="AC7" s="1469" t="e">
        <f>D7/J7</f>
        <v>#DIV/0!</v>
      </c>
    </row>
    <row r="8" spans="1:29" s="1120" customFormat="1" ht="1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422" t="s">
        <v>493</v>
      </c>
      <c r="Q8" s="3423"/>
      <c r="R8" s="1466" t="s">
        <v>8</v>
      </c>
      <c r="S8" s="1467">
        <f t="shared" si="0"/>
        <v>0</v>
      </c>
      <c r="T8" s="1466" t="s">
        <v>8</v>
      </c>
      <c r="U8" s="1467">
        <f t="shared" si="1"/>
        <v>0</v>
      </c>
      <c r="V8" s="1466" t="s">
        <v>8</v>
      </c>
      <c r="W8" s="1467">
        <f t="shared" si="2"/>
        <v>0</v>
      </c>
      <c r="X8" s="1468"/>
      <c r="Y8" s="3422" t="s">
        <v>493</v>
      </c>
      <c r="Z8" s="3423"/>
      <c r="AA8" s="1469" t="e">
        <f t="shared" ref="AA8:AA46" si="3">D8/F8</f>
        <v>#DIV/0!</v>
      </c>
      <c r="AB8" s="1469" t="e">
        <f t="shared" ref="AB8:AB46" si="4">D8/H8</f>
        <v>#DIV/0!</v>
      </c>
      <c r="AC8" s="1469" t="e">
        <f t="shared" ref="AC8:AC46" si="5">D8/J8</f>
        <v>#DIV/0!</v>
      </c>
    </row>
    <row r="9" spans="1:29" s="1120" customFormat="1" ht="14.4">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90" t="s">
        <v>495</v>
      </c>
      <c r="Q9" s="1063" t="str">
        <f t="shared" ref="Q9:Q15" si="6">B9</f>
        <v>用途</v>
      </c>
      <c r="R9" s="1466" t="s">
        <v>8</v>
      </c>
      <c r="S9" s="1467">
        <f t="shared" si="0"/>
        <v>100</v>
      </c>
      <c r="T9" s="1466" t="s">
        <v>8</v>
      </c>
      <c r="U9" s="1467">
        <f t="shared" si="1"/>
        <v>100</v>
      </c>
      <c r="V9" s="1466" t="s">
        <v>8</v>
      </c>
      <c r="W9" s="1467">
        <f t="shared" si="2"/>
        <v>100</v>
      </c>
      <c r="X9" s="1468"/>
      <c r="Y9" s="3336"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90"/>
      <c r="Q11" s="1063" t="str">
        <f t="shared" si="6"/>
        <v>容积率</v>
      </c>
      <c r="R11" s="1466" t="s">
        <v>8</v>
      </c>
      <c r="S11" s="1467" t="e">
        <f t="shared" si="0"/>
        <v>#N/A</v>
      </c>
      <c r="T11" s="1466" t="s">
        <v>8</v>
      </c>
      <c r="U11" s="1467" t="e">
        <f t="shared" si="1"/>
        <v>#N/A</v>
      </c>
      <c r="V11" s="1466" t="s">
        <v>8</v>
      </c>
      <c r="W11" s="1467" t="e">
        <f t="shared" si="2"/>
        <v>#N/A</v>
      </c>
      <c r="X11" s="1468"/>
      <c r="Y11" s="3336"/>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90"/>
      <c r="Q12" s="1063">
        <f t="shared" si="6"/>
        <v>111</v>
      </c>
      <c r="R12" s="1466" t="s">
        <v>8</v>
      </c>
      <c r="S12" s="1467">
        <f t="shared" si="0"/>
        <v>100</v>
      </c>
      <c r="T12" s="1466" t="s">
        <v>8</v>
      </c>
      <c r="U12" s="1467">
        <f t="shared" si="1"/>
        <v>100</v>
      </c>
      <c r="V12" s="1466" t="s">
        <v>8</v>
      </c>
      <c r="W12" s="1467">
        <f t="shared" si="2"/>
        <v>100</v>
      </c>
      <c r="X12" s="1468"/>
      <c r="Y12" s="3336"/>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90"/>
      <c r="Q13" s="1063">
        <f t="shared" si="6"/>
        <v>111</v>
      </c>
      <c r="R13" s="1466" t="s">
        <v>8</v>
      </c>
      <c r="S13" s="1467">
        <f t="shared" si="0"/>
        <v>100</v>
      </c>
      <c r="T13" s="1466" t="s">
        <v>8</v>
      </c>
      <c r="U13" s="1467">
        <f t="shared" si="1"/>
        <v>100</v>
      </c>
      <c r="V13" s="1466" t="s">
        <v>8</v>
      </c>
      <c r="W13" s="1467">
        <f t="shared" si="2"/>
        <v>100</v>
      </c>
      <c r="X13" s="1468"/>
      <c r="Y13" s="3336"/>
      <c r="Z13" s="1062">
        <f t="shared" si="7"/>
        <v>111</v>
      </c>
      <c r="AA13" s="1469">
        <f t="shared" si="3"/>
        <v>1</v>
      </c>
      <c r="AB13" s="1469">
        <f t="shared" si="4"/>
        <v>1</v>
      </c>
      <c r="AC13" s="1469">
        <f t="shared" si="5"/>
        <v>1</v>
      </c>
    </row>
    <row r="14" spans="1:29" ht="15.6"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90"/>
      <c r="Q14" s="1063">
        <f t="shared" si="6"/>
        <v>111</v>
      </c>
      <c r="R14" s="1466" t="s">
        <v>8</v>
      </c>
      <c r="S14" s="1467">
        <f t="shared" si="0"/>
        <v>100</v>
      </c>
      <c r="T14" s="1466" t="s">
        <v>8</v>
      </c>
      <c r="U14" s="1467">
        <f t="shared" si="1"/>
        <v>100</v>
      </c>
      <c r="V14" s="1466" t="s">
        <v>8</v>
      </c>
      <c r="W14" s="1467">
        <f t="shared" si="2"/>
        <v>100</v>
      </c>
      <c r="X14" s="1468"/>
      <c r="Y14" s="3336"/>
      <c r="Z14" s="1062">
        <f t="shared" si="7"/>
        <v>111</v>
      </c>
      <c r="AA14" s="1469">
        <f t="shared" si="3"/>
        <v>1</v>
      </c>
      <c r="AB14" s="1469">
        <f t="shared" si="4"/>
        <v>1</v>
      </c>
      <c r="AC14" s="1469">
        <f t="shared" si="5"/>
        <v>1</v>
      </c>
    </row>
    <row r="15" spans="1:29" ht="82.8">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425" t="s">
        <v>500</v>
      </c>
      <c r="Q15" s="1470" t="str">
        <f t="shared" si="6"/>
        <v>商业繁华度</v>
      </c>
      <c r="R15" s="1471" t="s">
        <v>8</v>
      </c>
      <c r="S15" s="1472">
        <f t="shared" si="0"/>
        <v>100</v>
      </c>
      <c r="T15" s="1471" t="s">
        <v>8</v>
      </c>
      <c r="U15" s="1472">
        <f t="shared" si="1"/>
        <v>100</v>
      </c>
      <c r="V15" s="1471" t="s">
        <v>8</v>
      </c>
      <c r="W15" s="1472">
        <f t="shared" si="2"/>
        <v>100</v>
      </c>
      <c r="X15" s="1465"/>
      <c r="Y15" s="3425"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26"/>
      <c r="Q16" s="1470"/>
      <c r="R16" s="1471"/>
      <c r="S16" s="1472"/>
      <c r="T16" s="1471"/>
      <c r="U16" s="1472"/>
      <c r="V16" s="1471"/>
      <c r="W16" s="1472"/>
      <c r="X16" s="1465"/>
      <c r="Y16" s="3426"/>
      <c r="Z16" s="1473"/>
      <c r="AA16" s="1474">
        <v>1</v>
      </c>
      <c r="AB16" s="1474">
        <v>1</v>
      </c>
      <c r="AC16" s="1474">
        <v>1</v>
      </c>
    </row>
    <row r="17" spans="1:29" ht="96.6">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426"/>
      <c r="Q17" s="1470" t="str">
        <f>B17</f>
        <v>交通便捷度</v>
      </c>
      <c r="R17" s="1471" t="s">
        <v>8</v>
      </c>
      <c r="S17" s="1472">
        <f>F17</f>
        <v>100</v>
      </c>
      <c r="T17" s="1471" t="s">
        <v>8</v>
      </c>
      <c r="U17" s="1472">
        <f>H17</f>
        <v>100</v>
      </c>
      <c r="V17" s="1471" t="s">
        <v>8</v>
      </c>
      <c r="W17" s="1472">
        <f>J17</f>
        <v>100</v>
      </c>
      <c r="X17" s="1465"/>
      <c r="Y17" s="342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26"/>
      <c r="Q18" s="1470"/>
      <c r="R18" s="1471"/>
      <c r="S18" s="1472"/>
      <c r="T18" s="1471"/>
      <c r="U18" s="1472"/>
      <c r="V18" s="1471"/>
      <c r="W18" s="1472"/>
      <c r="X18" s="1465"/>
      <c r="Y18" s="3426"/>
      <c r="Z18" s="1473"/>
      <c r="AA18" s="1474">
        <v>1</v>
      </c>
      <c r="AB18" s="1474">
        <v>1</v>
      </c>
      <c r="AC18" s="1474">
        <v>1</v>
      </c>
    </row>
    <row r="19" spans="1:29" ht="41.4">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426"/>
      <c r="Q19" s="1470" t="str">
        <f>B19</f>
        <v>公共配套设施</v>
      </c>
      <c r="R19" s="1471" t="s">
        <v>8</v>
      </c>
      <c r="S19" s="1472">
        <f>F19</f>
        <v>100</v>
      </c>
      <c r="T19" s="1471" t="s">
        <v>8</v>
      </c>
      <c r="U19" s="1472">
        <f>H19</f>
        <v>100</v>
      </c>
      <c r="V19" s="1471" t="s">
        <v>8</v>
      </c>
      <c r="W19" s="1472">
        <f>J19</f>
        <v>100</v>
      </c>
      <c r="X19" s="1465"/>
      <c r="Y19" s="3426"/>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426"/>
      <c r="Q20" s="1470"/>
      <c r="R20" s="1471"/>
      <c r="S20" s="1472"/>
      <c r="T20" s="1471"/>
      <c r="U20" s="1472"/>
      <c r="V20" s="1471"/>
      <c r="W20" s="1472"/>
      <c r="X20" s="1465"/>
      <c r="Y20" s="3426"/>
      <c r="Z20" s="1473"/>
      <c r="AA20" s="1474">
        <v>1</v>
      </c>
      <c r="AB20" s="1474">
        <v>1</v>
      </c>
      <c r="AC20" s="1474">
        <v>1</v>
      </c>
    </row>
    <row r="21" spans="1:29" ht="41.4">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426"/>
      <c r="Q21" s="2490" t="str">
        <f>B21</f>
        <v>基础设施水平</v>
      </c>
      <c r="R21" s="1471" t="s">
        <v>8</v>
      </c>
      <c r="S21" s="1472">
        <f>F21</f>
        <v>100</v>
      </c>
      <c r="T21" s="1471" t="s">
        <v>8</v>
      </c>
      <c r="U21" s="1472">
        <f>H21</f>
        <v>100</v>
      </c>
      <c r="V21" s="1471" t="s">
        <v>8</v>
      </c>
      <c r="W21" s="1472">
        <f>J21</f>
        <v>100</v>
      </c>
      <c r="X21" s="2492"/>
      <c r="Y21" s="3426"/>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426"/>
      <c r="Q22" s="2490"/>
      <c r="R22" s="1471"/>
      <c r="S22" s="1472"/>
      <c r="T22" s="1471"/>
      <c r="U22" s="1472"/>
      <c r="V22" s="1471"/>
      <c r="W22" s="1472"/>
      <c r="X22" s="2492"/>
      <c r="Y22" s="3426"/>
      <c r="Z22" s="2491"/>
      <c r="AA22" s="1474">
        <v>1</v>
      </c>
      <c r="AB22" s="1474">
        <v>1</v>
      </c>
      <c r="AC22" s="1474">
        <v>1</v>
      </c>
    </row>
    <row r="23" spans="1:29" ht="55.2">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426"/>
      <c r="Q23" s="1470" t="str">
        <f>B23</f>
        <v>自然及人文环境</v>
      </c>
      <c r="R23" s="1471" t="s">
        <v>8</v>
      </c>
      <c r="S23" s="1472">
        <f>F23</f>
        <v>100</v>
      </c>
      <c r="T23" s="1471" t="s">
        <v>8</v>
      </c>
      <c r="U23" s="1472">
        <f>H23</f>
        <v>100</v>
      </c>
      <c r="V23" s="1471" t="s">
        <v>8</v>
      </c>
      <c r="W23" s="1472">
        <f>J23</f>
        <v>100</v>
      </c>
      <c r="X23" s="1465"/>
      <c r="Y23" s="3426"/>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426"/>
      <c r="Q24" s="1470"/>
      <c r="R24" s="1471"/>
      <c r="S24" s="1472"/>
      <c r="T24" s="1471"/>
      <c r="U24" s="1472"/>
      <c r="V24" s="1471"/>
      <c r="W24" s="1472"/>
      <c r="X24" s="1465"/>
      <c r="Y24" s="3426"/>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426"/>
      <c r="Q25" s="1470" t="str">
        <f t="shared" ref="Q25:Q46" si="11">B25</f>
        <v>临街状况</v>
      </c>
      <c r="R25" s="1471" t="s">
        <v>8</v>
      </c>
      <c r="S25" s="1472">
        <f>F25</f>
        <v>100</v>
      </c>
      <c r="T25" s="1471" t="s">
        <v>8</v>
      </c>
      <c r="U25" s="1472">
        <f>H25</f>
        <v>100</v>
      </c>
      <c r="V25" s="1471" t="s">
        <v>8</v>
      </c>
      <c r="W25" s="1472">
        <f>J25</f>
        <v>100</v>
      </c>
      <c r="X25" s="1465"/>
      <c r="Y25" s="3426"/>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426"/>
      <c r="Q26" s="1470" t="str">
        <f t="shared" si="11"/>
        <v>平面位置/可视性</v>
      </c>
      <c r="R26" s="1471" t="s">
        <v>8</v>
      </c>
      <c r="S26" s="1472">
        <f>F26</f>
        <v>100</v>
      </c>
      <c r="T26" s="1471" t="s">
        <v>8</v>
      </c>
      <c r="U26" s="1472">
        <f>H26</f>
        <v>100</v>
      </c>
      <c r="V26" s="1471" t="s">
        <v>8</v>
      </c>
      <c r="W26" s="1472">
        <f>J26</f>
        <v>100</v>
      </c>
      <c r="X26" s="1465"/>
      <c r="Y26" s="3426"/>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426"/>
      <c r="Q27" s="1063" t="str">
        <f t="shared" si="11"/>
        <v>人流量</v>
      </c>
      <c r="R27" s="1466" t="s">
        <v>8</v>
      </c>
      <c r="S27" s="1467">
        <f>F27</f>
        <v>100</v>
      </c>
      <c r="T27" s="1466" t="s">
        <v>8</v>
      </c>
      <c r="U27" s="1467">
        <f>H27</f>
        <v>100</v>
      </c>
      <c r="V27" s="1466" t="s">
        <v>8</v>
      </c>
      <c r="W27" s="1467">
        <f>J27</f>
        <v>100</v>
      </c>
      <c r="X27" s="1468"/>
      <c r="Y27" s="3426"/>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426"/>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426"/>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426"/>
      <c r="Q29" s="1470">
        <f t="shared" si="11"/>
        <v>111</v>
      </c>
      <c r="R29" s="1471" t="s">
        <v>8</v>
      </c>
      <c r="S29" s="1472">
        <f t="shared" si="12"/>
        <v>100</v>
      </c>
      <c r="T29" s="1471" t="s">
        <v>8</v>
      </c>
      <c r="U29" s="1472">
        <f t="shared" si="13"/>
        <v>100</v>
      </c>
      <c r="V29" s="1471" t="s">
        <v>8</v>
      </c>
      <c r="W29" s="1472">
        <f t="shared" si="14"/>
        <v>100</v>
      </c>
      <c r="X29" s="1465"/>
      <c r="Y29" s="3426"/>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426"/>
      <c r="Q30" s="1470">
        <f t="shared" si="11"/>
        <v>111</v>
      </c>
      <c r="R30" s="1471" t="s">
        <v>8</v>
      </c>
      <c r="S30" s="1472">
        <f t="shared" si="12"/>
        <v>100</v>
      </c>
      <c r="T30" s="1471" t="s">
        <v>8</v>
      </c>
      <c r="U30" s="1472">
        <f t="shared" si="13"/>
        <v>100</v>
      </c>
      <c r="V30" s="1471" t="s">
        <v>8</v>
      </c>
      <c r="W30" s="1472">
        <f t="shared" si="14"/>
        <v>100</v>
      </c>
      <c r="X30" s="1465"/>
      <c r="Y30" s="3426"/>
      <c r="Z30" s="1473">
        <f t="shared" si="15"/>
        <v>111</v>
      </c>
      <c r="AA30" s="1474">
        <f t="shared" si="3"/>
        <v>1</v>
      </c>
      <c r="AB30" s="1474">
        <f t="shared" si="4"/>
        <v>1</v>
      </c>
      <c r="AC30" s="1474">
        <f t="shared" si="5"/>
        <v>1</v>
      </c>
    </row>
    <row r="31" spans="1:29" ht="15.6"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426"/>
      <c r="Q31" s="1470">
        <f t="shared" si="11"/>
        <v>111</v>
      </c>
      <c r="R31" s="1471" t="s">
        <v>8</v>
      </c>
      <c r="S31" s="1472">
        <f t="shared" si="12"/>
        <v>100</v>
      </c>
      <c r="T31" s="1471" t="s">
        <v>8</v>
      </c>
      <c r="U31" s="1472">
        <f t="shared" si="13"/>
        <v>100</v>
      </c>
      <c r="V31" s="1471" t="s">
        <v>8</v>
      </c>
      <c r="W31" s="1472">
        <f t="shared" si="14"/>
        <v>100</v>
      </c>
      <c r="X31" s="1465"/>
      <c r="Y31" s="3426"/>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427" t="s">
        <v>510</v>
      </c>
      <c r="Q32" s="1470" t="str">
        <f t="shared" si="11"/>
        <v>商业类型</v>
      </c>
      <c r="R32" s="1471" t="s">
        <v>8</v>
      </c>
      <c r="S32" s="1472">
        <f t="shared" si="12"/>
        <v>100</v>
      </c>
      <c r="T32" s="1471" t="s">
        <v>8</v>
      </c>
      <c r="U32" s="1472">
        <f t="shared" si="13"/>
        <v>100</v>
      </c>
      <c r="V32" s="1471" t="s">
        <v>8</v>
      </c>
      <c r="W32" s="1472">
        <f t="shared" si="14"/>
        <v>100</v>
      </c>
      <c r="X32" s="1465"/>
      <c r="Y32" s="3428"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428"/>
      <c r="Q33" s="1503" t="str">
        <f t="shared" si="11"/>
        <v>项目建筑规模</v>
      </c>
      <c r="R33" s="1475" t="s">
        <v>8</v>
      </c>
      <c r="S33" s="1476" t="e">
        <f t="shared" si="12"/>
        <v>#N/A</v>
      </c>
      <c r="T33" s="1475" t="s">
        <v>8</v>
      </c>
      <c r="U33" s="1476" t="e">
        <f t="shared" si="13"/>
        <v>#N/A</v>
      </c>
      <c r="V33" s="1475" t="s">
        <v>8</v>
      </c>
      <c r="W33" s="1476" t="e">
        <f t="shared" si="14"/>
        <v>#N/A</v>
      </c>
      <c r="X33" s="1477"/>
      <c r="Y33" s="3428"/>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428"/>
      <c r="Q34" s="1470" t="str">
        <f t="shared" si="11"/>
        <v>建筑结构</v>
      </c>
      <c r="R34" s="1471" t="s">
        <v>8</v>
      </c>
      <c r="S34" s="1472">
        <f t="shared" si="12"/>
        <v>100</v>
      </c>
      <c r="T34" s="1471" t="s">
        <v>8</v>
      </c>
      <c r="U34" s="1472">
        <f t="shared" si="13"/>
        <v>100</v>
      </c>
      <c r="V34" s="1471" t="s">
        <v>8</v>
      </c>
      <c r="W34" s="1472">
        <f t="shared" si="14"/>
        <v>100</v>
      </c>
      <c r="X34" s="1465"/>
      <c r="Y34" s="3428"/>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428"/>
      <c r="Q35" s="1470" t="str">
        <f t="shared" si="11"/>
        <v>公共部分装修</v>
      </c>
      <c r="R35" s="1471" t="s">
        <v>8</v>
      </c>
      <c r="S35" s="1472">
        <f t="shared" si="12"/>
        <v>100</v>
      </c>
      <c r="T35" s="1471" t="s">
        <v>8</v>
      </c>
      <c r="U35" s="1472">
        <f t="shared" si="13"/>
        <v>100</v>
      </c>
      <c r="V35" s="1471" t="s">
        <v>8</v>
      </c>
      <c r="W35" s="1472">
        <f t="shared" si="14"/>
        <v>100</v>
      </c>
      <c r="X35" s="1465"/>
      <c r="Y35" s="3428"/>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428"/>
      <c r="Q36" s="1470" t="str">
        <f t="shared" si="11"/>
        <v>成新度</v>
      </c>
      <c r="R36" s="1471" t="s">
        <v>8</v>
      </c>
      <c r="S36" s="1472" t="e">
        <f t="shared" si="12"/>
        <v>#N/A</v>
      </c>
      <c r="T36" s="1471" t="s">
        <v>8</v>
      </c>
      <c r="U36" s="1472" t="e">
        <f t="shared" si="13"/>
        <v>#N/A</v>
      </c>
      <c r="V36" s="1471" t="s">
        <v>8</v>
      </c>
      <c r="W36" s="1472" t="e">
        <f t="shared" si="14"/>
        <v>#N/A</v>
      </c>
      <c r="X36" s="1465"/>
      <c r="Y36" s="3428"/>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428"/>
      <c r="Q37" s="1063" t="str">
        <f t="shared" si="11"/>
        <v>市政基础设施</v>
      </c>
      <c r="R37" s="1466" t="s">
        <v>8</v>
      </c>
      <c r="S37" s="1467">
        <f t="shared" si="12"/>
        <v>100</v>
      </c>
      <c r="T37" s="1466" t="s">
        <v>8</v>
      </c>
      <c r="U37" s="1467">
        <f t="shared" si="13"/>
        <v>100</v>
      </c>
      <c r="V37" s="1466" t="s">
        <v>8</v>
      </c>
      <c r="W37" s="1467">
        <f t="shared" si="14"/>
        <v>100</v>
      </c>
      <c r="X37" s="1468"/>
      <c r="Y37" s="3428"/>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428" t="s">
        <v>726</v>
      </c>
      <c r="Q38" s="1470" t="str">
        <f t="shared" si="11"/>
        <v>业态</v>
      </c>
      <c r="R38" s="1471" t="s">
        <v>8</v>
      </c>
      <c r="S38" s="1472">
        <f t="shared" si="12"/>
        <v>100</v>
      </c>
      <c r="T38" s="1471" t="s">
        <v>8</v>
      </c>
      <c r="U38" s="1472">
        <f t="shared" si="13"/>
        <v>100</v>
      </c>
      <c r="V38" s="1471" t="s">
        <v>8</v>
      </c>
      <c r="W38" s="1472">
        <f t="shared" si="14"/>
        <v>100</v>
      </c>
      <c r="X38" s="1465"/>
      <c r="Y38" s="3428"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428"/>
      <c r="Q39" s="1470" t="str">
        <f t="shared" si="11"/>
        <v>层高</v>
      </c>
      <c r="R39" s="1471" t="s">
        <v>8</v>
      </c>
      <c r="S39" s="1472">
        <f t="shared" si="12"/>
        <v>100</v>
      </c>
      <c r="T39" s="1471" t="s">
        <v>8</v>
      </c>
      <c r="U39" s="1472">
        <f t="shared" si="13"/>
        <v>100</v>
      </c>
      <c r="V39" s="1471" t="s">
        <v>8</v>
      </c>
      <c r="W39" s="1472">
        <f t="shared" si="14"/>
        <v>100</v>
      </c>
      <c r="X39" s="1465"/>
      <c r="Y39" s="3428"/>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428"/>
      <c r="Q40" s="1470" t="str">
        <f t="shared" si="11"/>
        <v>单套建筑面积</v>
      </c>
      <c r="R40" s="1471" t="s">
        <v>8</v>
      </c>
      <c r="S40" s="1472">
        <f t="shared" si="12"/>
        <v>100</v>
      </c>
      <c r="T40" s="1471" t="s">
        <v>8</v>
      </c>
      <c r="U40" s="1472">
        <f t="shared" si="13"/>
        <v>100</v>
      </c>
      <c r="V40" s="1471" t="s">
        <v>8</v>
      </c>
      <c r="W40" s="1472">
        <f t="shared" si="14"/>
        <v>100</v>
      </c>
      <c r="X40" s="1465"/>
      <c r="Y40" s="3428"/>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428"/>
      <c r="Q41" s="1503" t="str">
        <f t="shared" si="11"/>
        <v>进深比</v>
      </c>
      <c r="R41" s="1475" t="s">
        <v>8</v>
      </c>
      <c r="S41" s="1476">
        <f t="shared" si="12"/>
        <v>100</v>
      </c>
      <c r="T41" s="1475" t="s">
        <v>8</v>
      </c>
      <c r="U41" s="1476">
        <f t="shared" si="13"/>
        <v>100</v>
      </c>
      <c r="V41" s="1475" t="s">
        <v>8</v>
      </c>
      <c r="W41" s="1476">
        <f t="shared" si="14"/>
        <v>100</v>
      </c>
      <c r="X41" s="1477"/>
      <c r="Y41" s="3428"/>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428"/>
      <c r="Q42" s="1470" t="str">
        <f t="shared" si="11"/>
        <v>内部装修</v>
      </c>
      <c r="R42" s="1471" t="s">
        <v>8</v>
      </c>
      <c r="S42" s="1472">
        <f t="shared" si="12"/>
        <v>100</v>
      </c>
      <c r="T42" s="1471" t="s">
        <v>8</v>
      </c>
      <c r="U42" s="1472">
        <f t="shared" si="13"/>
        <v>100</v>
      </c>
      <c r="V42" s="1471" t="s">
        <v>8</v>
      </c>
      <c r="W42" s="1472">
        <f t="shared" si="14"/>
        <v>100</v>
      </c>
      <c r="X42" s="1465"/>
      <c r="Y42" s="3428"/>
      <c r="Z42" s="1473" t="str">
        <f t="shared" si="15"/>
        <v>内部装修</v>
      </c>
      <c r="AA42" s="1474">
        <f t="shared" si="3"/>
        <v>1</v>
      </c>
      <c r="AB42" s="1474">
        <f t="shared" si="4"/>
        <v>1</v>
      </c>
      <c r="AC42" s="1474">
        <f t="shared" si="5"/>
        <v>1</v>
      </c>
    </row>
    <row r="43" spans="1:29" ht="28.8">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428"/>
      <c r="Q43" s="1470" t="str">
        <f t="shared" si="11"/>
        <v>内部装修维护情况</v>
      </c>
      <c r="R43" s="1471" t="s">
        <v>8</v>
      </c>
      <c r="S43" s="1472">
        <f t="shared" si="12"/>
        <v>100</v>
      </c>
      <c r="T43" s="1471" t="s">
        <v>8</v>
      </c>
      <c r="U43" s="1472">
        <f t="shared" si="13"/>
        <v>100</v>
      </c>
      <c r="V43" s="1471" t="s">
        <v>8</v>
      </c>
      <c r="W43" s="1472">
        <f t="shared" si="14"/>
        <v>100</v>
      </c>
      <c r="X43" s="1465"/>
      <c r="Y43" s="3428"/>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428"/>
      <c r="Q44" s="1063">
        <f t="shared" si="11"/>
        <v>111</v>
      </c>
      <c r="R44" s="1466" t="s">
        <v>8</v>
      </c>
      <c r="S44" s="1467">
        <f t="shared" si="12"/>
        <v>100</v>
      </c>
      <c r="T44" s="1466" t="s">
        <v>8</v>
      </c>
      <c r="U44" s="1467">
        <f t="shared" si="13"/>
        <v>100</v>
      </c>
      <c r="V44" s="1466" t="s">
        <v>8</v>
      </c>
      <c r="W44" s="1467">
        <f t="shared" si="14"/>
        <v>100</v>
      </c>
      <c r="X44" s="1468"/>
      <c r="Y44" s="3428"/>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428"/>
      <c r="Q45" s="1470">
        <f t="shared" si="11"/>
        <v>111</v>
      </c>
      <c r="R45" s="1471" t="s">
        <v>8</v>
      </c>
      <c r="S45" s="1472">
        <f t="shared" si="12"/>
        <v>100</v>
      </c>
      <c r="T45" s="1471" t="s">
        <v>8</v>
      </c>
      <c r="U45" s="1472">
        <f t="shared" si="13"/>
        <v>100</v>
      </c>
      <c r="V45" s="1471" t="s">
        <v>8</v>
      </c>
      <c r="W45" s="1472">
        <f t="shared" si="14"/>
        <v>100</v>
      </c>
      <c r="X45" s="1465"/>
      <c r="Y45" s="3428"/>
      <c r="Z45" s="1473">
        <f t="shared" si="15"/>
        <v>111</v>
      </c>
      <c r="AA45" s="1474">
        <f t="shared" si="3"/>
        <v>1</v>
      </c>
      <c r="AB45" s="1474">
        <f t="shared" si="4"/>
        <v>1</v>
      </c>
      <c r="AC45" s="1474">
        <f t="shared" si="5"/>
        <v>1</v>
      </c>
    </row>
    <row r="46" spans="1:29" ht="15.6"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505"/>
      <c r="Q46" s="1470">
        <f t="shared" si="11"/>
        <v>111</v>
      </c>
      <c r="R46" s="1471" t="s">
        <v>8</v>
      </c>
      <c r="S46" s="1472">
        <f t="shared" si="12"/>
        <v>100</v>
      </c>
      <c r="T46" s="1471" t="s">
        <v>8</v>
      </c>
      <c r="U46" s="1472">
        <f t="shared" si="13"/>
        <v>100</v>
      </c>
      <c r="V46" s="1471" t="s">
        <v>8</v>
      </c>
      <c r="W46" s="1472">
        <f t="shared" si="14"/>
        <v>100</v>
      </c>
      <c r="X46" s="1465"/>
      <c r="Y46" s="3505"/>
      <c r="Z46" s="1473">
        <f t="shared" si="15"/>
        <v>111</v>
      </c>
      <c r="AA46" s="1474">
        <f t="shared" si="3"/>
        <v>1</v>
      </c>
      <c r="AB46" s="1474">
        <f t="shared" si="4"/>
        <v>1</v>
      </c>
      <c r="AC46" s="1474">
        <f t="shared" si="5"/>
        <v>1</v>
      </c>
    </row>
    <row r="47" spans="1:29" ht="14.4">
      <c r="A47" s="530" t="s">
        <v>696</v>
      </c>
      <c r="B47" s="810"/>
      <c r="C47" s="2538" t="s">
        <v>1</v>
      </c>
      <c r="D47" s="2539"/>
      <c r="E47" s="2540"/>
      <c r="F47" s="2541"/>
      <c r="G47" s="2542"/>
      <c r="H47" s="2543"/>
      <c r="I47" s="2540"/>
      <c r="J47" s="2543"/>
      <c r="K47" s="1509"/>
      <c r="L47" s="2042"/>
      <c r="M47" s="2043"/>
      <c r="N47" s="2032"/>
      <c r="O47" s="2043"/>
      <c r="P47" s="3390" t="str">
        <f>A47</f>
        <v>成交单价（元/平方米）</v>
      </c>
      <c r="Q47" s="3390"/>
      <c r="R47" s="3504">
        <f>E47</f>
        <v>0</v>
      </c>
      <c r="S47" s="3504"/>
      <c r="T47" s="3504">
        <f>G47</f>
        <v>0</v>
      </c>
      <c r="U47" s="3504"/>
      <c r="V47" s="3504">
        <f>I47</f>
        <v>0</v>
      </c>
      <c r="W47" s="3504"/>
      <c r="X47" s="1457"/>
      <c r="Y47" s="1479"/>
      <c r="Z47" s="1457"/>
      <c r="AA47" s="1457"/>
      <c r="AB47" s="1457"/>
      <c r="AC47" s="1457"/>
    </row>
    <row r="48" spans="1:29" ht="1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90" t="str">
        <f>A48</f>
        <v>比较价格（元/平方米）</v>
      </c>
      <c r="Q48" s="339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457"/>
      <c r="Y48" s="1457"/>
      <c r="Z48" s="1457"/>
      <c r="AA48" s="1457"/>
      <c r="AB48" s="1457"/>
      <c r="AC48" s="1457"/>
    </row>
    <row r="49" spans="1:29" ht="15" thickBot="1">
      <c r="A49" s="544" t="s">
        <v>2897</v>
      </c>
      <c r="B49" s="545"/>
      <c r="C49" s="2547" t="e">
        <f>R49</f>
        <v>#DIV/0!</v>
      </c>
      <c r="D49" s="2547"/>
      <c r="E49" s="2547"/>
      <c r="F49" s="2547"/>
      <c r="G49" s="2547"/>
      <c r="H49" s="2547"/>
      <c r="I49" s="2547"/>
      <c r="J49" s="2547"/>
      <c r="K49" s="1511"/>
      <c r="L49" s="2042"/>
      <c r="M49" s="2043"/>
      <c r="N49" s="2032"/>
      <c r="O49" s="2043"/>
      <c r="P49" s="3387" t="str">
        <f>A49</f>
        <v>估价对象XX用房的比较价格（楼面单价，元/平方米）</v>
      </c>
      <c r="Q49" s="3388"/>
      <c r="R49" s="3503" t="e">
        <f>IF(F1="售价",ROUND(AVERAGE(R48:V48),0),ROUND(AVERAGE(R48:V48),1))</f>
        <v>#DIV/0!</v>
      </c>
      <c r="S49" s="3503"/>
      <c r="T49" s="3503"/>
      <c r="U49" s="3503"/>
      <c r="V49" s="3503"/>
      <c r="W49" s="3503"/>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2.2"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4.4">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4.4">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4.4"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ht="14.4">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4.4"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9.4"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4.4"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4.4"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4.4"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4.4"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4.4"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4.4"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4.4"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ht="14.4">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4.4"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4.4"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4.4"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4.4"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4.4"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4.4"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4.4"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4.4"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4.4"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4.4"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4.4"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4.4"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4.4"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4.4"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4.4"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4.4"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ht="14.4">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4.4"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4.4"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4.4"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4.4"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4.4"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4.4"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4.4"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4.4"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4.4"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4.4"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9.4"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4.4"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4.4"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4.4"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4.4"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4.4"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4.4"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4.4"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2119"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4.4">
      <c r="A4" s="435" t="s">
        <v>481</v>
      </c>
      <c r="B4" s="436"/>
      <c r="C4" s="3396" t="s">
        <v>482</v>
      </c>
      <c r="D4" s="3397"/>
      <c r="E4" s="3431" t="s">
        <v>483</v>
      </c>
      <c r="F4" s="3432"/>
      <c r="G4" s="3396" t="s">
        <v>484</v>
      </c>
      <c r="H4" s="3397"/>
      <c r="I4" s="3396" t="s">
        <v>485</v>
      </c>
      <c r="J4" s="3397"/>
      <c r="K4" s="437" t="s">
        <v>486</v>
      </c>
      <c r="L4" s="2031"/>
      <c r="M4" s="2032"/>
      <c r="N4" s="2032"/>
      <c r="O4" s="2032"/>
      <c r="P4" s="3507" t="s">
        <v>487</v>
      </c>
      <c r="Q4" s="3399"/>
      <c r="R4" s="3404" t="s">
        <v>483</v>
      </c>
      <c r="S4" s="3405"/>
      <c r="T4" s="3404" t="s">
        <v>484</v>
      </c>
      <c r="U4" s="3405"/>
      <c r="V4" s="3391" t="s">
        <v>485</v>
      </c>
      <c r="W4" s="3391"/>
      <c r="X4" s="1465"/>
      <c r="Y4" s="3404" t="s">
        <v>487</v>
      </c>
      <c r="Z4" s="3405"/>
      <c r="AA4" s="3393" t="s">
        <v>483</v>
      </c>
      <c r="AB4" s="3393" t="s">
        <v>484</v>
      </c>
      <c r="AC4" s="3393" t="s">
        <v>485</v>
      </c>
    </row>
    <row r="5" spans="1:29">
      <c r="A5" s="438"/>
      <c r="B5" s="439"/>
      <c r="C5" s="3412" t="s">
        <v>2891</v>
      </c>
      <c r="D5" s="3413"/>
      <c r="E5" s="3433" t="s">
        <v>2892</v>
      </c>
      <c r="F5" s="3434"/>
      <c r="G5" s="3412" t="s">
        <v>2893</v>
      </c>
      <c r="H5" s="3413"/>
      <c r="I5" s="3412" t="s">
        <v>2894</v>
      </c>
      <c r="J5" s="3413"/>
      <c r="K5" s="437"/>
      <c r="L5" s="2031"/>
      <c r="M5" s="2032"/>
      <c r="N5" s="2032"/>
      <c r="O5" s="2032"/>
      <c r="P5" s="3508"/>
      <c r="Q5" s="3401"/>
      <c r="R5" s="3406"/>
      <c r="S5" s="3407"/>
      <c r="T5" s="3406"/>
      <c r="U5" s="3407"/>
      <c r="V5" s="3391"/>
      <c r="W5" s="3391"/>
      <c r="X5" s="1465"/>
      <c r="Y5" s="3406"/>
      <c r="Z5" s="3407"/>
      <c r="AA5" s="3394"/>
      <c r="AB5" s="3394"/>
      <c r="AC5" s="3394"/>
    </row>
    <row r="6" spans="1:29" ht="15" thickBot="1">
      <c r="A6" s="440"/>
      <c r="B6" s="441"/>
      <c r="C6" s="3410" t="s">
        <v>2895</v>
      </c>
      <c r="D6" s="3411"/>
      <c r="E6" s="3429" t="s">
        <v>2895</v>
      </c>
      <c r="F6" s="3430"/>
      <c r="G6" s="3410" t="s">
        <v>2895</v>
      </c>
      <c r="H6" s="3411"/>
      <c r="I6" s="3410" t="s">
        <v>2895</v>
      </c>
      <c r="J6" s="3411"/>
      <c r="K6" s="437" t="s">
        <v>488</v>
      </c>
      <c r="L6" s="2031"/>
      <c r="M6" s="2032"/>
      <c r="N6" s="2032"/>
      <c r="O6" s="2032"/>
      <c r="P6" s="3509"/>
      <c r="Q6" s="3403"/>
      <c r="R6" s="3406"/>
      <c r="S6" s="3407"/>
      <c r="T6" s="3408"/>
      <c r="U6" s="3409"/>
      <c r="V6" s="3391"/>
      <c r="W6" s="3391"/>
      <c r="X6" s="1465"/>
      <c r="Y6" s="3408"/>
      <c r="Z6" s="3409"/>
      <c r="AA6" s="3395"/>
      <c r="AB6" s="3395"/>
      <c r="AC6" s="3395"/>
    </row>
    <row r="7" spans="1:29" s="1120" customFormat="1" ht="1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424" t="s">
        <v>490</v>
      </c>
      <c r="Q7" s="3424"/>
      <c r="R7" s="1466" t="s">
        <v>8</v>
      </c>
      <c r="S7" s="1467">
        <f t="shared" ref="S7:S15" si="0">F7</f>
        <v>0</v>
      </c>
      <c r="T7" s="1466" t="s">
        <v>8</v>
      </c>
      <c r="U7" s="1467">
        <f t="shared" ref="U7:U15" si="1">H7</f>
        <v>0</v>
      </c>
      <c r="V7" s="1466" t="s">
        <v>8</v>
      </c>
      <c r="W7" s="1467">
        <f t="shared" ref="W7:W15" si="2">J7</f>
        <v>0</v>
      </c>
      <c r="X7" s="1468"/>
      <c r="Y7" s="3422" t="s">
        <v>490</v>
      </c>
      <c r="Z7" s="3423"/>
      <c r="AA7" s="1469" t="e">
        <f>D7/F7</f>
        <v>#DIV/0!</v>
      </c>
      <c r="AB7" s="1469" t="e">
        <f>D7/H7</f>
        <v>#DIV/0!</v>
      </c>
      <c r="AC7" s="1469" t="e">
        <f>D7/J7</f>
        <v>#DIV/0!</v>
      </c>
    </row>
    <row r="8" spans="1:29" s="1120" customFormat="1" ht="1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424" t="s">
        <v>493</v>
      </c>
      <c r="Q8" s="3423"/>
      <c r="R8" s="1466" t="s">
        <v>8</v>
      </c>
      <c r="S8" s="1467">
        <f t="shared" si="0"/>
        <v>0</v>
      </c>
      <c r="T8" s="1466" t="s">
        <v>8</v>
      </c>
      <c r="U8" s="1467">
        <f t="shared" si="1"/>
        <v>0</v>
      </c>
      <c r="V8" s="1466" t="s">
        <v>8</v>
      </c>
      <c r="W8" s="1467">
        <f t="shared" si="2"/>
        <v>0</v>
      </c>
      <c r="X8" s="1468"/>
      <c r="Y8" s="3422" t="s">
        <v>493</v>
      </c>
      <c r="Z8" s="3423"/>
      <c r="AA8" s="1469" t="e">
        <f t="shared" ref="AA8:AA47" si="3">D8/F8</f>
        <v>#DIV/0!</v>
      </c>
      <c r="AB8" s="1469" t="e">
        <f t="shared" ref="AB8:AB47" si="4">D8/H8</f>
        <v>#DIV/0!</v>
      </c>
      <c r="AC8" s="1469" t="e">
        <f t="shared" ref="AC8:AC47" si="5">D8/J8</f>
        <v>#DIV/0!</v>
      </c>
    </row>
    <row r="9" spans="1:29" s="1120" customFormat="1" ht="14.4">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90" t="s">
        <v>495</v>
      </c>
      <c r="Q9" s="1063" t="str">
        <f t="shared" ref="Q9:Q15" si="6">B9</f>
        <v>用途</v>
      </c>
      <c r="R9" s="1466" t="s">
        <v>8</v>
      </c>
      <c r="S9" s="1467">
        <f t="shared" si="0"/>
        <v>100</v>
      </c>
      <c r="T9" s="1466" t="s">
        <v>8</v>
      </c>
      <c r="U9" s="1467">
        <f t="shared" si="1"/>
        <v>100</v>
      </c>
      <c r="V9" s="1466" t="s">
        <v>8</v>
      </c>
      <c r="W9" s="1467">
        <f t="shared" si="2"/>
        <v>100</v>
      </c>
      <c r="X9" s="1468"/>
      <c r="Y9" s="3336"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90"/>
      <c r="Q11" s="1063" t="str">
        <f t="shared" si="6"/>
        <v>容积率</v>
      </c>
      <c r="R11" s="1466" t="s">
        <v>8</v>
      </c>
      <c r="S11" s="1467" t="e">
        <f t="shared" si="0"/>
        <v>#N/A</v>
      </c>
      <c r="T11" s="1466" t="s">
        <v>8</v>
      </c>
      <c r="U11" s="1467" t="e">
        <f t="shared" si="1"/>
        <v>#N/A</v>
      </c>
      <c r="V11" s="1466" t="s">
        <v>8</v>
      </c>
      <c r="W11" s="1467" t="e">
        <f t="shared" si="2"/>
        <v>#N/A</v>
      </c>
      <c r="X11" s="1468"/>
      <c r="Y11" s="3336"/>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90"/>
      <c r="Q12" s="1063">
        <f t="shared" si="6"/>
        <v>111</v>
      </c>
      <c r="R12" s="1466" t="s">
        <v>8</v>
      </c>
      <c r="S12" s="1467">
        <f t="shared" si="0"/>
        <v>100</v>
      </c>
      <c r="T12" s="1466" t="s">
        <v>8</v>
      </c>
      <c r="U12" s="1467">
        <f t="shared" si="1"/>
        <v>100</v>
      </c>
      <c r="V12" s="1466" t="s">
        <v>8</v>
      </c>
      <c r="W12" s="1467">
        <f t="shared" si="2"/>
        <v>100</v>
      </c>
      <c r="X12" s="1468"/>
      <c r="Y12" s="3336"/>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90"/>
      <c r="Q13" s="1063">
        <f t="shared" si="6"/>
        <v>111</v>
      </c>
      <c r="R13" s="1466" t="s">
        <v>8</v>
      </c>
      <c r="S13" s="1467">
        <f t="shared" si="0"/>
        <v>100</v>
      </c>
      <c r="T13" s="1466" t="s">
        <v>8</v>
      </c>
      <c r="U13" s="1467">
        <f t="shared" si="1"/>
        <v>100</v>
      </c>
      <c r="V13" s="1466" t="s">
        <v>8</v>
      </c>
      <c r="W13" s="1467">
        <f t="shared" si="2"/>
        <v>100</v>
      </c>
      <c r="X13" s="1468"/>
      <c r="Y13" s="3336"/>
      <c r="Z13" s="1062">
        <f t="shared" si="7"/>
        <v>111</v>
      </c>
      <c r="AA13" s="1469">
        <f t="shared" si="3"/>
        <v>1</v>
      </c>
      <c r="AB13" s="1469">
        <f t="shared" si="4"/>
        <v>1</v>
      </c>
      <c r="AC13" s="1469">
        <f t="shared" si="5"/>
        <v>1</v>
      </c>
    </row>
    <row r="14" spans="1:29" ht="15.6"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90"/>
      <c r="Q14" s="1063">
        <f t="shared" si="6"/>
        <v>111</v>
      </c>
      <c r="R14" s="1466" t="s">
        <v>8</v>
      </c>
      <c r="S14" s="1467">
        <f t="shared" si="0"/>
        <v>100</v>
      </c>
      <c r="T14" s="1466" t="s">
        <v>8</v>
      </c>
      <c r="U14" s="1467">
        <f t="shared" si="1"/>
        <v>100</v>
      </c>
      <c r="V14" s="1466" t="s">
        <v>8</v>
      </c>
      <c r="W14" s="1467">
        <f t="shared" si="2"/>
        <v>100</v>
      </c>
      <c r="X14" s="1468"/>
      <c r="Y14" s="3336"/>
      <c r="Z14" s="1062">
        <f t="shared" si="7"/>
        <v>111</v>
      </c>
      <c r="AA14" s="1469">
        <f t="shared" si="3"/>
        <v>1</v>
      </c>
      <c r="AB14" s="1469">
        <f t="shared" si="4"/>
        <v>1</v>
      </c>
      <c r="AC14" s="1469">
        <f t="shared" si="5"/>
        <v>1</v>
      </c>
    </row>
    <row r="15" spans="1:29" ht="82.8">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425" t="s">
        <v>500</v>
      </c>
      <c r="Q15" s="1470" t="str">
        <f t="shared" si="6"/>
        <v>办公集聚程度</v>
      </c>
      <c r="R15" s="1471" t="s">
        <v>8</v>
      </c>
      <c r="S15" s="1472">
        <f t="shared" si="0"/>
        <v>100</v>
      </c>
      <c r="T15" s="1471" t="s">
        <v>8</v>
      </c>
      <c r="U15" s="1472">
        <f t="shared" si="1"/>
        <v>100</v>
      </c>
      <c r="V15" s="1471" t="s">
        <v>8</v>
      </c>
      <c r="W15" s="1472">
        <f t="shared" si="2"/>
        <v>100</v>
      </c>
      <c r="X15" s="1465"/>
      <c r="Y15" s="3425"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426"/>
      <c r="Q16" s="1470"/>
      <c r="R16" s="1471"/>
      <c r="S16" s="1472"/>
      <c r="T16" s="1471"/>
      <c r="U16" s="1472"/>
      <c r="V16" s="1471"/>
      <c r="W16" s="1472"/>
      <c r="X16" s="1465"/>
      <c r="Y16" s="3426"/>
      <c r="Z16" s="1473"/>
      <c r="AA16" s="1474">
        <v>1</v>
      </c>
      <c r="AB16" s="1474">
        <v>1</v>
      </c>
      <c r="AC16" s="1474">
        <v>1</v>
      </c>
    </row>
    <row r="17" spans="1:29" ht="96.6">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426"/>
      <c r="Q17" s="1470" t="str">
        <f>B17</f>
        <v>交通便捷度</v>
      </c>
      <c r="R17" s="1471" t="s">
        <v>8</v>
      </c>
      <c r="S17" s="1472">
        <f>F17</f>
        <v>100</v>
      </c>
      <c r="T17" s="1471" t="s">
        <v>8</v>
      </c>
      <c r="U17" s="1472">
        <f>H17</f>
        <v>100</v>
      </c>
      <c r="V17" s="1471" t="s">
        <v>8</v>
      </c>
      <c r="W17" s="1472">
        <f>J17</f>
        <v>100</v>
      </c>
      <c r="X17" s="1465"/>
      <c r="Y17" s="3426"/>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426"/>
      <c r="Q18" s="1470"/>
      <c r="R18" s="1471"/>
      <c r="S18" s="1472"/>
      <c r="T18" s="1471"/>
      <c r="U18" s="1472"/>
      <c r="V18" s="1471"/>
      <c r="W18" s="1472"/>
      <c r="X18" s="1465"/>
      <c r="Y18" s="3426"/>
      <c r="Z18" s="1473"/>
      <c r="AA18" s="1474">
        <v>1</v>
      </c>
      <c r="AB18" s="1474">
        <v>1</v>
      </c>
      <c r="AC18" s="1474">
        <v>1</v>
      </c>
    </row>
    <row r="19" spans="1:29" ht="41.4">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426"/>
      <c r="Q19" s="1470" t="str">
        <f>B19</f>
        <v>公共配套设施</v>
      </c>
      <c r="R19" s="1471" t="s">
        <v>8</v>
      </c>
      <c r="S19" s="1472">
        <f>F19</f>
        <v>100</v>
      </c>
      <c r="T19" s="1471" t="s">
        <v>8</v>
      </c>
      <c r="U19" s="1472">
        <f>H19</f>
        <v>100</v>
      </c>
      <c r="V19" s="1471" t="s">
        <v>8</v>
      </c>
      <c r="W19" s="1472">
        <f>J19</f>
        <v>100</v>
      </c>
      <c r="X19" s="1465"/>
      <c r="Y19" s="3426"/>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426"/>
      <c r="Q20" s="1470"/>
      <c r="R20" s="1471"/>
      <c r="S20" s="1472"/>
      <c r="T20" s="1471"/>
      <c r="U20" s="1472"/>
      <c r="V20" s="1471"/>
      <c r="W20" s="1472"/>
      <c r="X20" s="1465"/>
      <c r="Y20" s="3426"/>
      <c r="Z20" s="1473"/>
      <c r="AA20" s="1474">
        <v>1</v>
      </c>
      <c r="AB20" s="1474">
        <v>1</v>
      </c>
      <c r="AC20" s="1474">
        <v>1</v>
      </c>
    </row>
    <row r="21" spans="1:29" ht="41.4">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426"/>
      <c r="Q21" s="2490" t="str">
        <f>B21</f>
        <v>基础设施水平</v>
      </c>
      <c r="R21" s="1471" t="s">
        <v>8</v>
      </c>
      <c r="S21" s="1472">
        <f>F21</f>
        <v>100</v>
      </c>
      <c r="T21" s="1471" t="s">
        <v>8</v>
      </c>
      <c r="U21" s="1472">
        <f>H21</f>
        <v>100</v>
      </c>
      <c r="V21" s="1471" t="s">
        <v>8</v>
      </c>
      <c r="W21" s="1472">
        <f>J21</f>
        <v>100</v>
      </c>
      <c r="X21" s="2492"/>
      <c r="Y21" s="3426"/>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426"/>
      <c r="Q22" s="2490"/>
      <c r="R22" s="1471"/>
      <c r="S22" s="1472"/>
      <c r="T22" s="1471"/>
      <c r="U22" s="1472"/>
      <c r="V22" s="1471"/>
      <c r="W22" s="1472"/>
      <c r="X22" s="2492"/>
      <c r="Y22" s="3426"/>
      <c r="Z22" s="2491"/>
      <c r="AA22" s="1474">
        <v>1</v>
      </c>
      <c r="AB22" s="1474">
        <v>1</v>
      </c>
      <c r="AC22" s="1474">
        <v>1</v>
      </c>
    </row>
    <row r="23" spans="1:29" ht="55.2">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426"/>
      <c r="Q23" s="1470" t="str">
        <f>B23</f>
        <v>环境质量</v>
      </c>
      <c r="R23" s="1471" t="s">
        <v>8</v>
      </c>
      <c r="S23" s="1472">
        <f>F23</f>
        <v>100</v>
      </c>
      <c r="T23" s="1471" t="s">
        <v>8</v>
      </c>
      <c r="U23" s="1472">
        <f>H23</f>
        <v>100</v>
      </c>
      <c r="V23" s="1471" t="s">
        <v>8</v>
      </c>
      <c r="W23" s="1472">
        <f>J23</f>
        <v>100</v>
      </c>
      <c r="X23" s="1465"/>
      <c r="Y23" s="3426"/>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426"/>
      <c r="Q24" s="1470"/>
      <c r="R24" s="1471"/>
      <c r="S24" s="1472"/>
      <c r="T24" s="1471"/>
      <c r="U24" s="1472"/>
      <c r="V24" s="1471"/>
      <c r="W24" s="1472"/>
      <c r="X24" s="1465"/>
      <c r="Y24" s="3426"/>
      <c r="Z24" s="1473"/>
      <c r="AA24" s="1474">
        <v>1</v>
      </c>
      <c r="AB24" s="1474">
        <v>1</v>
      </c>
      <c r="AC24" s="1474">
        <v>1</v>
      </c>
    </row>
    <row r="25" spans="1:29" ht="28.8">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426"/>
      <c r="Q25" s="1470" t="str">
        <f>B25</f>
        <v>毗邻道路的类型与等级</v>
      </c>
      <c r="R25" s="1471" t="s">
        <v>8</v>
      </c>
      <c r="S25" s="1472">
        <f>F25</f>
        <v>100</v>
      </c>
      <c r="T25" s="1471" t="s">
        <v>8</v>
      </c>
      <c r="U25" s="1472">
        <f>H25</f>
        <v>100</v>
      </c>
      <c r="V25" s="1471" t="s">
        <v>8</v>
      </c>
      <c r="W25" s="1472">
        <f>J25</f>
        <v>100</v>
      </c>
      <c r="X25" s="1465"/>
      <c r="Y25" s="3426"/>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426"/>
      <c r="Q26" s="1470"/>
      <c r="R26" s="1471"/>
      <c r="S26" s="1472"/>
      <c r="T26" s="1471"/>
      <c r="U26" s="1472"/>
      <c r="V26" s="1471"/>
      <c r="W26" s="1472"/>
      <c r="X26" s="1465"/>
      <c r="Y26" s="3426"/>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426"/>
      <c r="Q27" s="1470" t="str">
        <f t="shared" ref="Q27:Q47" si="11">B27</f>
        <v>楼层</v>
      </c>
      <c r="R27" s="1471" t="s">
        <v>8</v>
      </c>
      <c r="S27" s="1472">
        <f>F27</f>
        <v>100</v>
      </c>
      <c r="T27" s="1471" t="s">
        <v>8</v>
      </c>
      <c r="U27" s="1472">
        <f>H27</f>
        <v>100</v>
      </c>
      <c r="V27" s="1471" t="s">
        <v>8</v>
      </c>
      <c r="W27" s="1472">
        <f>J27</f>
        <v>100</v>
      </c>
      <c r="X27" s="1465"/>
      <c r="Y27" s="3426"/>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426"/>
      <c r="Q28" s="1063" t="str">
        <f t="shared" si="11"/>
        <v>朝向</v>
      </c>
      <c r="R28" s="1466" t="s">
        <v>8</v>
      </c>
      <c r="S28" s="1467">
        <f>F28</f>
        <v>100</v>
      </c>
      <c r="T28" s="1466" t="s">
        <v>8</v>
      </c>
      <c r="U28" s="1467">
        <f>H28</f>
        <v>100</v>
      </c>
      <c r="V28" s="1466" t="s">
        <v>8</v>
      </c>
      <c r="W28" s="1467">
        <f>J28</f>
        <v>100</v>
      </c>
      <c r="X28" s="1468"/>
      <c r="Y28" s="3426"/>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426"/>
      <c r="Q29" s="1470">
        <f t="shared" si="11"/>
        <v>111</v>
      </c>
      <c r="R29" s="1471" t="s">
        <v>8</v>
      </c>
      <c r="S29" s="1472">
        <f t="shared" ref="S29:S47" si="12">F29</f>
        <v>100</v>
      </c>
      <c r="T29" s="1471" t="s">
        <v>8</v>
      </c>
      <c r="U29" s="1472">
        <f t="shared" ref="U29:U47" si="13">H29</f>
        <v>100</v>
      </c>
      <c r="V29" s="1471" t="s">
        <v>8</v>
      </c>
      <c r="W29" s="1472">
        <f t="shared" ref="W29:W47" si="14">J29</f>
        <v>100</v>
      </c>
      <c r="X29" s="1465"/>
      <c r="Y29" s="3426"/>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426"/>
      <c r="Q30" s="1470">
        <f t="shared" si="11"/>
        <v>111</v>
      </c>
      <c r="R30" s="1471" t="s">
        <v>8</v>
      </c>
      <c r="S30" s="1472">
        <f t="shared" si="12"/>
        <v>100</v>
      </c>
      <c r="T30" s="1471" t="s">
        <v>8</v>
      </c>
      <c r="U30" s="1472">
        <f t="shared" si="13"/>
        <v>100</v>
      </c>
      <c r="V30" s="1471" t="s">
        <v>8</v>
      </c>
      <c r="W30" s="1472">
        <f t="shared" si="14"/>
        <v>100</v>
      </c>
      <c r="X30" s="1465"/>
      <c r="Y30" s="3426"/>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426"/>
      <c r="Q31" s="1470">
        <f t="shared" si="11"/>
        <v>111</v>
      </c>
      <c r="R31" s="1471" t="s">
        <v>8</v>
      </c>
      <c r="S31" s="1472">
        <f t="shared" si="12"/>
        <v>100</v>
      </c>
      <c r="T31" s="1471" t="s">
        <v>8</v>
      </c>
      <c r="U31" s="1472">
        <f t="shared" si="13"/>
        <v>100</v>
      </c>
      <c r="V31" s="1471" t="s">
        <v>8</v>
      </c>
      <c r="W31" s="1472">
        <f t="shared" si="14"/>
        <v>100</v>
      </c>
      <c r="X31" s="1465"/>
      <c r="Y31" s="3426"/>
      <c r="Z31" s="1473">
        <f t="shared" si="15"/>
        <v>111</v>
      </c>
      <c r="AA31" s="1474">
        <f t="shared" si="3"/>
        <v>1</v>
      </c>
      <c r="AB31" s="1474">
        <f t="shared" si="4"/>
        <v>1</v>
      </c>
      <c r="AC31" s="1474">
        <f t="shared" si="5"/>
        <v>1</v>
      </c>
    </row>
    <row r="32" spans="1:29" ht="15.6"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426"/>
      <c r="Q32" s="1470">
        <f t="shared" si="11"/>
        <v>111</v>
      </c>
      <c r="R32" s="1471" t="s">
        <v>8</v>
      </c>
      <c r="S32" s="1472">
        <f t="shared" si="12"/>
        <v>100</v>
      </c>
      <c r="T32" s="1471" t="s">
        <v>8</v>
      </c>
      <c r="U32" s="1472">
        <f t="shared" si="13"/>
        <v>100</v>
      </c>
      <c r="V32" s="1471" t="s">
        <v>8</v>
      </c>
      <c r="W32" s="1472">
        <f t="shared" si="14"/>
        <v>100</v>
      </c>
      <c r="X32" s="1465"/>
      <c r="Y32" s="3426"/>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427" t="s">
        <v>510</v>
      </c>
      <c r="Q33" s="1470" t="str">
        <f t="shared" si="11"/>
        <v>建筑类型</v>
      </c>
      <c r="R33" s="1471" t="s">
        <v>8</v>
      </c>
      <c r="S33" s="1472">
        <f t="shared" si="12"/>
        <v>100</v>
      </c>
      <c r="T33" s="1471" t="s">
        <v>8</v>
      </c>
      <c r="U33" s="1472">
        <f t="shared" si="13"/>
        <v>100</v>
      </c>
      <c r="V33" s="1471" t="s">
        <v>8</v>
      </c>
      <c r="W33" s="1472">
        <f t="shared" si="14"/>
        <v>100</v>
      </c>
      <c r="X33" s="1465"/>
      <c r="Y33" s="3428"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428"/>
      <c r="Q34" s="1503" t="str">
        <f t="shared" si="11"/>
        <v>项目建筑规模</v>
      </c>
      <c r="R34" s="1475" t="s">
        <v>8</v>
      </c>
      <c r="S34" s="1476" t="e">
        <f t="shared" si="12"/>
        <v>#N/A</v>
      </c>
      <c r="T34" s="1475" t="s">
        <v>8</v>
      </c>
      <c r="U34" s="1476" t="e">
        <f t="shared" si="13"/>
        <v>#N/A</v>
      </c>
      <c r="V34" s="1475" t="s">
        <v>8</v>
      </c>
      <c r="W34" s="1476" t="e">
        <f t="shared" si="14"/>
        <v>#N/A</v>
      </c>
      <c r="X34" s="1477"/>
      <c r="Y34" s="3428"/>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428"/>
      <c r="Q35" s="1470" t="str">
        <f t="shared" si="11"/>
        <v>建筑结构</v>
      </c>
      <c r="R35" s="1471" t="s">
        <v>8</v>
      </c>
      <c r="S35" s="1472">
        <f t="shared" si="12"/>
        <v>100</v>
      </c>
      <c r="T35" s="1471" t="s">
        <v>8</v>
      </c>
      <c r="U35" s="1472">
        <f t="shared" si="13"/>
        <v>100</v>
      </c>
      <c r="V35" s="1471" t="s">
        <v>8</v>
      </c>
      <c r="W35" s="1472">
        <f t="shared" si="14"/>
        <v>100</v>
      </c>
      <c r="X35" s="1465"/>
      <c r="Y35" s="3428"/>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428"/>
      <c r="Q36" s="1470" t="str">
        <f t="shared" si="11"/>
        <v>公共部分装修</v>
      </c>
      <c r="R36" s="1471" t="s">
        <v>8</v>
      </c>
      <c r="S36" s="1472">
        <f t="shared" si="12"/>
        <v>100</v>
      </c>
      <c r="T36" s="1471" t="s">
        <v>8</v>
      </c>
      <c r="U36" s="1472">
        <f t="shared" si="13"/>
        <v>100</v>
      </c>
      <c r="V36" s="1471" t="s">
        <v>8</v>
      </c>
      <c r="W36" s="1472">
        <f t="shared" si="14"/>
        <v>100</v>
      </c>
      <c r="X36" s="1465"/>
      <c r="Y36" s="3428"/>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428"/>
      <c r="Q37" s="1470" t="str">
        <f t="shared" si="11"/>
        <v>成新度</v>
      </c>
      <c r="R37" s="1471" t="s">
        <v>8</v>
      </c>
      <c r="S37" s="1472" t="e">
        <f t="shared" si="12"/>
        <v>#N/A</v>
      </c>
      <c r="T37" s="1471" t="s">
        <v>8</v>
      </c>
      <c r="U37" s="1472" t="e">
        <f t="shared" si="13"/>
        <v>#N/A</v>
      </c>
      <c r="V37" s="1471" t="s">
        <v>8</v>
      </c>
      <c r="W37" s="1472" t="e">
        <f t="shared" si="14"/>
        <v>#N/A</v>
      </c>
      <c r="X37" s="1465"/>
      <c r="Y37" s="3428"/>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428"/>
      <c r="Q38" s="1063" t="str">
        <f t="shared" si="11"/>
        <v>写字楼等级</v>
      </c>
      <c r="R38" s="1466" t="s">
        <v>8</v>
      </c>
      <c r="S38" s="1467">
        <f t="shared" si="12"/>
        <v>100</v>
      </c>
      <c r="T38" s="1466" t="s">
        <v>8</v>
      </c>
      <c r="U38" s="1467">
        <f t="shared" si="13"/>
        <v>100</v>
      </c>
      <c r="V38" s="1466" t="s">
        <v>8</v>
      </c>
      <c r="W38" s="1467">
        <f t="shared" si="14"/>
        <v>100</v>
      </c>
      <c r="X38" s="1468"/>
      <c r="Y38" s="3428"/>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428" t="s">
        <v>510</v>
      </c>
      <c r="Q39" s="1470" t="str">
        <f t="shared" si="11"/>
        <v>物业管理</v>
      </c>
      <c r="R39" s="1471" t="s">
        <v>8</v>
      </c>
      <c r="S39" s="1472">
        <f t="shared" si="12"/>
        <v>100</v>
      </c>
      <c r="T39" s="1471" t="s">
        <v>8</v>
      </c>
      <c r="U39" s="1472">
        <f t="shared" si="13"/>
        <v>100</v>
      </c>
      <c r="V39" s="1471" t="s">
        <v>8</v>
      </c>
      <c r="W39" s="1472">
        <f t="shared" si="14"/>
        <v>100</v>
      </c>
      <c r="X39" s="1465"/>
      <c r="Y39" s="3428"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428"/>
      <c r="Q40" s="1470" t="str">
        <f t="shared" si="11"/>
        <v>市政基础设施</v>
      </c>
      <c r="R40" s="1471" t="s">
        <v>8</v>
      </c>
      <c r="S40" s="1472">
        <f t="shared" si="12"/>
        <v>100</v>
      </c>
      <c r="T40" s="1471" t="s">
        <v>8</v>
      </c>
      <c r="U40" s="1472">
        <f t="shared" si="13"/>
        <v>100</v>
      </c>
      <c r="V40" s="1471" t="s">
        <v>8</v>
      </c>
      <c r="W40" s="1472">
        <f t="shared" si="14"/>
        <v>100</v>
      </c>
      <c r="X40" s="1465"/>
      <c r="Y40" s="3428"/>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428"/>
      <c r="Q41" s="1470" t="str">
        <f t="shared" si="11"/>
        <v>层高</v>
      </c>
      <c r="R41" s="1471" t="s">
        <v>8</v>
      </c>
      <c r="S41" s="1472">
        <f t="shared" si="12"/>
        <v>100</v>
      </c>
      <c r="T41" s="1471" t="s">
        <v>8</v>
      </c>
      <c r="U41" s="1472">
        <f t="shared" si="13"/>
        <v>100</v>
      </c>
      <c r="V41" s="1471" t="s">
        <v>8</v>
      </c>
      <c r="W41" s="1472">
        <f t="shared" si="14"/>
        <v>100</v>
      </c>
      <c r="X41" s="1465"/>
      <c r="Y41" s="3428"/>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428"/>
      <c r="Q42" s="1503" t="str">
        <f t="shared" si="11"/>
        <v>单套建筑面积</v>
      </c>
      <c r="R42" s="1475" t="s">
        <v>8</v>
      </c>
      <c r="S42" s="1476">
        <f t="shared" si="12"/>
        <v>100</v>
      </c>
      <c r="T42" s="1475" t="s">
        <v>8</v>
      </c>
      <c r="U42" s="1476">
        <f t="shared" si="13"/>
        <v>100</v>
      </c>
      <c r="V42" s="1475" t="s">
        <v>8</v>
      </c>
      <c r="W42" s="1476">
        <f t="shared" si="14"/>
        <v>100</v>
      </c>
      <c r="X42" s="1477"/>
      <c r="Y42" s="3428"/>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428"/>
      <c r="Q43" s="1470" t="str">
        <f t="shared" si="11"/>
        <v>内部装修</v>
      </c>
      <c r="R43" s="1471" t="s">
        <v>8</v>
      </c>
      <c r="S43" s="1472">
        <f t="shared" si="12"/>
        <v>100</v>
      </c>
      <c r="T43" s="1471" t="s">
        <v>8</v>
      </c>
      <c r="U43" s="1472">
        <f t="shared" si="13"/>
        <v>100</v>
      </c>
      <c r="V43" s="1471" t="s">
        <v>8</v>
      </c>
      <c r="W43" s="1472">
        <f t="shared" si="14"/>
        <v>100</v>
      </c>
      <c r="X43" s="1465"/>
      <c r="Y43" s="3428"/>
      <c r="Z43" s="1473" t="str">
        <f t="shared" si="15"/>
        <v>内部装修</v>
      </c>
      <c r="AA43" s="1474">
        <f t="shared" si="3"/>
        <v>1</v>
      </c>
      <c r="AB43" s="1474">
        <f t="shared" si="4"/>
        <v>1</v>
      </c>
      <c r="AC43" s="1474">
        <f t="shared" si="5"/>
        <v>1</v>
      </c>
    </row>
    <row r="44" spans="1:29" ht="28.8">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428"/>
      <c r="Q44" s="1470" t="str">
        <f t="shared" si="11"/>
        <v>内部装修维护情况</v>
      </c>
      <c r="R44" s="1471" t="s">
        <v>8</v>
      </c>
      <c r="S44" s="1472">
        <f t="shared" si="12"/>
        <v>100</v>
      </c>
      <c r="T44" s="1471" t="s">
        <v>8</v>
      </c>
      <c r="U44" s="1472">
        <f t="shared" si="13"/>
        <v>100</v>
      </c>
      <c r="V44" s="1471" t="s">
        <v>8</v>
      </c>
      <c r="W44" s="1472">
        <f t="shared" si="14"/>
        <v>100</v>
      </c>
      <c r="X44" s="1465"/>
      <c r="Y44" s="3428"/>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428"/>
      <c r="Q45" s="1063">
        <f t="shared" si="11"/>
        <v>111</v>
      </c>
      <c r="R45" s="1466" t="s">
        <v>8</v>
      </c>
      <c r="S45" s="1467">
        <f t="shared" si="12"/>
        <v>100</v>
      </c>
      <c r="T45" s="1466" t="s">
        <v>8</v>
      </c>
      <c r="U45" s="1467">
        <f t="shared" si="13"/>
        <v>100</v>
      </c>
      <c r="V45" s="1466" t="s">
        <v>8</v>
      </c>
      <c r="W45" s="1467">
        <f t="shared" si="14"/>
        <v>100</v>
      </c>
      <c r="X45" s="1468"/>
      <c r="Y45" s="3428"/>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428"/>
      <c r="Q46" s="1470">
        <f t="shared" si="11"/>
        <v>111</v>
      </c>
      <c r="R46" s="1471" t="s">
        <v>8</v>
      </c>
      <c r="S46" s="1472">
        <f t="shared" si="12"/>
        <v>100</v>
      </c>
      <c r="T46" s="1471" t="s">
        <v>8</v>
      </c>
      <c r="U46" s="1472">
        <f t="shared" si="13"/>
        <v>100</v>
      </c>
      <c r="V46" s="1471" t="s">
        <v>8</v>
      </c>
      <c r="W46" s="1472">
        <f t="shared" si="14"/>
        <v>100</v>
      </c>
      <c r="X46" s="1465"/>
      <c r="Y46" s="3428"/>
      <c r="Z46" s="1473">
        <f t="shared" si="15"/>
        <v>111</v>
      </c>
      <c r="AA46" s="1474">
        <f t="shared" si="3"/>
        <v>1</v>
      </c>
      <c r="AB46" s="1474">
        <f t="shared" si="4"/>
        <v>1</v>
      </c>
      <c r="AC46" s="1474">
        <f t="shared" si="5"/>
        <v>1</v>
      </c>
    </row>
    <row r="47" spans="1:29" ht="15.6"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505"/>
      <c r="Q47" s="1470">
        <f t="shared" si="11"/>
        <v>111</v>
      </c>
      <c r="R47" s="1471" t="s">
        <v>8</v>
      </c>
      <c r="S47" s="1472">
        <f t="shared" si="12"/>
        <v>100</v>
      </c>
      <c r="T47" s="1471" t="s">
        <v>8</v>
      </c>
      <c r="U47" s="1472">
        <f t="shared" si="13"/>
        <v>100</v>
      </c>
      <c r="V47" s="1471" t="s">
        <v>8</v>
      </c>
      <c r="W47" s="1472">
        <f t="shared" si="14"/>
        <v>100</v>
      </c>
      <c r="X47" s="1465"/>
      <c r="Y47" s="3505"/>
      <c r="Z47" s="1473">
        <f t="shared" si="15"/>
        <v>111</v>
      </c>
      <c r="AA47" s="1474">
        <f t="shared" si="3"/>
        <v>1</v>
      </c>
      <c r="AB47" s="1474">
        <f t="shared" si="4"/>
        <v>1</v>
      </c>
      <c r="AC47" s="1474">
        <f t="shared" si="5"/>
        <v>1</v>
      </c>
    </row>
    <row r="48" spans="1:29" ht="14.4">
      <c r="A48" s="530" t="s">
        <v>696</v>
      </c>
      <c r="B48" s="810"/>
      <c r="C48" s="2538" t="s">
        <v>1</v>
      </c>
      <c r="D48" s="2539"/>
      <c r="E48" s="2540"/>
      <c r="F48" s="2541"/>
      <c r="G48" s="2542"/>
      <c r="H48" s="2543"/>
      <c r="I48" s="2540"/>
      <c r="J48" s="2543"/>
      <c r="K48" s="1509"/>
      <c r="L48" s="2042"/>
      <c r="M48" s="2032"/>
      <c r="N48" s="2032"/>
      <c r="O48" s="2032"/>
      <c r="P48" s="3388" t="str">
        <f>A48</f>
        <v>成交单价（元/平方米）</v>
      </c>
      <c r="Q48" s="3390"/>
      <c r="R48" s="3504">
        <f>E48</f>
        <v>0</v>
      </c>
      <c r="S48" s="3504"/>
      <c r="T48" s="3504">
        <f>G48</f>
        <v>0</v>
      </c>
      <c r="U48" s="3504"/>
      <c r="V48" s="3504">
        <f>I48</f>
        <v>0</v>
      </c>
      <c r="W48" s="3504"/>
      <c r="X48" s="1457"/>
      <c r="Y48" s="1479"/>
      <c r="Z48" s="1457"/>
      <c r="AA48" s="1457"/>
      <c r="AB48" s="1457"/>
      <c r="AC48" s="1457"/>
    </row>
    <row r="49" spans="1:29" ht="1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388" t="str">
        <f>A49</f>
        <v>比较价格（元/平方米）</v>
      </c>
      <c r="Q49" s="339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457"/>
      <c r="Y49" s="1457"/>
      <c r="Z49" s="1457"/>
      <c r="AA49" s="1457"/>
      <c r="AB49" s="1457"/>
      <c r="AC49" s="1457"/>
    </row>
    <row r="50" spans="1:29" ht="15" thickBot="1">
      <c r="A50" s="544" t="s">
        <v>2897</v>
      </c>
      <c r="B50" s="545"/>
      <c r="C50" s="2547" t="e">
        <f>R50</f>
        <v>#DIV/0!</v>
      </c>
      <c r="D50" s="2547"/>
      <c r="E50" s="2547"/>
      <c r="F50" s="2547"/>
      <c r="G50" s="2547"/>
      <c r="H50" s="2547"/>
      <c r="I50" s="2547"/>
      <c r="J50" s="2547"/>
      <c r="K50" s="1511"/>
      <c r="L50" s="2042"/>
      <c r="M50" s="2032"/>
      <c r="N50" s="2032"/>
      <c r="O50" s="2032"/>
      <c r="P50" s="3506" t="str">
        <f>A50</f>
        <v>估价对象XX用房的比较价格（楼面单价，元/平方米）</v>
      </c>
      <c r="Q50" s="3388"/>
      <c r="R50" s="3503" t="e">
        <f>IF(F1="售价",ROUND(AVERAGE(R49:V49),0),ROUND(AVERAGE(R49:V49),1))</f>
        <v>#DIV/0!</v>
      </c>
      <c r="S50" s="3503"/>
      <c r="T50" s="3503"/>
      <c r="U50" s="3503"/>
      <c r="V50" s="3503"/>
      <c r="W50" s="3503"/>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2.2"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4.4">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4.4">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4.4"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ht="14.4">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4.4"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9.4"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4.4"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4.4"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4.4"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4.4"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4.4"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4.4"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4.4"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4.4"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ht="14.4">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4.4"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4.4"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4.4"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4.4"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4.4"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9.4"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4.4"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4.4"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4.4"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4.4"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4.4"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4.4"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4.4"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4.4"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4.4"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4.4"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4.4"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4.4"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4.4"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ht="14.4">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4.4"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4.4"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4.4"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4.4"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4.4"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4.4"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4.4"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4.4"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4.4"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4.4"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4.4"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9.4"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4.4"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4.4"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4.4"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4.4"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4.4"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4.4"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4.4"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481</v>
      </c>
      <c r="B4" s="436"/>
      <c r="C4" s="3396" t="s">
        <v>482</v>
      </c>
      <c r="D4" s="3397"/>
      <c r="E4" s="3431" t="s">
        <v>483</v>
      </c>
      <c r="F4" s="3432"/>
      <c r="G4" s="3396" t="s">
        <v>484</v>
      </c>
      <c r="H4" s="3397"/>
      <c r="I4" s="3396" t="s">
        <v>485</v>
      </c>
      <c r="J4" s="3397"/>
      <c r="K4" s="437" t="s">
        <v>486</v>
      </c>
      <c r="L4" s="2031"/>
      <c r="M4" s="2032"/>
      <c r="N4" s="2032"/>
      <c r="O4" s="2032"/>
      <c r="P4" s="3398" t="s">
        <v>487</v>
      </c>
      <c r="Q4" s="3399"/>
      <c r="R4" s="3404" t="s">
        <v>483</v>
      </c>
      <c r="S4" s="3405"/>
      <c r="T4" s="3404" t="s">
        <v>484</v>
      </c>
      <c r="U4" s="3405"/>
      <c r="V4" s="3391" t="s">
        <v>485</v>
      </c>
      <c r="W4" s="3391"/>
      <c r="X4" s="1465"/>
      <c r="Y4" s="3404" t="s">
        <v>487</v>
      </c>
      <c r="Z4" s="3405"/>
      <c r="AA4" s="3393" t="s">
        <v>483</v>
      </c>
      <c r="AB4" s="3394" t="s">
        <v>484</v>
      </c>
      <c r="AC4" s="3393" t="s">
        <v>485</v>
      </c>
    </row>
    <row r="5" spans="1:29">
      <c r="A5" s="438"/>
      <c r="B5" s="439"/>
      <c r="C5" s="3412" t="s">
        <v>2891</v>
      </c>
      <c r="D5" s="3413"/>
      <c r="E5" s="3433" t="s">
        <v>2892</v>
      </c>
      <c r="F5" s="3434"/>
      <c r="G5" s="3412" t="s">
        <v>2893</v>
      </c>
      <c r="H5" s="3413"/>
      <c r="I5" s="3412" t="s">
        <v>2894</v>
      </c>
      <c r="J5" s="3413"/>
      <c r="K5" s="437"/>
      <c r="L5" s="2031"/>
      <c r="M5" s="2032"/>
      <c r="N5" s="2032"/>
      <c r="O5" s="2032"/>
      <c r="P5" s="3400"/>
      <c r="Q5" s="3401"/>
      <c r="R5" s="3406"/>
      <c r="S5" s="3407"/>
      <c r="T5" s="3406"/>
      <c r="U5" s="3407"/>
      <c r="V5" s="3391"/>
      <c r="W5" s="3391"/>
      <c r="X5" s="1465"/>
      <c r="Y5" s="3406"/>
      <c r="Z5" s="3407"/>
      <c r="AA5" s="3394"/>
      <c r="AB5" s="3394"/>
      <c r="AC5" s="3394"/>
    </row>
    <row r="6" spans="1:29" ht="15" thickBot="1">
      <c r="A6" s="440"/>
      <c r="B6" s="441"/>
      <c r="C6" s="3410" t="s">
        <v>2895</v>
      </c>
      <c r="D6" s="3411"/>
      <c r="E6" s="3429" t="s">
        <v>2895</v>
      </c>
      <c r="F6" s="3430"/>
      <c r="G6" s="3410" t="s">
        <v>2895</v>
      </c>
      <c r="H6" s="3411"/>
      <c r="I6" s="3410" t="s">
        <v>2895</v>
      </c>
      <c r="J6" s="3411"/>
      <c r="K6" s="437" t="s">
        <v>488</v>
      </c>
      <c r="L6" s="2031"/>
      <c r="M6" s="2032"/>
      <c r="N6" s="2032"/>
      <c r="O6" s="2032"/>
      <c r="P6" s="3402"/>
      <c r="Q6" s="3403"/>
      <c r="R6" s="3406"/>
      <c r="S6" s="3407"/>
      <c r="T6" s="3408"/>
      <c r="U6" s="3409"/>
      <c r="V6" s="3391"/>
      <c r="W6" s="3391"/>
      <c r="X6" s="1465"/>
      <c r="Y6" s="3408"/>
      <c r="Z6" s="3409"/>
      <c r="AA6" s="3395"/>
      <c r="AB6" s="3395"/>
      <c r="AC6" s="3395"/>
    </row>
    <row r="7" spans="1:29" s="1120" customFormat="1" ht="1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422" t="s">
        <v>490</v>
      </c>
      <c r="Q7" s="3424"/>
      <c r="R7" s="1466" t="s">
        <v>8</v>
      </c>
      <c r="S7" s="1467">
        <f t="shared" ref="S7:S15" si="0">F7</f>
        <v>0</v>
      </c>
      <c r="T7" s="1466" t="s">
        <v>8</v>
      </c>
      <c r="U7" s="1467">
        <f t="shared" ref="U7:U15" si="1">H7</f>
        <v>0</v>
      </c>
      <c r="V7" s="1466" t="s">
        <v>8</v>
      </c>
      <c r="W7" s="1467">
        <f t="shared" ref="W7:W15" si="2">J7</f>
        <v>0</v>
      </c>
      <c r="X7" s="1468"/>
      <c r="Y7" s="3422" t="s">
        <v>490</v>
      </c>
      <c r="Z7" s="3423"/>
      <c r="AA7" s="1469" t="e">
        <f>D7/F7</f>
        <v>#DIV/0!</v>
      </c>
      <c r="AB7" s="1469" t="e">
        <f>D7/H7</f>
        <v>#DIV/0!</v>
      </c>
      <c r="AC7" s="1469" t="e">
        <f>D7/J7</f>
        <v>#DIV/0!</v>
      </c>
    </row>
    <row r="8" spans="1:29" s="1120" customFormat="1" ht="1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422" t="s">
        <v>493</v>
      </c>
      <c r="Q8" s="3423"/>
      <c r="R8" s="1466" t="s">
        <v>8</v>
      </c>
      <c r="S8" s="1467">
        <f t="shared" si="0"/>
        <v>0</v>
      </c>
      <c r="T8" s="1466" t="s">
        <v>8</v>
      </c>
      <c r="U8" s="1467">
        <f t="shared" si="1"/>
        <v>0</v>
      </c>
      <c r="V8" s="1466" t="s">
        <v>8</v>
      </c>
      <c r="W8" s="1467">
        <f t="shared" si="2"/>
        <v>0</v>
      </c>
      <c r="X8" s="1468"/>
      <c r="Y8" s="3422" t="s">
        <v>493</v>
      </c>
      <c r="Z8" s="3423"/>
      <c r="AA8" s="1469" t="e">
        <f t="shared" ref="AA8:AA40" si="3">D8/F8</f>
        <v>#DIV/0!</v>
      </c>
      <c r="AB8" s="1469" t="e">
        <f t="shared" ref="AB8:AB40" si="4">D8/H8</f>
        <v>#DIV/0!</v>
      </c>
      <c r="AC8" s="1469" t="e">
        <f t="shared" ref="AC8:AC40" si="5">D8/J8</f>
        <v>#DIV/0!</v>
      </c>
    </row>
    <row r="9" spans="1:29" s="1120" customFormat="1" ht="14.4">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90" t="s">
        <v>495</v>
      </c>
      <c r="Q9" s="1063" t="str">
        <f t="shared" ref="Q9:Q15" si="6">B9</f>
        <v>用途</v>
      </c>
      <c r="R9" s="1466" t="s">
        <v>8</v>
      </c>
      <c r="S9" s="1467">
        <f t="shared" si="0"/>
        <v>100</v>
      </c>
      <c r="T9" s="1466" t="s">
        <v>8</v>
      </c>
      <c r="U9" s="1467">
        <f t="shared" si="1"/>
        <v>100</v>
      </c>
      <c r="V9" s="1466" t="s">
        <v>8</v>
      </c>
      <c r="W9" s="1467">
        <f t="shared" si="2"/>
        <v>100</v>
      </c>
      <c r="X9" s="1468"/>
      <c r="Y9" s="3336" t="s">
        <v>496</v>
      </c>
      <c r="Z9" s="1062" t="str">
        <f t="shared" ref="Z9:Z15" si="7">Q9</f>
        <v>用途</v>
      </c>
      <c r="AA9" s="1469">
        <f t="shared" si="3"/>
        <v>1</v>
      </c>
      <c r="AB9" s="1469">
        <f t="shared" si="4"/>
        <v>1</v>
      </c>
      <c r="AC9" s="1469">
        <f t="shared" si="5"/>
        <v>1</v>
      </c>
    </row>
    <row r="10" spans="1:29" s="1238" customFormat="1" ht="28.8">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90"/>
      <c r="Q11" s="1063" t="str">
        <f t="shared" si="6"/>
        <v>容积率</v>
      </c>
      <c r="R11" s="1466" t="s">
        <v>8</v>
      </c>
      <c r="S11" s="1467" t="e">
        <f t="shared" si="0"/>
        <v>#N/A</v>
      </c>
      <c r="T11" s="1466" t="s">
        <v>8</v>
      </c>
      <c r="U11" s="1467" t="e">
        <f t="shared" si="1"/>
        <v>#N/A</v>
      </c>
      <c r="V11" s="1466" t="s">
        <v>8</v>
      </c>
      <c r="W11" s="1467" t="e">
        <f t="shared" si="2"/>
        <v>#N/A</v>
      </c>
      <c r="X11" s="1468"/>
      <c r="Y11" s="3336"/>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90"/>
      <c r="Q12" s="1063">
        <f t="shared" si="6"/>
        <v>111</v>
      </c>
      <c r="R12" s="1466" t="s">
        <v>8</v>
      </c>
      <c r="S12" s="1467">
        <f t="shared" si="0"/>
        <v>100</v>
      </c>
      <c r="T12" s="1466" t="s">
        <v>8</v>
      </c>
      <c r="U12" s="1467">
        <f t="shared" si="1"/>
        <v>100</v>
      </c>
      <c r="V12" s="1466" t="s">
        <v>8</v>
      </c>
      <c r="W12" s="1467">
        <f t="shared" si="2"/>
        <v>100</v>
      </c>
      <c r="X12" s="1468"/>
      <c r="Y12" s="3336"/>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90"/>
      <c r="Q13" s="1063">
        <f t="shared" si="6"/>
        <v>111</v>
      </c>
      <c r="R13" s="1466" t="s">
        <v>8</v>
      </c>
      <c r="S13" s="1467">
        <f t="shared" si="0"/>
        <v>100</v>
      </c>
      <c r="T13" s="1466" t="s">
        <v>8</v>
      </c>
      <c r="U13" s="1467">
        <f t="shared" si="1"/>
        <v>100</v>
      </c>
      <c r="V13" s="1466" t="s">
        <v>8</v>
      </c>
      <c r="W13" s="1467">
        <f t="shared" si="2"/>
        <v>100</v>
      </c>
      <c r="X13" s="1468"/>
      <c r="Y13" s="3336"/>
      <c r="Z13" s="1062">
        <f t="shared" si="7"/>
        <v>111</v>
      </c>
      <c r="AA13" s="1469">
        <f t="shared" si="3"/>
        <v>1</v>
      </c>
      <c r="AB13" s="1469">
        <f t="shared" si="4"/>
        <v>1</v>
      </c>
      <c r="AC13" s="1469">
        <f t="shared" si="5"/>
        <v>1</v>
      </c>
    </row>
    <row r="14" spans="1:29" ht="15.6"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90"/>
      <c r="Q14" s="1063">
        <f t="shared" si="6"/>
        <v>111</v>
      </c>
      <c r="R14" s="1466" t="s">
        <v>8</v>
      </c>
      <c r="S14" s="1467">
        <f t="shared" si="0"/>
        <v>100</v>
      </c>
      <c r="T14" s="1466" t="s">
        <v>8</v>
      </c>
      <c r="U14" s="1467">
        <f t="shared" si="1"/>
        <v>100</v>
      </c>
      <c r="V14" s="1466" t="s">
        <v>8</v>
      </c>
      <c r="W14" s="1467">
        <f t="shared" si="2"/>
        <v>100</v>
      </c>
      <c r="X14" s="1468"/>
      <c r="Y14" s="3336"/>
      <c r="Z14" s="1062">
        <f t="shared" si="7"/>
        <v>111</v>
      </c>
      <c r="AA14" s="1469">
        <f t="shared" si="3"/>
        <v>1</v>
      </c>
      <c r="AB14" s="1469">
        <f t="shared" si="4"/>
        <v>1</v>
      </c>
      <c r="AC14" s="1469">
        <f t="shared" si="5"/>
        <v>1</v>
      </c>
    </row>
    <row r="15" spans="1:29" ht="69">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425" t="s">
        <v>500</v>
      </c>
      <c r="Q15" s="1470" t="str">
        <f t="shared" si="6"/>
        <v>产业集聚程度</v>
      </c>
      <c r="R15" s="1471" t="s">
        <v>8</v>
      </c>
      <c r="S15" s="1472">
        <f t="shared" si="0"/>
        <v>100</v>
      </c>
      <c r="T15" s="1471" t="s">
        <v>8</v>
      </c>
      <c r="U15" s="1472">
        <f t="shared" si="1"/>
        <v>100</v>
      </c>
      <c r="V15" s="1471" t="s">
        <v>8</v>
      </c>
      <c r="W15" s="1472">
        <f t="shared" si="2"/>
        <v>100</v>
      </c>
      <c r="X15" s="1465"/>
      <c r="Y15" s="3425"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426"/>
      <c r="Q16" s="1470"/>
      <c r="R16" s="1471"/>
      <c r="S16" s="1472"/>
      <c r="T16" s="1471"/>
      <c r="U16" s="1472"/>
      <c r="V16" s="1471"/>
      <c r="W16" s="1472"/>
      <c r="X16" s="1465"/>
      <c r="Y16" s="3426"/>
      <c r="Z16" s="1473"/>
      <c r="AA16" s="1474">
        <v>1</v>
      </c>
      <c r="AB16" s="1474">
        <v>1</v>
      </c>
      <c r="AC16" s="1474">
        <v>1</v>
      </c>
    </row>
    <row r="17" spans="1:29" ht="96.6">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426"/>
      <c r="Q17" s="1470" t="str">
        <f>B17</f>
        <v>交通便捷度</v>
      </c>
      <c r="R17" s="1471" t="s">
        <v>8</v>
      </c>
      <c r="S17" s="1472">
        <f>F17</f>
        <v>100</v>
      </c>
      <c r="T17" s="1471" t="s">
        <v>8</v>
      </c>
      <c r="U17" s="1472">
        <f>H17</f>
        <v>100</v>
      </c>
      <c r="V17" s="1471" t="s">
        <v>8</v>
      </c>
      <c r="W17" s="1472">
        <f>J17</f>
        <v>100</v>
      </c>
      <c r="X17" s="1465"/>
      <c r="Y17" s="3426"/>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426"/>
      <c r="Q18" s="1470"/>
      <c r="R18" s="1471"/>
      <c r="S18" s="1472"/>
      <c r="T18" s="1471"/>
      <c r="U18" s="1472"/>
      <c r="V18" s="1471"/>
      <c r="W18" s="1472"/>
      <c r="X18" s="1465"/>
      <c r="Y18" s="3426"/>
      <c r="Z18" s="1473"/>
      <c r="AA18" s="1474">
        <v>1</v>
      </c>
      <c r="AB18" s="1474">
        <v>1</v>
      </c>
      <c r="AC18" s="1474">
        <v>1</v>
      </c>
    </row>
    <row r="19" spans="1:29" ht="41.4">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426"/>
      <c r="Q19" s="1470" t="str">
        <f>B19</f>
        <v>公共配套设施</v>
      </c>
      <c r="R19" s="1471" t="s">
        <v>8</v>
      </c>
      <c r="S19" s="1472">
        <f>F19</f>
        <v>100</v>
      </c>
      <c r="T19" s="1471" t="s">
        <v>8</v>
      </c>
      <c r="U19" s="1472">
        <f>H19</f>
        <v>100</v>
      </c>
      <c r="V19" s="1471" t="s">
        <v>8</v>
      </c>
      <c r="W19" s="1472">
        <f>J19</f>
        <v>100</v>
      </c>
      <c r="X19" s="1465"/>
      <c r="Y19" s="3426"/>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426"/>
      <c r="Q20" s="1470"/>
      <c r="R20" s="1471"/>
      <c r="S20" s="1472"/>
      <c r="T20" s="1471"/>
      <c r="U20" s="1472"/>
      <c r="V20" s="1471"/>
      <c r="W20" s="1472"/>
      <c r="X20" s="1465"/>
      <c r="Y20" s="3426"/>
      <c r="Z20" s="1473"/>
      <c r="AA20" s="1474">
        <v>1</v>
      </c>
      <c r="AB20" s="1474">
        <v>1</v>
      </c>
      <c r="AC20" s="1474">
        <v>1</v>
      </c>
    </row>
    <row r="21" spans="1:29" ht="41.4">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426"/>
      <c r="Q21" s="2490" t="str">
        <f>B21</f>
        <v>基础设施水平</v>
      </c>
      <c r="R21" s="1471" t="s">
        <v>8</v>
      </c>
      <c r="S21" s="1472">
        <f>F21</f>
        <v>100</v>
      </c>
      <c r="T21" s="1471" t="s">
        <v>8</v>
      </c>
      <c r="U21" s="1472">
        <f>H21</f>
        <v>100</v>
      </c>
      <c r="V21" s="1471" t="s">
        <v>8</v>
      </c>
      <c r="W21" s="1472">
        <f>J21</f>
        <v>100</v>
      </c>
      <c r="X21" s="2492"/>
      <c r="Y21" s="3426"/>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426"/>
      <c r="Q22" s="2490"/>
      <c r="R22" s="1471"/>
      <c r="S22" s="1472"/>
      <c r="T22" s="1471"/>
      <c r="U22" s="1472"/>
      <c r="V22" s="1471"/>
      <c r="W22" s="1472"/>
      <c r="X22" s="2492"/>
      <c r="Y22" s="3426"/>
      <c r="Z22" s="2491"/>
      <c r="AA22" s="1474">
        <v>1</v>
      </c>
      <c r="AB22" s="1474">
        <v>1</v>
      </c>
      <c r="AC22" s="1474">
        <v>1</v>
      </c>
    </row>
    <row r="23" spans="1:29" ht="82.8">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426"/>
      <c r="Q23" s="1470" t="str">
        <f>B23</f>
        <v>环境质量</v>
      </c>
      <c r="R23" s="1471" t="s">
        <v>8</v>
      </c>
      <c r="S23" s="1472">
        <f>F23</f>
        <v>100</v>
      </c>
      <c r="T23" s="1471" t="s">
        <v>8</v>
      </c>
      <c r="U23" s="1472">
        <f>H23</f>
        <v>100</v>
      </c>
      <c r="V23" s="1471" t="s">
        <v>8</v>
      </c>
      <c r="W23" s="1472">
        <f>J23</f>
        <v>100</v>
      </c>
      <c r="X23" s="1465"/>
      <c r="Y23" s="3426"/>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426"/>
      <c r="Q24" s="1470"/>
      <c r="R24" s="1471"/>
      <c r="S24" s="1472"/>
      <c r="T24" s="1471"/>
      <c r="U24" s="1472"/>
      <c r="V24" s="1471"/>
      <c r="W24" s="1472"/>
      <c r="X24" s="1465"/>
      <c r="Y24" s="3426"/>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426"/>
      <c r="Q25" s="1470">
        <f>B25</f>
        <v>111</v>
      </c>
      <c r="R25" s="1471" t="s">
        <v>8</v>
      </c>
      <c r="S25" s="1472">
        <f>F25</f>
        <v>100</v>
      </c>
      <c r="T25" s="1471" t="s">
        <v>8</v>
      </c>
      <c r="U25" s="1472">
        <f>H25</f>
        <v>100</v>
      </c>
      <c r="V25" s="1471" t="s">
        <v>8</v>
      </c>
      <c r="W25" s="1472">
        <f>J25</f>
        <v>100</v>
      </c>
      <c r="X25" s="1465"/>
      <c r="Y25" s="3426"/>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426"/>
      <c r="Q26" s="1470">
        <f t="shared" ref="Q26:Q40" si="11">B26</f>
        <v>111</v>
      </c>
      <c r="R26" s="1471" t="s">
        <v>8</v>
      </c>
      <c r="S26" s="1472">
        <f>F26</f>
        <v>100</v>
      </c>
      <c r="T26" s="1471" t="s">
        <v>8</v>
      </c>
      <c r="U26" s="1472">
        <f>H26</f>
        <v>100</v>
      </c>
      <c r="V26" s="1471" t="s">
        <v>8</v>
      </c>
      <c r="W26" s="1472">
        <f>J26</f>
        <v>100</v>
      </c>
      <c r="X26" s="1465"/>
      <c r="Y26" s="3426"/>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426"/>
      <c r="Q27" s="1063">
        <f t="shared" si="11"/>
        <v>111</v>
      </c>
      <c r="R27" s="1466" t="s">
        <v>8</v>
      </c>
      <c r="S27" s="1467">
        <f>F27</f>
        <v>100</v>
      </c>
      <c r="T27" s="1466" t="s">
        <v>8</v>
      </c>
      <c r="U27" s="1467">
        <f>H27</f>
        <v>100</v>
      </c>
      <c r="V27" s="1466" t="s">
        <v>8</v>
      </c>
      <c r="W27" s="1467">
        <f>J27</f>
        <v>100</v>
      </c>
      <c r="X27" s="1468"/>
      <c r="Y27" s="3426"/>
      <c r="Z27" s="1062">
        <f>Q27</f>
        <v>111</v>
      </c>
      <c r="AA27" s="1474">
        <f>D27/F27</f>
        <v>1</v>
      </c>
      <c r="AB27" s="1474">
        <f>D27/H27</f>
        <v>1</v>
      </c>
      <c r="AC27" s="1474">
        <f>D27/J27</f>
        <v>1</v>
      </c>
    </row>
    <row r="28" spans="1:29" ht="15.6"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426"/>
      <c r="Q28" s="1470">
        <f t="shared" si="11"/>
        <v>111</v>
      </c>
      <c r="R28" s="1471" t="s">
        <v>8</v>
      </c>
      <c r="S28" s="1472">
        <f t="shared" ref="S28:S40" si="12">F28</f>
        <v>100</v>
      </c>
      <c r="T28" s="1471" t="s">
        <v>8</v>
      </c>
      <c r="U28" s="1472">
        <f t="shared" ref="U28:U40" si="13">H28</f>
        <v>100</v>
      </c>
      <c r="V28" s="1471" t="s">
        <v>8</v>
      </c>
      <c r="W28" s="1472">
        <f t="shared" ref="W28:W40" si="14">J28</f>
        <v>100</v>
      </c>
      <c r="X28" s="1465"/>
      <c r="Y28" s="3426"/>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427" t="s">
        <v>510</v>
      </c>
      <c r="Q29" s="1470" t="str">
        <f t="shared" si="11"/>
        <v>建筑类型</v>
      </c>
      <c r="R29" s="1471" t="s">
        <v>8</v>
      </c>
      <c r="S29" s="1472">
        <f t="shared" si="12"/>
        <v>100</v>
      </c>
      <c r="T29" s="1471" t="s">
        <v>8</v>
      </c>
      <c r="U29" s="1472">
        <f t="shared" si="13"/>
        <v>100</v>
      </c>
      <c r="V29" s="1471" t="s">
        <v>8</v>
      </c>
      <c r="W29" s="1472">
        <f t="shared" si="14"/>
        <v>100</v>
      </c>
      <c r="X29" s="1465"/>
      <c r="Y29" s="3428"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428"/>
      <c r="Q30" s="1503" t="str">
        <f t="shared" si="11"/>
        <v>项目建筑规模</v>
      </c>
      <c r="R30" s="1475" t="s">
        <v>8</v>
      </c>
      <c r="S30" s="1476" t="e">
        <f t="shared" si="12"/>
        <v>#N/A</v>
      </c>
      <c r="T30" s="1475" t="s">
        <v>8</v>
      </c>
      <c r="U30" s="1476" t="e">
        <f t="shared" si="13"/>
        <v>#N/A</v>
      </c>
      <c r="V30" s="1475" t="s">
        <v>8</v>
      </c>
      <c r="W30" s="1476" t="e">
        <f t="shared" si="14"/>
        <v>#N/A</v>
      </c>
      <c r="X30" s="1477"/>
      <c r="Y30" s="3428"/>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428"/>
      <c r="Q31" s="1470" t="str">
        <f t="shared" si="11"/>
        <v>建筑结构</v>
      </c>
      <c r="R31" s="1471" t="s">
        <v>8</v>
      </c>
      <c r="S31" s="1472">
        <f t="shared" si="12"/>
        <v>100</v>
      </c>
      <c r="T31" s="1471" t="s">
        <v>8</v>
      </c>
      <c r="U31" s="1472">
        <f t="shared" si="13"/>
        <v>100</v>
      </c>
      <c r="V31" s="1471" t="s">
        <v>8</v>
      </c>
      <c r="W31" s="1472">
        <f t="shared" si="14"/>
        <v>100</v>
      </c>
      <c r="X31" s="1465"/>
      <c r="Y31" s="3428"/>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428"/>
      <c r="Q32" s="1470" t="str">
        <f t="shared" si="11"/>
        <v>公共部分装修</v>
      </c>
      <c r="R32" s="1471" t="s">
        <v>8</v>
      </c>
      <c r="S32" s="1472">
        <f t="shared" si="12"/>
        <v>100</v>
      </c>
      <c r="T32" s="1471" t="s">
        <v>8</v>
      </c>
      <c r="U32" s="1472">
        <f t="shared" si="13"/>
        <v>100</v>
      </c>
      <c r="V32" s="1471" t="s">
        <v>8</v>
      </c>
      <c r="W32" s="1472">
        <f t="shared" si="14"/>
        <v>100</v>
      </c>
      <c r="X32" s="1465"/>
      <c r="Y32" s="3428"/>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428"/>
      <c r="Q33" s="1470" t="str">
        <f t="shared" si="11"/>
        <v>成新度</v>
      </c>
      <c r="R33" s="1471" t="s">
        <v>8</v>
      </c>
      <c r="S33" s="1472" t="e">
        <f t="shared" si="12"/>
        <v>#N/A</v>
      </c>
      <c r="T33" s="1471" t="s">
        <v>8</v>
      </c>
      <c r="U33" s="1472" t="e">
        <f t="shared" si="13"/>
        <v>#N/A</v>
      </c>
      <c r="V33" s="1471" t="s">
        <v>8</v>
      </c>
      <c r="W33" s="1472" t="e">
        <f t="shared" si="14"/>
        <v>#N/A</v>
      </c>
      <c r="X33" s="1465"/>
      <c r="Y33" s="3428"/>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428"/>
      <c r="Q34" s="1063" t="str">
        <f t="shared" si="11"/>
        <v>物业管理</v>
      </c>
      <c r="R34" s="1466" t="s">
        <v>8</v>
      </c>
      <c r="S34" s="1467">
        <f t="shared" si="12"/>
        <v>100</v>
      </c>
      <c r="T34" s="1466" t="s">
        <v>8</v>
      </c>
      <c r="U34" s="1467">
        <f t="shared" si="13"/>
        <v>100</v>
      </c>
      <c r="V34" s="1466" t="s">
        <v>8</v>
      </c>
      <c r="W34" s="1467">
        <f t="shared" si="14"/>
        <v>100</v>
      </c>
      <c r="X34" s="1468"/>
      <c r="Y34" s="3428"/>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428" t="s">
        <v>510</v>
      </c>
      <c r="Q35" s="1470" t="str">
        <f t="shared" si="11"/>
        <v>市政基础设施</v>
      </c>
      <c r="R35" s="1471" t="s">
        <v>8</v>
      </c>
      <c r="S35" s="1472">
        <f t="shared" si="12"/>
        <v>100</v>
      </c>
      <c r="T35" s="1471" t="s">
        <v>8</v>
      </c>
      <c r="U35" s="1472">
        <f t="shared" si="13"/>
        <v>100</v>
      </c>
      <c r="V35" s="1471" t="s">
        <v>8</v>
      </c>
      <c r="W35" s="1472">
        <f t="shared" si="14"/>
        <v>100</v>
      </c>
      <c r="X35" s="1465"/>
      <c r="Y35" s="3428"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428"/>
      <c r="Q36" s="1470" t="str">
        <f t="shared" si="11"/>
        <v>内部装修</v>
      </c>
      <c r="R36" s="1471" t="s">
        <v>8</v>
      </c>
      <c r="S36" s="1472">
        <f t="shared" si="12"/>
        <v>100</v>
      </c>
      <c r="T36" s="1471" t="s">
        <v>8</v>
      </c>
      <c r="U36" s="1472">
        <f t="shared" si="13"/>
        <v>100</v>
      </c>
      <c r="V36" s="1471" t="s">
        <v>8</v>
      </c>
      <c r="W36" s="1472">
        <f t="shared" si="14"/>
        <v>100</v>
      </c>
      <c r="X36" s="1465"/>
      <c r="Y36" s="3428"/>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428"/>
      <c r="Q37" s="1470" t="str">
        <f t="shared" si="11"/>
        <v>内部装修状况</v>
      </c>
      <c r="R37" s="1471" t="s">
        <v>8</v>
      </c>
      <c r="S37" s="1472">
        <f t="shared" si="12"/>
        <v>100</v>
      </c>
      <c r="T37" s="1471" t="s">
        <v>8</v>
      </c>
      <c r="U37" s="1472">
        <f t="shared" si="13"/>
        <v>100</v>
      </c>
      <c r="V37" s="1471" t="s">
        <v>8</v>
      </c>
      <c r="W37" s="1472">
        <f t="shared" si="14"/>
        <v>100</v>
      </c>
      <c r="X37" s="1465"/>
      <c r="Y37" s="3428"/>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428"/>
      <c r="Q38" s="1503">
        <f t="shared" si="11"/>
        <v>111</v>
      </c>
      <c r="R38" s="1475" t="s">
        <v>8</v>
      </c>
      <c r="S38" s="1476">
        <f t="shared" si="12"/>
        <v>100</v>
      </c>
      <c r="T38" s="1475" t="s">
        <v>8</v>
      </c>
      <c r="U38" s="1476">
        <f t="shared" si="13"/>
        <v>100</v>
      </c>
      <c r="V38" s="1475" t="s">
        <v>8</v>
      </c>
      <c r="W38" s="1476">
        <f t="shared" si="14"/>
        <v>100</v>
      </c>
      <c r="X38" s="1477"/>
      <c r="Y38" s="3428"/>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428"/>
      <c r="Q39" s="1470">
        <f t="shared" si="11"/>
        <v>111</v>
      </c>
      <c r="R39" s="1471" t="s">
        <v>8</v>
      </c>
      <c r="S39" s="1472">
        <f t="shared" si="12"/>
        <v>100</v>
      </c>
      <c r="T39" s="1471" t="s">
        <v>8</v>
      </c>
      <c r="U39" s="1472">
        <f t="shared" si="13"/>
        <v>100</v>
      </c>
      <c r="V39" s="1471" t="s">
        <v>8</v>
      </c>
      <c r="W39" s="1472">
        <f t="shared" si="14"/>
        <v>100</v>
      </c>
      <c r="X39" s="1465"/>
      <c r="Y39" s="3428"/>
      <c r="Z39" s="1473">
        <f t="shared" si="15"/>
        <v>111</v>
      </c>
      <c r="AA39" s="1474">
        <f t="shared" si="3"/>
        <v>1</v>
      </c>
      <c r="AB39" s="1474">
        <f t="shared" si="4"/>
        <v>1</v>
      </c>
      <c r="AC39" s="1474">
        <f t="shared" si="5"/>
        <v>1</v>
      </c>
    </row>
    <row r="40" spans="1:29" ht="15.6"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505"/>
      <c r="Q40" s="1470">
        <f t="shared" si="11"/>
        <v>111</v>
      </c>
      <c r="R40" s="1471" t="s">
        <v>8</v>
      </c>
      <c r="S40" s="1472">
        <f t="shared" si="12"/>
        <v>100</v>
      </c>
      <c r="T40" s="1471" t="s">
        <v>8</v>
      </c>
      <c r="U40" s="1472">
        <f t="shared" si="13"/>
        <v>100</v>
      </c>
      <c r="V40" s="1471" t="s">
        <v>8</v>
      </c>
      <c r="W40" s="1472">
        <f t="shared" si="14"/>
        <v>100</v>
      </c>
      <c r="X40" s="1465"/>
      <c r="Y40" s="3505"/>
      <c r="Z40" s="1473">
        <f t="shared" si="15"/>
        <v>111</v>
      </c>
      <c r="AA40" s="1474">
        <f t="shared" si="3"/>
        <v>1</v>
      </c>
      <c r="AB40" s="1474">
        <f t="shared" si="4"/>
        <v>1</v>
      </c>
      <c r="AC40" s="1474">
        <f t="shared" si="5"/>
        <v>1</v>
      </c>
    </row>
    <row r="41" spans="1:29" ht="14.4">
      <c r="A41" s="530" t="s">
        <v>696</v>
      </c>
      <c r="B41" s="810"/>
      <c r="C41" s="2538" t="s">
        <v>1</v>
      </c>
      <c r="D41" s="2539"/>
      <c r="E41" s="2540"/>
      <c r="F41" s="2541"/>
      <c r="G41" s="2542"/>
      <c r="H41" s="2543"/>
      <c r="I41" s="2540"/>
      <c r="J41" s="2543"/>
      <c r="K41" s="1509"/>
      <c r="L41" s="2042"/>
      <c r="M41" s="2043"/>
      <c r="N41" s="2032"/>
      <c r="O41" s="2043"/>
      <c r="P41" s="3390" t="str">
        <f>A41</f>
        <v>成交单价（元/平方米）</v>
      </c>
      <c r="Q41" s="3390"/>
      <c r="R41" s="3504">
        <f>E41</f>
        <v>0</v>
      </c>
      <c r="S41" s="3504"/>
      <c r="T41" s="3504">
        <f>G41</f>
        <v>0</v>
      </c>
      <c r="U41" s="3504"/>
      <c r="V41" s="3504">
        <f>I41</f>
        <v>0</v>
      </c>
      <c r="W41" s="3504"/>
      <c r="X41" s="1457"/>
      <c r="Y41" s="1479"/>
      <c r="Z41" s="1457"/>
      <c r="AA41" s="1457"/>
      <c r="AB41" s="1457"/>
      <c r="AC41" s="1457"/>
    </row>
    <row r="42" spans="1:29" ht="1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90" t="str">
        <f>A42</f>
        <v>比较价格（元/平方米）</v>
      </c>
      <c r="Q42" s="339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457"/>
      <c r="Y42" s="1457"/>
      <c r="Z42" s="1457"/>
      <c r="AA42" s="1457"/>
      <c r="AB42" s="1457"/>
      <c r="AC42" s="1457"/>
    </row>
    <row r="43" spans="1:29" ht="15" thickBot="1">
      <c r="A43" s="544" t="s">
        <v>2897</v>
      </c>
      <c r="B43" s="545"/>
      <c r="C43" s="2547" t="e">
        <f>R43</f>
        <v>#DIV/0!</v>
      </c>
      <c r="D43" s="2547"/>
      <c r="E43" s="2547"/>
      <c r="F43" s="2547"/>
      <c r="G43" s="2547"/>
      <c r="H43" s="2547"/>
      <c r="I43" s="2547"/>
      <c r="J43" s="2547"/>
      <c r="K43" s="1511"/>
      <c r="L43" s="2042"/>
      <c r="M43" s="2043"/>
      <c r="N43" s="2043"/>
      <c r="O43" s="2043"/>
      <c r="P43" s="3387" t="str">
        <f>A43</f>
        <v>估价对象XX用房的比较价格（楼面单价，元/平方米）</v>
      </c>
      <c r="Q43" s="3388"/>
      <c r="R43" s="3503" t="e">
        <f>IF(F1="售价",ROUND(AVERAGE(R42:V42),0),ROUND(AVERAGE(R42:V42),1))</f>
        <v>#DIV/0!</v>
      </c>
      <c r="S43" s="3503"/>
      <c r="T43" s="3503"/>
      <c r="U43" s="3503"/>
      <c r="V43" s="3503"/>
      <c r="W43" s="3503"/>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2.2"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4.4">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4.4">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4.4"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ht="14.4">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4.4"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9.4"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4.4"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4.4"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4.4"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4.4"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4.4"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4.4"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4.4"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4.4"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ht="14.4">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4.4"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4.4"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4.4"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4.4"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4.4"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4.4"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4.4"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4.4"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4.4"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4.4"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4.4"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4.4"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4.4"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ht="14.4">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4.4"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4.4"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4.4"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4.4"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4.4"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4.4"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4.4"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9.4"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4.4"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4.4"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4.4"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4.4"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4.4"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4.4"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4.4"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77" customWidth="1"/>
    <col min="2" max="2" width="9" style="1677"/>
    <col min="3" max="4" width="9.6640625" style="1677" customWidth="1"/>
    <col min="5" max="16384" width="9" style="1677"/>
  </cols>
  <sheetData>
    <row r="1" spans="1:4" ht="22.2">
      <c r="A1" s="1676" t="s">
        <v>1864</v>
      </c>
    </row>
    <row r="2" spans="1:4">
      <c r="A2" s="1678"/>
    </row>
    <row r="3" spans="1:4" ht="17.399999999999999">
      <c r="A3" s="1696" t="str">
        <f>项目基本情况!B5&amp;"："</f>
        <v>北京碧和信泰置业有限公司：</v>
      </c>
    </row>
    <row r="4" spans="1:4" ht="69.599999999999994">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7.399999999999999">
      <c r="A5" s="1693" t="s">
        <v>1865</v>
      </c>
    </row>
    <row r="6" spans="1:4" ht="104.4">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87758.11平方米。根据《建设工程规划许可证》[]、《出让合同》[]，估价对象规划建筑面积为276979平方米。</v>
      </c>
    </row>
    <row r="7" spans="1:4" ht="87">
      <c r="A7" s="2784" t="s">
        <v>2709</v>
      </c>
    </row>
    <row r="8" spans="1:4" ht="17.399999999999999">
      <c r="A8" s="1693" t="s">
        <v>1866</v>
      </c>
    </row>
    <row r="9" spans="1:4" ht="69.599999999999994">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96" t="s">
        <v>1988</v>
      </c>
    </row>
    <row r="11" spans="1:4" ht="17.399999999999999">
      <c r="A11" s="1679" t="str">
        <f>TEXT(项目基本情况!D3,"yyyy年m月d日;;")&amp;IF(项目基本情况!B3=项目基本情况!D3,"（评估专业人员勘察现场之日）","")</f>
        <v>2018年5月8日（评估专业人员勘察现场之日）</v>
      </c>
    </row>
    <row r="12" spans="1:4" ht="17.399999999999999">
      <c r="A12" s="1696" t="s">
        <v>1987</v>
      </c>
    </row>
    <row r="13" spans="1:4" ht="17.399999999999999">
      <c r="A13" s="1690" t="s">
        <v>2033</v>
      </c>
    </row>
    <row r="14" spans="1:4" ht="34.799999999999997">
      <c r="A14" s="1690" t="str">
        <f>"根据"&amp;项目基本情况!F12&amp;"，本次评估估价对象证载（地类）用途为"&amp;项目基本情况!B12&amp;"。"</f>
        <v>根据《国有土地使用证》[]，本次评估估价对象证载（地类）用途为城镇住宅用地。</v>
      </c>
      <c r="C14" s="1680"/>
      <c r="D14" s="1681"/>
    </row>
    <row r="15" spans="1:4" ht="17.399999999999999">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7.399999999999999">
      <c r="A16" s="1690" t="s">
        <v>2034</v>
      </c>
    </row>
    <row r="17" spans="1:1" ht="52.2">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90" t="s">
        <v>2035</v>
      </c>
    </row>
    <row r="20" spans="1:1" ht="52.2">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根据《国有土地使用证》[]，估价对象（分摊）出让国有建设用地使用权面积为87758.11平方米。根据《建设工程规划许可证》[]、《出让合同》[]，估价对象规划建筑面积为276979平方米。</v>
      </c>
    </row>
    <row r="21" spans="1:1" ht="87">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90" t="s">
        <v>2036</v>
      </c>
    </row>
    <row r="23" spans="1:1" ht="17.399999999999999">
      <c r="A23" s="2786" t="s">
        <v>2710</v>
      </c>
    </row>
    <row r="24" spans="1:1" ht="17.399999999999999">
      <c r="A24" s="1690" t="s">
        <v>2037</v>
      </c>
    </row>
    <row r="25" spans="1:1" ht="87">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52.2">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90" t="str">
        <f>IF(项目基本情况!E9="——","",定义!C57)</f>
        <v/>
      </c>
    </row>
    <row r="29" spans="1:1" ht="17.399999999999999">
      <c r="A29" s="1696" t="s">
        <v>1989</v>
      </c>
    </row>
    <row r="30" spans="1:1" ht="69.599999999999994">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7.399999999999999">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C38" sqref="C38"/>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846" t="s">
        <v>883</v>
      </c>
      <c r="C1" s="427" t="s">
        <v>752</v>
      </c>
      <c r="D1" s="772" t="s">
        <v>2990</v>
      </c>
      <c r="E1" s="429"/>
      <c r="F1" s="2718" t="s">
        <v>3355</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15508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43186.929999999993</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757</v>
      </c>
      <c r="B4" s="436"/>
      <c r="C4" s="3396" t="s">
        <v>758</v>
      </c>
      <c r="D4" s="3397"/>
      <c r="E4" s="3396" t="s">
        <v>759</v>
      </c>
      <c r="F4" s="3397"/>
      <c r="G4" s="3396" t="s">
        <v>760</v>
      </c>
      <c r="H4" s="3397"/>
      <c r="I4" s="3396" t="s">
        <v>761</v>
      </c>
      <c r="J4" s="3397"/>
      <c r="K4" s="437" t="s">
        <v>762</v>
      </c>
      <c r="L4" s="2031"/>
      <c r="M4" s="2032"/>
      <c r="N4" s="2032"/>
      <c r="O4" s="2032"/>
      <c r="P4" s="3398" t="s">
        <v>763</v>
      </c>
      <c r="Q4" s="3399"/>
      <c r="R4" s="3404" t="s">
        <v>759</v>
      </c>
      <c r="S4" s="3405"/>
      <c r="T4" s="3404" t="s">
        <v>760</v>
      </c>
      <c r="U4" s="3405"/>
      <c r="V4" s="3391" t="s">
        <v>761</v>
      </c>
      <c r="W4" s="3391"/>
      <c r="X4" s="1465"/>
      <c r="Y4" s="3404" t="s">
        <v>763</v>
      </c>
      <c r="Z4" s="3405"/>
      <c r="AA4" s="3393" t="s">
        <v>759</v>
      </c>
      <c r="AB4" s="3394" t="s">
        <v>760</v>
      </c>
      <c r="AC4" s="3393" t="s">
        <v>761</v>
      </c>
    </row>
    <row r="5" spans="1:29">
      <c r="A5" s="438"/>
      <c r="B5" s="439"/>
      <c r="C5" s="3511" t="s">
        <v>3358</v>
      </c>
      <c r="D5" s="3413"/>
      <c r="E5" s="3511" t="s">
        <v>3356</v>
      </c>
      <c r="F5" s="3413"/>
      <c r="G5" s="3511" t="s">
        <v>3359</v>
      </c>
      <c r="H5" s="3413"/>
      <c r="I5" s="3511" t="s">
        <v>3360</v>
      </c>
      <c r="J5" s="3413"/>
      <c r="K5" s="437"/>
      <c r="L5" s="2031"/>
      <c r="M5" s="2032"/>
      <c r="N5" s="2032"/>
      <c r="O5" s="2032"/>
      <c r="P5" s="3400"/>
      <c r="Q5" s="3401"/>
      <c r="R5" s="3406"/>
      <c r="S5" s="3407"/>
      <c r="T5" s="3406"/>
      <c r="U5" s="3407"/>
      <c r="V5" s="3391"/>
      <c r="W5" s="3391"/>
      <c r="X5" s="1465"/>
      <c r="Y5" s="3406"/>
      <c r="Z5" s="3407"/>
      <c r="AA5" s="3394"/>
      <c r="AB5" s="3394"/>
      <c r="AC5" s="3394"/>
    </row>
    <row r="6" spans="1:29" ht="15" thickBot="1">
      <c r="A6" s="440"/>
      <c r="B6" s="441"/>
      <c r="C6" s="3510" t="s">
        <v>3022</v>
      </c>
      <c r="D6" s="3411"/>
      <c r="E6" s="3414" t="s">
        <v>3357</v>
      </c>
      <c r="F6" s="3415"/>
      <c r="G6" s="3510" t="s">
        <v>3361</v>
      </c>
      <c r="H6" s="3411"/>
      <c r="I6" s="3510" t="s">
        <v>3361</v>
      </c>
      <c r="J6" s="3411"/>
      <c r="K6" s="437" t="s">
        <v>488</v>
      </c>
      <c r="L6" s="2031"/>
      <c r="M6" s="2032"/>
      <c r="N6" s="2032"/>
      <c r="O6" s="2032"/>
      <c r="P6" s="3402"/>
      <c r="Q6" s="3403"/>
      <c r="R6" s="3406"/>
      <c r="S6" s="3407"/>
      <c r="T6" s="3408"/>
      <c r="U6" s="3409"/>
      <c r="V6" s="3391"/>
      <c r="W6" s="3391"/>
      <c r="X6" s="1465"/>
      <c r="Y6" s="3408"/>
      <c r="Z6" s="3409"/>
      <c r="AA6" s="3395"/>
      <c r="AB6" s="3395"/>
      <c r="AC6" s="3395"/>
    </row>
    <row r="7" spans="1:29" s="1120" customFormat="1" ht="1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422" t="s">
        <v>490</v>
      </c>
      <c r="Q7" s="3424"/>
      <c r="R7" s="1466" t="s">
        <v>8</v>
      </c>
      <c r="S7" s="1467">
        <f t="shared" ref="S7:S14" si="0">F7</f>
        <v>98.5</v>
      </c>
      <c r="T7" s="1466" t="s">
        <v>8</v>
      </c>
      <c r="U7" s="1467">
        <f t="shared" ref="U7:U14" si="1">H7</f>
        <v>100</v>
      </c>
      <c r="V7" s="1466" t="s">
        <v>8</v>
      </c>
      <c r="W7" s="1467">
        <f t="shared" ref="W7:W14" si="2">J7</f>
        <v>100</v>
      </c>
      <c r="X7" s="1468"/>
      <c r="Y7" s="3422" t="s">
        <v>490</v>
      </c>
      <c r="Z7" s="3423"/>
      <c r="AA7" s="1469">
        <f>D7/F7</f>
        <v>1.015228426395939</v>
      </c>
      <c r="AB7" s="1469">
        <f>D7/H7</f>
        <v>1</v>
      </c>
      <c r="AC7" s="1469">
        <f>D7/J7</f>
        <v>1</v>
      </c>
    </row>
    <row r="8" spans="1:29" s="1120" customFormat="1" ht="1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422" t="s">
        <v>493</v>
      </c>
      <c r="Q8" s="3423"/>
      <c r="R8" s="1466" t="s">
        <v>8</v>
      </c>
      <c r="S8" s="1467">
        <f t="shared" si="0"/>
        <v>100</v>
      </c>
      <c r="T8" s="1466" t="s">
        <v>8</v>
      </c>
      <c r="U8" s="1467">
        <f t="shared" si="1"/>
        <v>100</v>
      </c>
      <c r="V8" s="1466" t="s">
        <v>8</v>
      </c>
      <c r="W8" s="1467">
        <f t="shared" si="2"/>
        <v>100</v>
      </c>
      <c r="X8" s="1468"/>
      <c r="Y8" s="3422" t="s">
        <v>493</v>
      </c>
      <c r="Z8" s="3423"/>
      <c r="AA8" s="1469">
        <f t="shared" ref="AA8:AA36" si="3">D8/F8</f>
        <v>1</v>
      </c>
      <c r="AB8" s="1469">
        <f t="shared" ref="AB8:AB36" si="4">D8/H8</f>
        <v>1</v>
      </c>
      <c r="AC8" s="1469">
        <f t="shared" ref="AC8:AC36" si="5">D8/J8</f>
        <v>1</v>
      </c>
    </row>
    <row r="9" spans="1:29" s="1120" customFormat="1" ht="14.4">
      <c r="A9" s="2825"/>
      <c r="B9" s="2832" t="s">
        <v>2717</v>
      </c>
      <c r="C9" s="3201" t="s">
        <v>3362</v>
      </c>
      <c r="D9" s="177">
        <v>100</v>
      </c>
      <c r="E9" s="783" t="s">
        <v>2990</v>
      </c>
      <c r="F9" s="177">
        <f>SUMIF(53:53,E9,54:54)-SUMIF(53:53,C9,54:54)+100</f>
        <v>100</v>
      </c>
      <c r="G9" s="783" t="s">
        <v>2990</v>
      </c>
      <c r="H9" s="177">
        <f>SUMIF(53:53,G9,54:54)-SUMIF(53:53,C9,54:54)+100</f>
        <v>100</v>
      </c>
      <c r="I9" s="783" t="s">
        <v>2990</v>
      </c>
      <c r="J9" s="177">
        <f>SUMIF(53:53,I9,54:54)-SUMIF(53:53,C9,54:54)+100</f>
        <v>100</v>
      </c>
      <c r="K9" s="447"/>
      <c r="L9" s="2033"/>
      <c r="M9" s="2034"/>
      <c r="N9" s="2034"/>
      <c r="O9" s="2035"/>
      <c r="P9" s="3390" t="s">
        <v>495</v>
      </c>
      <c r="Q9" s="1063" t="str">
        <f t="shared" ref="Q9:Q14" si="6">B9</f>
        <v>用途</v>
      </c>
      <c r="R9" s="1466" t="s">
        <v>8</v>
      </c>
      <c r="S9" s="1467">
        <f t="shared" si="0"/>
        <v>100</v>
      </c>
      <c r="T9" s="1466" t="s">
        <v>8</v>
      </c>
      <c r="U9" s="1467">
        <f t="shared" si="1"/>
        <v>100</v>
      </c>
      <c r="V9" s="1466" t="s">
        <v>8</v>
      </c>
      <c r="W9" s="1467">
        <f t="shared" si="2"/>
        <v>100</v>
      </c>
      <c r="X9" s="1468"/>
      <c r="Y9" s="3336" t="s">
        <v>496</v>
      </c>
      <c r="Z9" s="1062" t="str">
        <f t="shared" ref="Z9:Z14" si="7">Q9</f>
        <v>用途</v>
      </c>
      <c r="AA9" s="1469">
        <f t="shared" si="3"/>
        <v>1</v>
      </c>
      <c r="AB9" s="1469">
        <f t="shared" si="4"/>
        <v>1</v>
      </c>
      <c r="AC9" s="1469">
        <f t="shared" si="5"/>
        <v>1</v>
      </c>
    </row>
    <row r="10" spans="1:29" s="1238" customFormat="1" ht="28.8">
      <c r="A10" s="2826"/>
      <c r="B10" s="2831" t="s">
        <v>2718</v>
      </c>
      <c r="C10" s="784" t="s">
        <v>3363</v>
      </c>
      <c r="D10" s="178">
        <v>100</v>
      </c>
      <c r="E10" s="784" t="s">
        <v>3363</v>
      </c>
      <c r="F10" s="178">
        <f>SUMIF(55:55,E10,56:56)-SUMIF(55:55,C10,56:56)+100</f>
        <v>100</v>
      </c>
      <c r="G10" s="784" t="s">
        <v>3363</v>
      </c>
      <c r="H10" s="178">
        <f>SUMIF(55:55,G10,56:56)-SUMIF(55:55,C10,56:56)+100</f>
        <v>100</v>
      </c>
      <c r="I10" s="784" t="s">
        <v>3363</v>
      </c>
      <c r="J10" s="178">
        <f>SUMIF(55:55,I10,56:56)-SUMIF(55:55,C10,56:56)+100</f>
        <v>100</v>
      </c>
      <c r="K10" s="507">
        <v>1</v>
      </c>
      <c r="L10" s="2036"/>
      <c r="M10" s="2076"/>
      <c r="N10" s="2076"/>
      <c r="O10" s="2037"/>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90"/>
      <c r="Q11" s="1063">
        <f t="shared" si="6"/>
        <v>111</v>
      </c>
      <c r="R11" s="1466" t="s">
        <v>8</v>
      </c>
      <c r="S11" s="1467">
        <f t="shared" si="0"/>
        <v>100</v>
      </c>
      <c r="T11" s="1466" t="s">
        <v>8</v>
      </c>
      <c r="U11" s="1467">
        <f t="shared" si="1"/>
        <v>100</v>
      </c>
      <c r="V11" s="1466" t="s">
        <v>8</v>
      </c>
      <c r="W11" s="1467">
        <f t="shared" si="2"/>
        <v>100</v>
      </c>
      <c r="X11" s="1468"/>
      <c r="Y11" s="3336"/>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90"/>
      <c r="Q12" s="1063">
        <f t="shared" si="6"/>
        <v>111</v>
      </c>
      <c r="R12" s="1466" t="s">
        <v>8</v>
      </c>
      <c r="S12" s="1467">
        <f t="shared" si="0"/>
        <v>100</v>
      </c>
      <c r="T12" s="1466" t="s">
        <v>8</v>
      </c>
      <c r="U12" s="1467">
        <f t="shared" si="1"/>
        <v>100</v>
      </c>
      <c r="V12" s="1466" t="s">
        <v>8</v>
      </c>
      <c r="W12" s="1467">
        <f t="shared" si="2"/>
        <v>100</v>
      </c>
      <c r="X12" s="1468"/>
      <c r="Y12" s="3336"/>
      <c r="Z12" s="1062">
        <f t="shared" si="7"/>
        <v>111</v>
      </c>
      <c r="AA12" s="1469">
        <f>D12/F12</f>
        <v>1</v>
      </c>
      <c r="AB12" s="1469">
        <f>D12/H12</f>
        <v>1</v>
      </c>
      <c r="AC12" s="1469">
        <f>D12/J12</f>
        <v>1</v>
      </c>
    </row>
    <row r="13" spans="1:29" ht="15.6"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90"/>
      <c r="Q13" s="1063">
        <f t="shared" si="6"/>
        <v>111</v>
      </c>
      <c r="R13" s="1466" t="s">
        <v>8</v>
      </c>
      <c r="S13" s="1467">
        <f t="shared" si="0"/>
        <v>100</v>
      </c>
      <c r="T13" s="1466" t="s">
        <v>8</v>
      </c>
      <c r="U13" s="1467">
        <f t="shared" si="1"/>
        <v>100</v>
      </c>
      <c r="V13" s="1466" t="s">
        <v>8</v>
      </c>
      <c r="W13" s="1467">
        <f t="shared" si="2"/>
        <v>100</v>
      </c>
      <c r="X13" s="1468"/>
      <c r="Y13" s="3336"/>
      <c r="Z13" s="1062">
        <f t="shared" si="7"/>
        <v>111</v>
      </c>
      <c r="AA13" s="1469">
        <f t="shared" si="3"/>
        <v>1</v>
      </c>
      <c r="AB13" s="1469">
        <f t="shared" si="4"/>
        <v>1</v>
      </c>
      <c r="AC13" s="1469">
        <f t="shared" si="5"/>
        <v>1</v>
      </c>
    </row>
    <row r="14" spans="1:29" ht="96.6">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425" t="s">
        <v>500</v>
      </c>
      <c r="Q14" s="1470" t="str">
        <f t="shared" si="6"/>
        <v>交通便捷度</v>
      </c>
      <c r="R14" s="1471" t="s">
        <v>8</v>
      </c>
      <c r="S14" s="1472">
        <f t="shared" si="0"/>
        <v>101</v>
      </c>
      <c r="T14" s="1471" t="s">
        <v>8</v>
      </c>
      <c r="U14" s="1472">
        <f t="shared" si="1"/>
        <v>100</v>
      </c>
      <c r="V14" s="1471" t="s">
        <v>8</v>
      </c>
      <c r="W14" s="1472">
        <f t="shared" si="2"/>
        <v>100</v>
      </c>
      <c r="X14" s="1465"/>
      <c r="Y14" s="3425" t="s">
        <v>500</v>
      </c>
      <c r="Z14" s="1473" t="str">
        <f t="shared" si="7"/>
        <v>交通便捷度</v>
      </c>
      <c r="AA14" s="1474">
        <f t="shared" si="3"/>
        <v>0.99009900990099009</v>
      </c>
      <c r="AB14" s="1474">
        <f t="shared" si="4"/>
        <v>1</v>
      </c>
      <c r="AC14" s="1474">
        <f t="shared" si="5"/>
        <v>1</v>
      </c>
    </row>
    <row r="15" spans="1:29" ht="15">
      <c r="A15" s="438"/>
      <c r="B15" s="847"/>
      <c r="C15" s="499" t="s">
        <v>3294</v>
      </c>
      <c r="D15" s="478"/>
      <c r="E15" s="499" t="s">
        <v>3292</v>
      </c>
      <c r="F15" s="480"/>
      <c r="G15" s="499" t="s">
        <v>3294</v>
      </c>
      <c r="H15" s="482"/>
      <c r="I15" s="499" t="s">
        <v>3294</v>
      </c>
      <c r="J15" s="478"/>
      <c r="K15" s="822"/>
      <c r="L15" s="2040"/>
      <c r="M15" s="2032"/>
      <c r="N15" s="2032"/>
      <c r="O15" s="2039"/>
      <c r="P15" s="3426"/>
      <c r="Q15" s="1470"/>
      <c r="R15" s="1471"/>
      <c r="S15" s="1472"/>
      <c r="T15" s="1471"/>
      <c r="U15" s="1472"/>
      <c r="V15" s="1471"/>
      <c r="W15" s="1472"/>
      <c r="X15" s="1465"/>
      <c r="Y15" s="3426"/>
      <c r="Z15" s="1473"/>
      <c r="AA15" s="1474">
        <v>1</v>
      </c>
      <c r="AB15" s="1474">
        <v>1</v>
      </c>
      <c r="AC15" s="1474">
        <v>1</v>
      </c>
    </row>
    <row r="16" spans="1:29" ht="41.4">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426"/>
      <c r="Q16" s="1470" t="str">
        <f>B16</f>
        <v>公共配套设施</v>
      </c>
      <c r="R16" s="1471" t="s">
        <v>8</v>
      </c>
      <c r="S16" s="1472">
        <f>F16</f>
        <v>101</v>
      </c>
      <c r="T16" s="1471" t="s">
        <v>8</v>
      </c>
      <c r="U16" s="1472">
        <f>H16</f>
        <v>100</v>
      </c>
      <c r="V16" s="1471" t="s">
        <v>8</v>
      </c>
      <c r="W16" s="1472">
        <f>J16</f>
        <v>100</v>
      </c>
      <c r="X16" s="1465"/>
      <c r="Y16" s="3426"/>
      <c r="Z16" s="1473" t="str">
        <f>Q16</f>
        <v>公共配套设施</v>
      </c>
      <c r="AA16" s="1474">
        <f t="shared" si="3"/>
        <v>0.99009900990099009</v>
      </c>
      <c r="AB16" s="1474">
        <f t="shared" si="4"/>
        <v>1</v>
      </c>
      <c r="AC16" s="1474">
        <f t="shared" si="5"/>
        <v>1</v>
      </c>
    </row>
    <row r="17" spans="1:29" ht="15">
      <c r="A17" s="438"/>
      <c r="B17" s="489"/>
      <c r="C17" s="796" t="s">
        <v>3294</v>
      </c>
      <c r="D17" s="478"/>
      <c r="E17" s="499" t="s">
        <v>3292</v>
      </c>
      <c r="F17" s="480"/>
      <c r="G17" s="796" t="s">
        <v>3294</v>
      </c>
      <c r="H17" s="478"/>
      <c r="I17" s="796" t="s">
        <v>3294</v>
      </c>
      <c r="J17" s="478"/>
      <c r="K17" s="822"/>
      <c r="L17" s="2040"/>
      <c r="M17" s="2032"/>
      <c r="N17" s="2032"/>
      <c r="O17" s="2039"/>
      <c r="P17" s="3426"/>
      <c r="Q17" s="1470"/>
      <c r="R17" s="1471"/>
      <c r="S17" s="1472"/>
      <c r="T17" s="1471"/>
      <c r="U17" s="1472"/>
      <c r="V17" s="1471"/>
      <c r="W17" s="1472"/>
      <c r="X17" s="1465"/>
      <c r="Y17" s="3426"/>
      <c r="Z17" s="1473"/>
      <c r="AA17" s="1474">
        <v>1</v>
      </c>
      <c r="AB17" s="1474">
        <v>1</v>
      </c>
      <c r="AC17" s="1474">
        <v>1</v>
      </c>
    </row>
    <row r="18" spans="1:29" ht="41.4">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426"/>
      <c r="Q18" s="2490" t="str">
        <f>B18</f>
        <v>基础设施水平</v>
      </c>
      <c r="R18" s="1471" t="s">
        <v>8</v>
      </c>
      <c r="S18" s="1472">
        <f>F18</f>
        <v>100</v>
      </c>
      <c r="T18" s="1471" t="s">
        <v>8</v>
      </c>
      <c r="U18" s="1472">
        <f>H18</f>
        <v>100</v>
      </c>
      <c r="V18" s="1471" t="s">
        <v>8</v>
      </c>
      <c r="W18" s="1472">
        <f>J18</f>
        <v>100</v>
      </c>
      <c r="X18" s="2492"/>
      <c r="Y18" s="3426"/>
      <c r="Z18" s="2491" t="str">
        <f>Q18</f>
        <v>基础设施水平</v>
      </c>
      <c r="AA18" s="1474">
        <f t="shared" ref="AA18" si="8">D18/F18</f>
        <v>1</v>
      </c>
      <c r="AB18" s="1474">
        <f t="shared" ref="AB18" si="9">D18/H18</f>
        <v>1</v>
      </c>
      <c r="AC18" s="1474">
        <f t="shared" ref="AC18" si="10">D18/J18</f>
        <v>1</v>
      </c>
    </row>
    <row r="19" spans="1:29" ht="15">
      <c r="A19" s="438"/>
      <c r="B19" s="501"/>
      <c r="C19" s="796" t="s">
        <v>3281</v>
      </c>
      <c r="D19" s="482"/>
      <c r="E19" s="796" t="s">
        <v>3281</v>
      </c>
      <c r="F19" s="480"/>
      <c r="G19" s="796" t="s">
        <v>3281</v>
      </c>
      <c r="H19" s="478"/>
      <c r="I19" s="796" t="s">
        <v>3281</v>
      </c>
      <c r="J19" s="478"/>
      <c r="K19" s="2513"/>
      <c r="L19" s="2040"/>
      <c r="M19" s="2032"/>
      <c r="N19" s="2032"/>
      <c r="O19" s="2039"/>
      <c r="P19" s="3426"/>
      <c r="Q19" s="2490"/>
      <c r="R19" s="1471"/>
      <c r="S19" s="1472"/>
      <c r="T19" s="1471"/>
      <c r="U19" s="1472"/>
      <c r="V19" s="1471"/>
      <c r="W19" s="1472"/>
      <c r="X19" s="2492"/>
      <c r="Y19" s="3426"/>
      <c r="Z19" s="2491"/>
      <c r="AA19" s="1474">
        <v>1</v>
      </c>
      <c r="AB19" s="1474">
        <v>1</v>
      </c>
      <c r="AC19" s="1474">
        <v>1</v>
      </c>
    </row>
    <row r="20" spans="1:29" ht="55.2">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426"/>
      <c r="Q20" s="1470" t="str">
        <f>B20</f>
        <v>自然及人文环境</v>
      </c>
      <c r="R20" s="1471" t="s">
        <v>8</v>
      </c>
      <c r="S20" s="1472">
        <f>F20</f>
        <v>100</v>
      </c>
      <c r="T20" s="1471" t="s">
        <v>8</v>
      </c>
      <c r="U20" s="1472">
        <f>H20</f>
        <v>98</v>
      </c>
      <c r="V20" s="1471" t="s">
        <v>8</v>
      </c>
      <c r="W20" s="1472">
        <f>J20</f>
        <v>100</v>
      </c>
      <c r="X20" s="1465"/>
      <c r="Y20" s="3426"/>
      <c r="Z20" s="1473" t="str">
        <f>Q20</f>
        <v>自然及人文环境</v>
      </c>
      <c r="AA20" s="1474">
        <f t="shared" si="3"/>
        <v>1</v>
      </c>
      <c r="AB20" s="1474">
        <f t="shared" si="4"/>
        <v>1.0204081632653061</v>
      </c>
      <c r="AC20" s="1474">
        <f t="shared" si="5"/>
        <v>1</v>
      </c>
    </row>
    <row r="21" spans="1:29" ht="15">
      <c r="A21" s="438"/>
      <c r="B21" s="489"/>
      <c r="C21" s="499" t="s">
        <v>3292</v>
      </c>
      <c r="D21" s="478"/>
      <c r="E21" s="499" t="s">
        <v>3292</v>
      </c>
      <c r="F21" s="480"/>
      <c r="G21" s="499" t="s">
        <v>3294</v>
      </c>
      <c r="H21" s="478"/>
      <c r="I21" s="499" t="s">
        <v>3292</v>
      </c>
      <c r="J21" s="478"/>
      <c r="K21" s="822"/>
      <c r="L21" s="2040"/>
      <c r="M21" s="2032"/>
      <c r="N21" s="2032"/>
      <c r="O21" s="2039"/>
      <c r="P21" s="3426"/>
      <c r="Q21" s="1470"/>
      <c r="R21" s="1471"/>
      <c r="S21" s="1472"/>
      <c r="T21" s="1471"/>
      <c r="U21" s="1472"/>
      <c r="V21" s="1471"/>
      <c r="W21" s="1472"/>
      <c r="X21" s="1465"/>
      <c r="Y21" s="3426"/>
      <c r="Z21" s="1473"/>
      <c r="AA21" s="1474">
        <v>1</v>
      </c>
      <c r="AB21" s="1474">
        <v>1</v>
      </c>
      <c r="AC21" s="1474">
        <v>1</v>
      </c>
    </row>
    <row r="22" spans="1:29" ht="15">
      <c r="A22" s="438"/>
      <c r="B22" s="483" t="s">
        <v>765</v>
      </c>
      <c r="C22" s="506" t="s">
        <v>2965</v>
      </c>
      <c r="D22" s="482">
        <v>100</v>
      </c>
      <c r="E22" s="506" t="s">
        <v>2965</v>
      </c>
      <c r="F22" s="498">
        <f>SUMIF(71:71,E22,72:72)-SUMIF(71:71,C22,72:72)+100</f>
        <v>100</v>
      </c>
      <c r="G22" s="506" t="s">
        <v>2965</v>
      </c>
      <c r="H22" s="463">
        <f>SUMIF(71:71,G22,72:72)-SUMIF(71:71,C22,72:72)+100</f>
        <v>100</v>
      </c>
      <c r="I22" s="506" t="s">
        <v>2965</v>
      </c>
      <c r="J22" s="463">
        <f>SUMIF(71:71,I22,72:72)-SUMIF(71:71,C22,72:72)+100</f>
        <v>100</v>
      </c>
      <c r="K22" s="507">
        <v>2</v>
      </c>
      <c r="L22" s="2040"/>
      <c r="M22" s="2032"/>
      <c r="N22" s="2032"/>
      <c r="O22" s="2039"/>
      <c r="P22" s="3426"/>
      <c r="Q22" s="1470" t="str">
        <f>B22</f>
        <v>楼层</v>
      </c>
      <c r="R22" s="1471" t="s">
        <v>8</v>
      </c>
      <c r="S22" s="1472">
        <f>F22</f>
        <v>100</v>
      </c>
      <c r="T22" s="1471" t="s">
        <v>8</v>
      </c>
      <c r="U22" s="1472">
        <f>H22</f>
        <v>100</v>
      </c>
      <c r="V22" s="1471" t="s">
        <v>8</v>
      </c>
      <c r="W22" s="1472">
        <f>J22</f>
        <v>100</v>
      </c>
      <c r="X22" s="1465"/>
      <c r="Y22" s="3426"/>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426"/>
      <c r="Q23" s="1470">
        <f>B23</f>
        <v>111</v>
      </c>
      <c r="R23" s="1471" t="s">
        <v>8</v>
      </c>
      <c r="S23" s="1472">
        <f>F23</f>
        <v>100</v>
      </c>
      <c r="T23" s="1471" t="s">
        <v>8</v>
      </c>
      <c r="U23" s="1472">
        <f>H23</f>
        <v>100</v>
      </c>
      <c r="V23" s="1471" t="s">
        <v>8</v>
      </c>
      <c r="W23" s="1472">
        <f>J23</f>
        <v>100</v>
      </c>
      <c r="X23" s="1465"/>
      <c r="Y23" s="3426"/>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426"/>
      <c r="Q24" s="1470">
        <f t="shared" ref="Q24:Q36" si="11">B24</f>
        <v>111</v>
      </c>
      <c r="R24" s="1471" t="s">
        <v>8</v>
      </c>
      <c r="S24" s="1472">
        <f>F24</f>
        <v>100</v>
      </c>
      <c r="T24" s="1471" t="s">
        <v>8</v>
      </c>
      <c r="U24" s="1472">
        <f>H24</f>
        <v>100</v>
      </c>
      <c r="V24" s="1471" t="s">
        <v>8</v>
      </c>
      <c r="W24" s="1472">
        <f>J24</f>
        <v>100</v>
      </c>
      <c r="X24" s="1465"/>
      <c r="Y24" s="3426"/>
      <c r="Z24" s="1473">
        <f>Q24</f>
        <v>111</v>
      </c>
      <c r="AA24" s="1474">
        <f t="shared" si="3"/>
        <v>1</v>
      </c>
      <c r="AB24" s="1474">
        <f t="shared" si="4"/>
        <v>1</v>
      </c>
      <c r="AC24" s="1474">
        <f t="shared" si="5"/>
        <v>1</v>
      </c>
    </row>
    <row r="25" spans="1:29" s="1120" customFormat="1" ht="15.6"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426"/>
      <c r="Q25" s="1063">
        <f t="shared" si="11"/>
        <v>111</v>
      </c>
      <c r="R25" s="1466" t="s">
        <v>8</v>
      </c>
      <c r="S25" s="1467">
        <f>F25</f>
        <v>100</v>
      </c>
      <c r="T25" s="1466" t="s">
        <v>8</v>
      </c>
      <c r="U25" s="1467">
        <f>H25</f>
        <v>100</v>
      </c>
      <c r="V25" s="1466" t="s">
        <v>8</v>
      </c>
      <c r="W25" s="1467">
        <f>J25</f>
        <v>100</v>
      </c>
      <c r="X25" s="1468"/>
      <c r="Y25" s="3426"/>
      <c r="Z25" s="1062">
        <f>Q25</f>
        <v>111</v>
      </c>
      <c r="AA25" s="1474">
        <f>D25/F25</f>
        <v>1</v>
      </c>
      <c r="AB25" s="1474">
        <f>D25/H25</f>
        <v>1</v>
      </c>
      <c r="AC25" s="1474">
        <f>D25/J25</f>
        <v>1</v>
      </c>
    </row>
    <row r="26" spans="1:29" ht="15">
      <c r="A26" s="2818" t="s">
        <v>2716</v>
      </c>
      <c r="B26" s="95" t="s">
        <v>766</v>
      </c>
      <c r="C26" s="851" t="str">
        <f>B1</f>
        <v>住宅</v>
      </c>
      <c r="D26" s="478">
        <v>100</v>
      </c>
      <c r="E26" s="499" t="s">
        <v>3364</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427"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428"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428"/>
      <c r="Q27" s="1503" t="str">
        <f t="shared" si="11"/>
        <v>项目停车位配比</v>
      </c>
      <c r="R27" s="1475" t="s">
        <v>8</v>
      </c>
      <c r="S27" s="1476">
        <f t="shared" si="12"/>
        <v>100</v>
      </c>
      <c r="T27" s="1475" t="s">
        <v>8</v>
      </c>
      <c r="U27" s="1476">
        <f t="shared" si="13"/>
        <v>100</v>
      </c>
      <c r="V27" s="1475" t="s">
        <v>8</v>
      </c>
      <c r="W27" s="1476">
        <f t="shared" si="14"/>
        <v>100</v>
      </c>
      <c r="X27" s="1477"/>
      <c r="Y27" s="3428"/>
      <c r="Z27" s="1478" t="str">
        <f t="shared" si="15"/>
        <v>项目停车位配比</v>
      </c>
      <c r="AA27" s="1474">
        <f t="shared" si="3"/>
        <v>1</v>
      </c>
      <c r="AB27" s="1474">
        <f t="shared" si="4"/>
        <v>1</v>
      </c>
      <c r="AC27" s="1474">
        <f t="shared" si="5"/>
        <v>1</v>
      </c>
    </row>
    <row r="28" spans="1:29" ht="15">
      <c r="A28" s="854"/>
      <c r="B28" s="505" t="s">
        <v>768</v>
      </c>
      <c r="C28" s="497" t="s">
        <v>3367</v>
      </c>
      <c r="D28" s="463">
        <v>100</v>
      </c>
      <c r="E28" s="497" t="s">
        <v>3367</v>
      </c>
      <c r="F28" s="498">
        <f>SUMIF(83:83,E28,84:84)-SUMIF(83:83,C28,84:84)+100</f>
        <v>100</v>
      </c>
      <c r="G28" s="497" t="s">
        <v>3367</v>
      </c>
      <c r="H28" s="463">
        <f>SUMIF(83:83,G28,84:84)-SUMIF(83:83,C28,84:84)+100</f>
        <v>100</v>
      </c>
      <c r="I28" s="497" t="s">
        <v>3367</v>
      </c>
      <c r="J28" s="463">
        <f>SUMIF(83:83,I28,84:84)-SUMIF(83:83,C28,84:84)+100</f>
        <v>100</v>
      </c>
      <c r="K28" s="507">
        <v>2</v>
      </c>
      <c r="L28" s="2040"/>
      <c r="M28" s="2032"/>
      <c r="N28" s="2032"/>
      <c r="O28" s="2039"/>
      <c r="P28" s="3428"/>
      <c r="Q28" s="1470" t="str">
        <f t="shared" si="11"/>
        <v>公共部分装修</v>
      </c>
      <c r="R28" s="1471" t="s">
        <v>8</v>
      </c>
      <c r="S28" s="1472">
        <f t="shared" si="12"/>
        <v>100</v>
      </c>
      <c r="T28" s="1471" t="s">
        <v>8</v>
      </c>
      <c r="U28" s="1472">
        <f t="shared" si="13"/>
        <v>100</v>
      </c>
      <c r="V28" s="1471" t="s">
        <v>8</v>
      </c>
      <c r="W28" s="1472">
        <f t="shared" si="14"/>
        <v>100</v>
      </c>
      <c r="X28" s="1465"/>
      <c r="Y28" s="3428"/>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428"/>
      <c r="Q29" s="1470" t="str">
        <f t="shared" si="11"/>
        <v>成新率</v>
      </c>
      <c r="R29" s="1471" t="s">
        <v>8</v>
      </c>
      <c r="S29" s="1472">
        <f t="shared" si="12"/>
        <v>100</v>
      </c>
      <c r="T29" s="1471" t="s">
        <v>8</v>
      </c>
      <c r="U29" s="1472">
        <f t="shared" si="13"/>
        <v>100</v>
      </c>
      <c r="V29" s="1471" t="s">
        <v>8</v>
      </c>
      <c r="W29" s="1472">
        <f t="shared" si="14"/>
        <v>100</v>
      </c>
      <c r="X29" s="1465"/>
      <c r="Y29" s="3428"/>
      <c r="Z29" s="1473" t="str">
        <f t="shared" si="15"/>
        <v>成新率</v>
      </c>
      <c r="AA29" s="1474">
        <f t="shared" si="3"/>
        <v>1</v>
      </c>
      <c r="AB29" s="1474">
        <f t="shared" si="4"/>
        <v>1</v>
      </c>
      <c r="AC29" s="1474">
        <f t="shared" si="5"/>
        <v>1</v>
      </c>
    </row>
    <row r="30" spans="1:29" ht="15">
      <c r="A30" s="854"/>
      <c r="B30" s="505" t="s">
        <v>770</v>
      </c>
      <c r="C30" s="855" t="s">
        <v>3292</v>
      </c>
      <c r="D30" s="463">
        <v>100</v>
      </c>
      <c r="E30" s="855" t="s">
        <v>3292</v>
      </c>
      <c r="F30" s="498">
        <f>SUMIF(88:88,E30,89:89)-SUMIF(88:88,C30,89:89)+100</f>
        <v>100</v>
      </c>
      <c r="G30" s="855" t="s">
        <v>3292</v>
      </c>
      <c r="H30" s="463">
        <f>SUMIF(88:88,E30,89:89)-SUMIF(88:88,C30,89:89)+100</f>
        <v>100</v>
      </c>
      <c r="I30" s="855" t="s">
        <v>3292</v>
      </c>
      <c r="J30" s="463">
        <f>SUMIF(88:88,E30,89:89)-SUMIF(88:88,C30,89:89)+100</f>
        <v>100</v>
      </c>
      <c r="K30" s="507">
        <v>1</v>
      </c>
      <c r="L30" s="2040"/>
      <c r="M30" s="2032"/>
      <c r="N30" s="2032"/>
      <c r="O30" s="2039"/>
      <c r="P30" s="3428"/>
      <c r="Q30" s="1470" t="str">
        <f t="shared" si="11"/>
        <v>物业等级</v>
      </c>
      <c r="R30" s="1471" t="s">
        <v>8</v>
      </c>
      <c r="S30" s="1472">
        <f t="shared" si="12"/>
        <v>100</v>
      </c>
      <c r="T30" s="1471" t="s">
        <v>8</v>
      </c>
      <c r="U30" s="1472">
        <f t="shared" si="13"/>
        <v>100</v>
      </c>
      <c r="V30" s="1471" t="s">
        <v>8</v>
      </c>
      <c r="W30" s="1472">
        <f t="shared" si="14"/>
        <v>100</v>
      </c>
      <c r="X30" s="1465"/>
      <c r="Y30" s="3428"/>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428"/>
      <c r="Q31" s="1063" t="str">
        <f t="shared" si="11"/>
        <v>停车位面积</v>
      </c>
      <c r="R31" s="1466" t="s">
        <v>8</v>
      </c>
      <c r="S31" s="1467">
        <f t="shared" si="12"/>
        <v>101</v>
      </c>
      <c r="T31" s="1466" t="s">
        <v>8</v>
      </c>
      <c r="U31" s="1467">
        <f t="shared" si="13"/>
        <v>99</v>
      </c>
      <c r="V31" s="1466" t="s">
        <v>8</v>
      </c>
      <c r="W31" s="1467">
        <f t="shared" si="14"/>
        <v>100</v>
      </c>
      <c r="X31" s="1468"/>
      <c r="Y31" s="3428"/>
      <c r="Z31" s="1062" t="str">
        <f t="shared" si="15"/>
        <v>停车位面积</v>
      </c>
      <c r="AA31" s="1469">
        <f t="shared" si="3"/>
        <v>0.99009900990099009</v>
      </c>
      <c r="AB31" s="1469">
        <f t="shared" si="4"/>
        <v>1.0101010101010102</v>
      </c>
      <c r="AC31" s="1469">
        <f t="shared" si="5"/>
        <v>1</v>
      </c>
    </row>
    <row r="32" spans="1:29" ht="15">
      <c r="A32" s="854"/>
      <c r="B32" s="505" t="s">
        <v>772</v>
      </c>
      <c r="C32" s="497" t="s">
        <v>3381</v>
      </c>
      <c r="D32" s="463">
        <v>100</v>
      </c>
      <c r="E32" s="497" t="s">
        <v>3381</v>
      </c>
      <c r="F32" s="498">
        <f>SUMIF(93:93,E32,94:94)-SUMIF(93:93,C32,94:94)+100</f>
        <v>100</v>
      </c>
      <c r="G32" s="497" t="s">
        <v>3381</v>
      </c>
      <c r="H32" s="463">
        <f>SUMIF(93:93,G32,94:94)-SUMIF(93:93,C32,94:94)+100</f>
        <v>100</v>
      </c>
      <c r="I32" s="497" t="s">
        <v>3381</v>
      </c>
      <c r="J32" s="463">
        <f>SUMIF(93:93,I32,94:94)-SUMIF(93:93,C32,94:94)+100</f>
        <v>100</v>
      </c>
      <c r="K32" s="507">
        <v>2</v>
      </c>
      <c r="L32" s="2040"/>
      <c r="M32" s="2032"/>
      <c r="N32" s="2032"/>
      <c r="O32" s="2039"/>
      <c r="P32" s="3428" t="s">
        <v>510</v>
      </c>
      <c r="Q32" s="1470" t="str">
        <f t="shared" si="11"/>
        <v>车位类型</v>
      </c>
      <c r="R32" s="1471" t="s">
        <v>8</v>
      </c>
      <c r="S32" s="1472">
        <f t="shared" si="12"/>
        <v>100</v>
      </c>
      <c r="T32" s="1471" t="s">
        <v>8</v>
      </c>
      <c r="U32" s="1472">
        <f t="shared" si="13"/>
        <v>100</v>
      </c>
      <c r="V32" s="1471" t="s">
        <v>8</v>
      </c>
      <c r="W32" s="1472">
        <f t="shared" si="14"/>
        <v>100</v>
      </c>
      <c r="X32" s="1465"/>
      <c r="Y32" s="3428" t="s">
        <v>510</v>
      </c>
      <c r="Z32" s="1473" t="str">
        <f t="shared" si="15"/>
        <v>车位类型</v>
      </c>
      <c r="AA32" s="1474">
        <f t="shared" si="3"/>
        <v>1</v>
      </c>
      <c r="AB32" s="1474">
        <f t="shared" si="4"/>
        <v>1</v>
      </c>
      <c r="AC32" s="1474">
        <f t="shared" si="5"/>
        <v>1</v>
      </c>
    </row>
    <row r="33" spans="1:29" ht="15">
      <c r="A33" s="854"/>
      <c r="B33" s="505" t="s">
        <v>773</v>
      </c>
      <c r="C33" s="497" t="s">
        <v>3378</v>
      </c>
      <c r="D33" s="463">
        <v>100</v>
      </c>
      <c r="E33" s="497" t="s">
        <v>3378</v>
      </c>
      <c r="F33" s="498">
        <f>SUMIF(95:95,E33,96:96)-SUMIF(95:95,C33,96:96)+100</f>
        <v>100</v>
      </c>
      <c r="G33" s="497" t="s">
        <v>3378</v>
      </c>
      <c r="H33" s="463">
        <f>SUMIF(95:95,G33,96:96)-SUMIF(95:95,C33,96:96)+100</f>
        <v>100</v>
      </c>
      <c r="I33" s="497" t="s">
        <v>3378</v>
      </c>
      <c r="J33" s="463">
        <f>SUMIF(95:95,I33,96:96)-SUMIF(95:95,C33,96:96)+100</f>
        <v>100</v>
      </c>
      <c r="K33" s="507">
        <v>2</v>
      </c>
      <c r="L33" s="2040"/>
      <c r="M33" s="2032"/>
      <c r="N33" s="2032"/>
      <c r="O33" s="2039"/>
      <c r="P33" s="3428"/>
      <c r="Q33" s="1470" t="str">
        <f t="shared" si="11"/>
        <v>是否直接入户</v>
      </c>
      <c r="R33" s="1471" t="s">
        <v>8</v>
      </c>
      <c r="S33" s="1472">
        <f t="shared" si="12"/>
        <v>100</v>
      </c>
      <c r="T33" s="1471" t="s">
        <v>8</v>
      </c>
      <c r="U33" s="1472">
        <f t="shared" si="13"/>
        <v>100</v>
      </c>
      <c r="V33" s="1471" t="s">
        <v>8</v>
      </c>
      <c r="W33" s="1472">
        <f t="shared" si="14"/>
        <v>100</v>
      </c>
      <c r="X33" s="1465"/>
      <c r="Y33" s="3428"/>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428"/>
      <c r="Q34" s="1470">
        <f t="shared" si="11"/>
        <v>111</v>
      </c>
      <c r="R34" s="1471" t="s">
        <v>8</v>
      </c>
      <c r="S34" s="1472">
        <f t="shared" si="12"/>
        <v>100</v>
      </c>
      <c r="T34" s="1471" t="s">
        <v>8</v>
      </c>
      <c r="U34" s="1472">
        <f t="shared" si="13"/>
        <v>100</v>
      </c>
      <c r="V34" s="1471" t="s">
        <v>8</v>
      </c>
      <c r="W34" s="1472">
        <f t="shared" si="14"/>
        <v>100</v>
      </c>
      <c r="X34" s="1465"/>
      <c r="Y34" s="3428"/>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428"/>
      <c r="Q35" s="1503">
        <f t="shared" si="11"/>
        <v>111</v>
      </c>
      <c r="R35" s="1475" t="s">
        <v>8</v>
      </c>
      <c r="S35" s="1476">
        <f t="shared" si="12"/>
        <v>100</v>
      </c>
      <c r="T35" s="1475" t="s">
        <v>8</v>
      </c>
      <c r="U35" s="1476">
        <f t="shared" si="13"/>
        <v>100</v>
      </c>
      <c r="V35" s="1475" t="s">
        <v>8</v>
      </c>
      <c r="W35" s="1476">
        <f t="shared" si="14"/>
        <v>100</v>
      </c>
      <c r="X35" s="1477"/>
      <c r="Y35" s="3428"/>
      <c r="Z35" s="1478">
        <f t="shared" si="15"/>
        <v>111</v>
      </c>
      <c r="AA35" s="1474">
        <f t="shared" si="3"/>
        <v>1</v>
      </c>
      <c r="AB35" s="1474">
        <f t="shared" si="4"/>
        <v>1</v>
      </c>
      <c r="AC35" s="1474">
        <f t="shared" si="5"/>
        <v>1</v>
      </c>
    </row>
    <row r="36" spans="1:29" ht="15.6"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428"/>
      <c r="Q36" s="1470">
        <f t="shared" si="11"/>
        <v>111</v>
      </c>
      <c r="R36" s="1471" t="s">
        <v>8</v>
      </c>
      <c r="S36" s="1472">
        <f t="shared" si="12"/>
        <v>100</v>
      </c>
      <c r="T36" s="1471" t="s">
        <v>8</v>
      </c>
      <c r="U36" s="1472">
        <f t="shared" si="13"/>
        <v>100</v>
      </c>
      <c r="V36" s="1471" t="s">
        <v>8</v>
      </c>
      <c r="W36" s="1472">
        <f t="shared" si="14"/>
        <v>100</v>
      </c>
      <c r="X36" s="1465"/>
      <c r="Y36" s="3428"/>
      <c r="Z36" s="1473">
        <f t="shared" si="15"/>
        <v>111</v>
      </c>
      <c r="AA36" s="1474">
        <f t="shared" si="3"/>
        <v>1</v>
      </c>
      <c r="AB36" s="1474">
        <f t="shared" si="4"/>
        <v>1</v>
      </c>
      <c r="AC36" s="1474">
        <f t="shared" si="5"/>
        <v>1</v>
      </c>
    </row>
    <row r="37" spans="1:29" ht="14.4">
      <c r="A37" s="1745" t="s">
        <v>2039</v>
      </c>
      <c r="B37" s="1746" t="s">
        <v>2040</v>
      </c>
      <c r="C37" s="2538" t="s">
        <v>1</v>
      </c>
      <c r="D37" s="2539"/>
      <c r="E37" s="2540">
        <v>3397</v>
      </c>
      <c r="F37" s="2541"/>
      <c r="G37" s="2542">
        <v>3844</v>
      </c>
      <c r="H37" s="2543"/>
      <c r="I37" s="2540">
        <v>3497</v>
      </c>
      <c r="J37" s="2543"/>
      <c r="K37" s="1509"/>
      <c r="L37" s="2042"/>
      <c r="M37" s="2043"/>
      <c r="N37" s="2032"/>
      <c r="O37" s="2043"/>
      <c r="P37" s="3390" t="str">
        <f>A37</f>
        <v>成交单价</v>
      </c>
      <c r="Q37" s="3390"/>
      <c r="R37" s="3504">
        <f>E37</f>
        <v>3397</v>
      </c>
      <c r="S37" s="3504"/>
      <c r="T37" s="3504">
        <f>G37</f>
        <v>3844</v>
      </c>
      <c r="U37" s="3504"/>
      <c r="V37" s="3504">
        <f>I37</f>
        <v>3497</v>
      </c>
      <c r="W37" s="3504"/>
      <c r="X37" s="1457"/>
      <c r="Y37" s="1479"/>
      <c r="Z37" s="1457"/>
      <c r="AA37" s="1457"/>
      <c r="AB37" s="1457"/>
      <c r="AC37" s="1457"/>
    </row>
    <row r="38" spans="1:29" ht="1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90" t="str">
        <f>A38</f>
        <v>比较价格（元/平方米）</v>
      </c>
      <c r="Q38" s="3390"/>
      <c r="R38" s="3504">
        <f>IF(F1="售价",ROUND(PRODUCT(R37,AA7:AA36),0),ROUND(PRODUCT(R37,AA7:AA36),1))</f>
        <v>3314</v>
      </c>
      <c r="S38" s="3504"/>
      <c r="T38" s="3504">
        <f>IF(F1="售价",ROUND(PRODUCT(T37,AB7:AB36),0),ROUND(PRODUCT(T37,AB7:AB36),1))</f>
        <v>3962</v>
      </c>
      <c r="U38" s="3504"/>
      <c r="V38" s="3504">
        <f>IF(F1="售价",ROUND(PRODUCT(V37,AC7:AC36),0),ROUND(PRODUCT(V37,AC7:AC36),1))</f>
        <v>3497</v>
      </c>
      <c r="W38" s="3504"/>
      <c r="X38" s="1457"/>
      <c r="Y38" s="1457"/>
      <c r="Z38" s="1457"/>
      <c r="AA38" s="1457"/>
      <c r="AB38" s="1457"/>
      <c r="AC38" s="1457"/>
    </row>
    <row r="39" spans="1:29" ht="15" thickBot="1">
      <c r="A39" s="544" t="s">
        <v>2897</v>
      </c>
      <c r="B39" s="545"/>
      <c r="C39" s="2547">
        <f>R39</f>
        <v>3591</v>
      </c>
      <c r="D39" s="2547"/>
      <c r="E39" s="2547"/>
      <c r="F39" s="2547"/>
      <c r="G39" s="2547"/>
      <c r="H39" s="2547"/>
      <c r="I39" s="2547"/>
      <c r="J39" s="2547"/>
      <c r="K39" s="1511"/>
      <c r="L39" s="2042"/>
      <c r="M39" s="2043"/>
      <c r="N39" s="2043"/>
      <c r="O39" s="2043"/>
      <c r="P39" s="3387" t="str">
        <f>A39</f>
        <v>估价对象XX用房的比较价格（楼面单价，元/平方米）</v>
      </c>
      <c r="Q39" s="3388"/>
      <c r="R39" s="3503">
        <f>IF(F1="售价",ROUND(AVERAGE(R38:V38),0),ROUND(AVERAGE(R38:V38),1))</f>
        <v>3591</v>
      </c>
      <c r="S39" s="3503"/>
      <c r="T39" s="3503"/>
      <c r="U39" s="3503"/>
      <c r="V39" s="3503"/>
      <c r="W39" s="3503"/>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2.2"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4.4">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4.4">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4.4"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ht="14.4">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4.4"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9.4"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4.4"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4.4"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4.4"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4.4"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4.4"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4.4"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4.4"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4.4"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4.4"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4.4"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4.4"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 thickTop="1">
      <c r="A71" s="592"/>
      <c r="B71" s="596" t="s">
        <v>705</v>
      </c>
      <c r="C71" s="3073" t="s">
        <v>3380</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4.4"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4.4"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4.4"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4.4"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4.4"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4.4"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4.4"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9.4" thickTop="1">
      <c r="A79" s="587" t="s">
        <v>511</v>
      </c>
      <c r="B79" s="588" t="s">
        <v>774</v>
      </c>
      <c r="C79" s="627" t="str">
        <f>C26</f>
        <v>住宅</v>
      </c>
      <c r="D79" s="3202" t="s">
        <v>3365</v>
      </c>
      <c r="E79" s="3202" t="s">
        <v>3366</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4.4"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4.4"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3368</v>
      </c>
      <c r="D83" s="3073" t="s">
        <v>3369</v>
      </c>
      <c r="E83" s="3074" t="s">
        <v>3370</v>
      </c>
      <c r="F83" s="3074" t="s">
        <v>3371</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4.4"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4.4"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3372</v>
      </c>
      <c r="D88" s="3202" t="s">
        <v>3373</v>
      </c>
      <c r="E88" s="3202" t="s">
        <v>3374</v>
      </c>
      <c r="F88" s="3202" t="s">
        <v>3375</v>
      </c>
      <c r="G88" s="3202" t="s">
        <v>3376</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4.4"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4.4"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3382</v>
      </c>
      <c r="D93" s="3073" t="s">
        <v>3383</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3377</v>
      </c>
      <c r="D95" s="3202" t="s">
        <v>3379</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4.4"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4.4"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4.4"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4.4"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4.4"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4.4"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4.4"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4.4"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237" customWidth="1"/>
    <col min="2" max="2" width="15.77734375" style="1237" customWidth="1"/>
    <col min="3" max="3" width="14.33203125" style="1237" customWidth="1"/>
    <col min="4" max="4" width="12.21875" style="1237" customWidth="1"/>
    <col min="5" max="5" width="14.33203125" style="1237" customWidth="1"/>
    <col min="6" max="6" width="12.21875" style="1237" customWidth="1"/>
    <col min="7" max="7" width="14.44140625" style="1237" customWidth="1"/>
    <col min="8" max="8" width="12.21875" style="1237" customWidth="1"/>
    <col min="9" max="9" width="14.44140625" style="1237" customWidth="1"/>
    <col min="10" max="10" width="12.21875" style="1237" customWidth="1"/>
    <col min="11" max="11" width="12.21875" style="1243" customWidth="1"/>
    <col min="12" max="12" width="12.21875" style="1244" customWidth="1"/>
    <col min="13" max="15" width="12.21875" style="1237" customWidth="1"/>
    <col min="16" max="16" width="4.77734375" style="1237" customWidth="1"/>
    <col min="17" max="17" width="19.44140625" style="1237" customWidth="1"/>
    <col min="18" max="22" width="6.109375" style="1237" customWidth="1"/>
    <col min="23" max="23" width="5.77734375" style="1237" customWidth="1"/>
    <col min="24" max="24" width="4.21875" style="1237" customWidth="1"/>
    <col min="25" max="25" width="3.44140625" style="1237" customWidth="1"/>
    <col min="26" max="26" width="19.77734375" style="1237" customWidth="1"/>
    <col min="27" max="28" width="9.3320312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4.4">
      <c r="A4" s="435" t="s">
        <v>757</v>
      </c>
      <c r="B4" s="436"/>
      <c r="C4" s="3396" t="s">
        <v>758</v>
      </c>
      <c r="D4" s="3397"/>
      <c r="E4" s="3431" t="s">
        <v>759</v>
      </c>
      <c r="F4" s="3432"/>
      <c r="G4" s="3396" t="s">
        <v>760</v>
      </c>
      <c r="H4" s="3397"/>
      <c r="I4" s="3396" t="s">
        <v>761</v>
      </c>
      <c r="J4" s="3397"/>
      <c r="K4" s="437" t="s">
        <v>762</v>
      </c>
      <c r="L4" s="2031"/>
      <c r="M4" s="2032"/>
      <c r="N4" s="2032"/>
      <c r="O4" s="2032"/>
      <c r="P4" s="3398" t="s">
        <v>763</v>
      </c>
      <c r="Q4" s="3399"/>
      <c r="R4" s="3404" t="s">
        <v>759</v>
      </c>
      <c r="S4" s="3405"/>
      <c r="T4" s="3404" t="s">
        <v>760</v>
      </c>
      <c r="U4" s="3405"/>
      <c r="V4" s="3391" t="s">
        <v>761</v>
      </c>
      <c r="W4" s="3391"/>
      <c r="X4" s="1465"/>
      <c r="Y4" s="3404" t="s">
        <v>763</v>
      </c>
      <c r="Z4" s="3405"/>
      <c r="AA4" s="3393" t="s">
        <v>759</v>
      </c>
      <c r="AB4" s="3394" t="s">
        <v>760</v>
      </c>
      <c r="AC4" s="3393" t="s">
        <v>761</v>
      </c>
    </row>
    <row r="5" spans="1:29">
      <c r="A5" s="438"/>
      <c r="B5" s="439"/>
      <c r="C5" s="3412" t="s">
        <v>2891</v>
      </c>
      <c r="D5" s="3413"/>
      <c r="E5" s="3433" t="s">
        <v>2892</v>
      </c>
      <c r="F5" s="3434"/>
      <c r="G5" s="3412" t="s">
        <v>2893</v>
      </c>
      <c r="H5" s="3413"/>
      <c r="I5" s="3412" t="s">
        <v>2894</v>
      </c>
      <c r="J5" s="3413"/>
      <c r="K5" s="437"/>
      <c r="L5" s="2031"/>
      <c r="M5" s="2032"/>
      <c r="N5" s="2032"/>
      <c r="O5" s="2032"/>
      <c r="P5" s="3400"/>
      <c r="Q5" s="3401"/>
      <c r="R5" s="3406"/>
      <c r="S5" s="3407"/>
      <c r="T5" s="3406"/>
      <c r="U5" s="3407"/>
      <c r="V5" s="3391"/>
      <c r="W5" s="3391"/>
      <c r="X5" s="1465"/>
      <c r="Y5" s="3406"/>
      <c r="Z5" s="3407"/>
      <c r="AA5" s="3394"/>
      <c r="AB5" s="3394"/>
      <c r="AC5" s="3394"/>
    </row>
    <row r="6" spans="1:29" ht="15" thickBot="1">
      <c r="A6" s="440"/>
      <c r="B6" s="441"/>
      <c r="C6" s="3410" t="s">
        <v>2895</v>
      </c>
      <c r="D6" s="3411"/>
      <c r="E6" s="3429" t="s">
        <v>2895</v>
      </c>
      <c r="F6" s="3430"/>
      <c r="G6" s="3410" t="s">
        <v>2895</v>
      </c>
      <c r="H6" s="3411"/>
      <c r="I6" s="3410" t="s">
        <v>2895</v>
      </c>
      <c r="J6" s="3411"/>
      <c r="K6" s="437" t="s">
        <v>488</v>
      </c>
      <c r="L6" s="2031"/>
      <c r="M6" s="2032"/>
      <c r="N6" s="2032"/>
      <c r="O6" s="2032"/>
      <c r="P6" s="3402"/>
      <c r="Q6" s="3403"/>
      <c r="R6" s="3406"/>
      <c r="S6" s="3407"/>
      <c r="T6" s="3408"/>
      <c r="U6" s="3409"/>
      <c r="V6" s="3391"/>
      <c r="W6" s="3391"/>
      <c r="X6" s="1465"/>
      <c r="Y6" s="3408"/>
      <c r="Z6" s="3409"/>
      <c r="AA6" s="3395"/>
      <c r="AB6" s="3395"/>
      <c r="AC6" s="3395"/>
    </row>
    <row r="7" spans="1:29" s="1120" customFormat="1" ht="1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422" t="s">
        <v>490</v>
      </c>
      <c r="Q7" s="3424"/>
      <c r="R7" s="1466" t="s">
        <v>8</v>
      </c>
      <c r="S7" s="1467">
        <f t="shared" ref="S7:S14" si="0">F7</f>
        <v>0</v>
      </c>
      <c r="T7" s="1466" t="s">
        <v>8</v>
      </c>
      <c r="U7" s="1467">
        <f t="shared" ref="U7:U14" si="1">H7</f>
        <v>0</v>
      </c>
      <c r="V7" s="1466" t="s">
        <v>8</v>
      </c>
      <c r="W7" s="1467">
        <f t="shared" ref="W7:W14" si="2">J7</f>
        <v>0</v>
      </c>
      <c r="X7" s="1468"/>
      <c r="Y7" s="3422" t="s">
        <v>490</v>
      </c>
      <c r="Z7" s="3423"/>
      <c r="AA7" s="1469" t="e">
        <f>D7/F7</f>
        <v>#DIV/0!</v>
      </c>
      <c r="AB7" s="1469" t="e">
        <f>D7/H7</f>
        <v>#DIV/0!</v>
      </c>
      <c r="AC7" s="1469" t="e">
        <f>D7/J7</f>
        <v>#DIV/0!</v>
      </c>
    </row>
    <row r="8" spans="1:29" s="1120" customFormat="1" ht="1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422" t="s">
        <v>493</v>
      </c>
      <c r="Q8" s="3423"/>
      <c r="R8" s="1466" t="s">
        <v>8</v>
      </c>
      <c r="S8" s="1467">
        <f t="shared" si="0"/>
        <v>0</v>
      </c>
      <c r="T8" s="1466" t="s">
        <v>8</v>
      </c>
      <c r="U8" s="1467">
        <f t="shared" si="1"/>
        <v>0</v>
      </c>
      <c r="V8" s="1466" t="s">
        <v>8</v>
      </c>
      <c r="W8" s="1467">
        <f t="shared" si="2"/>
        <v>0</v>
      </c>
      <c r="X8" s="1468"/>
      <c r="Y8" s="3422" t="s">
        <v>493</v>
      </c>
      <c r="Z8" s="3423"/>
      <c r="AA8" s="1469" t="e">
        <f t="shared" ref="AA8:AA34" si="3">D8/F8</f>
        <v>#DIV/0!</v>
      </c>
      <c r="AB8" s="1469" t="e">
        <f t="shared" ref="AB8:AB34" si="4">D8/H8</f>
        <v>#DIV/0!</v>
      </c>
      <c r="AC8" s="1469" t="e">
        <f t="shared" ref="AC8:AC34" si="5">D8/J8</f>
        <v>#DIV/0!</v>
      </c>
    </row>
    <row r="9" spans="1:29" s="1120" customFormat="1" ht="14.4">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90" t="s">
        <v>495</v>
      </c>
      <c r="Q9" s="1063" t="str">
        <f t="shared" ref="Q9:Q14" si="6">B9</f>
        <v>用途</v>
      </c>
      <c r="R9" s="1466" t="s">
        <v>8</v>
      </c>
      <c r="S9" s="1467">
        <f t="shared" si="0"/>
        <v>100</v>
      </c>
      <c r="T9" s="1466" t="s">
        <v>8</v>
      </c>
      <c r="U9" s="1467">
        <f t="shared" si="1"/>
        <v>100</v>
      </c>
      <c r="V9" s="1466" t="s">
        <v>8</v>
      </c>
      <c r="W9" s="1467">
        <f t="shared" si="2"/>
        <v>100</v>
      </c>
      <c r="X9" s="1468"/>
      <c r="Y9" s="3336" t="s">
        <v>496</v>
      </c>
      <c r="Z9" s="1062" t="str">
        <f t="shared" ref="Z9:Z14" si="7">Q9</f>
        <v>用途</v>
      </c>
      <c r="AA9" s="1469">
        <f t="shared" si="3"/>
        <v>1</v>
      </c>
      <c r="AB9" s="1469">
        <f t="shared" si="4"/>
        <v>1</v>
      </c>
      <c r="AC9" s="1469">
        <f t="shared" si="5"/>
        <v>1</v>
      </c>
    </row>
    <row r="10" spans="1:29" s="1238" customFormat="1" ht="28.8">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90"/>
      <c r="Q10" s="1063" t="str">
        <f t="shared" si="6"/>
        <v>土地使用年限（年）</v>
      </c>
      <c r="R10" s="1466" t="s">
        <v>8</v>
      </c>
      <c r="S10" s="1467">
        <f t="shared" si="0"/>
        <v>100</v>
      </c>
      <c r="T10" s="1466" t="s">
        <v>8</v>
      </c>
      <c r="U10" s="1467">
        <f t="shared" si="1"/>
        <v>100</v>
      </c>
      <c r="V10" s="1466" t="s">
        <v>8</v>
      </c>
      <c r="W10" s="1467">
        <f t="shared" si="2"/>
        <v>100</v>
      </c>
      <c r="X10" s="1468"/>
      <c r="Y10" s="3336"/>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90"/>
      <c r="Q11" s="1063">
        <f t="shared" si="6"/>
        <v>111</v>
      </c>
      <c r="R11" s="1466" t="s">
        <v>8</v>
      </c>
      <c r="S11" s="1467">
        <f t="shared" si="0"/>
        <v>100</v>
      </c>
      <c r="T11" s="1466" t="s">
        <v>8</v>
      </c>
      <c r="U11" s="1467">
        <f t="shared" si="1"/>
        <v>100</v>
      </c>
      <c r="V11" s="1466" t="s">
        <v>8</v>
      </c>
      <c r="W11" s="1467">
        <f t="shared" si="2"/>
        <v>100</v>
      </c>
      <c r="X11" s="1468"/>
      <c r="Y11" s="3336"/>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90"/>
      <c r="Q12" s="1063">
        <f t="shared" si="6"/>
        <v>111</v>
      </c>
      <c r="R12" s="1466" t="s">
        <v>8</v>
      </c>
      <c r="S12" s="1467">
        <f t="shared" si="0"/>
        <v>100</v>
      </c>
      <c r="T12" s="1466" t="s">
        <v>8</v>
      </c>
      <c r="U12" s="1467">
        <f t="shared" si="1"/>
        <v>100</v>
      </c>
      <c r="V12" s="1466" t="s">
        <v>8</v>
      </c>
      <c r="W12" s="1467">
        <f t="shared" si="2"/>
        <v>100</v>
      </c>
      <c r="X12" s="1468"/>
      <c r="Y12" s="3336"/>
      <c r="Z12" s="1062">
        <f t="shared" si="7"/>
        <v>111</v>
      </c>
      <c r="AA12" s="1469">
        <f>D12/F12</f>
        <v>1</v>
      </c>
      <c r="AB12" s="1469">
        <f>D12/H12</f>
        <v>1</v>
      </c>
      <c r="AC12" s="1469">
        <f>D12/J12</f>
        <v>1</v>
      </c>
    </row>
    <row r="13" spans="1:29" ht="15.6"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90"/>
      <c r="Q13" s="1063">
        <f t="shared" si="6"/>
        <v>111</v>
      </c>
      <c r="R13" s="1466" t="s">
        <v>8</v>
      </c>
      <c r="S13" s="1467">
        <f t="shared" si="0"/>
        <v>100</v>
      </c>
      <c r="T13" s="1466" t="s">
        <v>8</v>
      </c>
      <c r="U13" s="1467">
        <f t="shared" si="1"/>
        <v>100</v>
      </c>
      <c r="V13" s="1466" t="s">
        <v>8</v>
      </c>
      <c r="W13" s="1467">
        <f t="shared" si="2"/>
        <v>100</v>
      </c>
      <c r="X13" s="1468"/>
      <c r="Y13" s="3336"/>
      <c r="Z13" s="1062">
        <f t="shared" si="7"/>
        <v>111</v>
      </c>
      <c r="AA13" s="1469">
        <f t="shared" si="3"/>
        <v>1</v>
      </c>
      <c r="AB13" s="1469">
        <f t="shared" si="4"/>
        <v>1</v>
      </c>
      <c r="AC13" s="1469">
        <f t="shared" si="5"/>
        <v>1</v>
      </c>
    </row>
    <row r="14" spans="1:29" ht="96.6">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425" t="s">
        <v>500</v>
      </c>
      <c r="Q14" s="1470" t="str">
        <f t="shared" si="6"/>
        <v>交通便捷度</v>
      </c>
      <c r="R14" s="1471" t="s">
        <v>8</v>
      </c>
      <c r="S14" s="1472">
        <f t="shared" si="0"/>
        <v>100</v>
      </c>
      <c r="T14" s="1471" t="s">
        <v>8</v>
      </c>
      <c r="U14" s="1472">
        <f t="shared" si="1"/>
        <v>100</v>
      </c>
      <c r="V14" s="1471" t="s">
        <v>8</v>
      </c>
      <c r="W14" s="1472">
        <f t="shared" si="2"/>
        <v>100</v>
      </c>
      <c r="X14" s="1465"/>
      <c r="Y14" s="3425"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426"/>
      <c r="Q15" s="1470"/>
      <c r="R15" s="1471"/>
      <c r="S15" s="1472"/>
      <c r="T15" s="1471"/>
      <c r="U15" s="1472"/>
      <c r="V15" s="1471"/>
      <c r="W15" s="1472"/>
      <c r="X15" s="1465"/>
      <c r="Y15" s="3426"/>
      <c r="Z15" s="1473"/>
      <c r="AA15" s="1474">
        <v>1</v>
      </c>
      <c r="AB15" s="1474">
        <v>1</v>
      </c>
      <c r="AC15" s="1474">
        <v>1</v>
      </c>
    </row>
    <row r="16" spans="1:29" ht="41.4">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426"/>
      <c r="Q16" s="1470" t="str">
        <f>B16</f>
        <v>公共配套设施</v>
      </c>
      <c r="R16" s="1471" t="s">
        <v>8</v>
      </c>
      <c r="S16" s="1472">
        <f>F16</f>
        <v>100</v>
      </c>
      <c r="T16" s="1471" t="s">
        <v>8</v>
      </c>
      <c r="U16" s="1472">
        <f>H16</f>
        <v>100</v>
      </c>
      <c r="V16" s="1471" t="s">
        <v>8</v>
      </c>
      <c r="W16" s="1472">
        <f>J16</f>
        <v>100</v>
      </c>
      <c r="X16" s="1465"/>
      <c r="Y16" s="3426"/>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426"/>
      <c r="Q17" s="1470"/>
      <c r="R17" s="1471"/>
      <c r="S17" s="1472"/>
      <c r="T17" s="1471"/>
      <c r="U17" s="1472"/>
      <c r="V17" s="1471"/>
      <c r="W17" s="1472"/>
      <c r="X17" s="1465"/>
      <c r="Y17" s="3426"/>
      <c r="Z17" s="1473"/>
      <c r="AA17" s="1474">
        <v>1</v>
      </c>
      <c r="AB17" s="1474">
        <v>1</v>
      </c>
      <c r="AC17" s="1474">
        <v>1</v>
      </c>
    </row>
    <row r="18" spans="1:29" ht="41.4">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426"/>
      <c r="Q18" s="2490" t="str">
        <f>B18</f>
        <v>基础设施水平</v>
      </c>
      <c r="R18" s="1471" t="s">
        <v>8</v>
      </c>
      <c r="S18" s="1472">
        <f>F18</f>
        <v>100</v>
      </c>
      <c r="T18" s="1471" t="s">
        <v>8</v>
      </c>
      <c r="U18" s="1472">
        <f>H18</f>
        <v>100</v>
      </c>
      <c r="V18" s="1471" t="s">
        <v>8</v>
      </c>
      <c r="W18" s="1472">
        <f>J18</f>
        <v>100</v>
      </c>
      <c r="X18" s="2492"/>
      <c r="Y18" s="3426"/>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426"/>
      <c r="Q19" s="2490"/>
      <c r="R19" s="1471"/>
      <c r="S19" s="1472"/>
      <c r="T19" s="1471"/>
      <c r="U19" s="1472"/>
      <c r="V19" s="1471"/>
      <c r="W19" s="1472"/>
      <c r="X19" s="2492"/>
      <c r="Y19" s="3426"/>
      <c r="Z19" s="2491"/>
      <c r="AA19" s="1474">
        <v>1</v>
      </c>
      <c r="AB19" s="1474">
        <v>1</v>
      </c>
      <c r="AC19" s="1474">
        <v>1</v>
      </c>
    </row>
    <row r="20" spans="1:29" ht="55.2">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426"/>
      <c r="Q20" s="1470" t="str">
        <f>B20</f>
        <v>自然及人文环境</v>
      </c>
      <c r="R20" s="1471" t="s">
        <v>8</v>
      </c>
      <c r="S20" s="1472">
        <f>F20</f>
        <v>100</v>
      </c>
      <c r="T20" s="1471" t="s">
        <v>8</v>
      </c>
      <c r="U20" s="1472">
        <f>H20</f>
        <v>100</v>
      </c>
      <c r="V20" s="1471" t="s">
        <v>8</v>
      </c>
      <c r="W20" s="1472">
        <f>J20</f>
        <v>100</v>
      </c>
      <c r="X20" s="1465"/>
      <c r="Y20" s="3426"/>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426"/>
      <c r="Q21" s="1470"/>
      <c r="R21" s="1471"/>
      <c r="S21" s="1472"/>
      <c r="T21" s="1471"/>
      <c r="U21" s="1472"/>
      <c r="V21" s="1471"/>
      <c r="W21" s="1472"/>
      <c r="X21" s="1465"/>
      <c r="Y21" s="3426"/>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426"/>
      <c r="Q22" s="1470" t="str">
        <f>B22</f>
        <v>楼层</v>
      </c>
      <c r="R22" s="1471" t="s">
        <v>8</v>
      </c>
      <c r="S22" s="1472">
        <f>F22</f>
        <v>100</v>
      </c>
      <c r="T22" s="1471" t="s">
        <v>8</v>
      </c>
      <c r="U22" s="1472">
        <f>H22</f>
        <v>100</v>
      </c>
      <c r="V22" s="1471" t="s">
        <v>8</v>
      </c>
      <c r="W22" s="1472">
        <f>J22</f>
        <v>100</v>
      </c>
      <c r="X22" s="1465"/>
      <c r="Y22" s="3426"/>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426"/>
      <c r="Q23" s="1470">
        <f>B23</f>
        <v>111</v>
      </c>
      <c r="R23" s="1471" t="s">
        <v>8</v>
      </c>
      <c r="S23" s="1472">
        <f>F23</f>
        <v>100</v>
      </c>
      <c r="T23" s="1471" t="s">
        <v>8</v>
      </c>
      <c r="U23" s="1472">
        <f>H23</f>
        <v>100</v>
      </c>
      <c r="V23" s="1471" t="s">
        <v>8</v>
      </c>
      <c r="W23" s="1472">
        <f>J23</f>
        <v>100</v>
      </c>
      <c r="X23" s="1465"/>
      <c r="Y23" s="3426"/>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426"/>
      <c r="Q24" s="1470">
        <f t="shared" ref="Q24:Q34" si="11">B24</f>
        <v>111</v>
      </c>
      <c r="R24" s="1471" t="s">
        <v>8</v>
      </c>
      <c r="S24" s="1472">
        <f>F24</f>
        <v>100</v>
      </c>
      <c r="T24" s="1471" t="s">
        <v>8</v>
      </c>
      <c r="U24" s="1472">
        <f>H24</f>
        <v>100</v>
      </c>
      <c r="V24" s="1471" t="s">
        <v>8</v>
      </c>
      <c r="W24" s="1472">
        <f>J24</f>
        <v>100</v>
      </c>
      <c r="X24" s="1465"/>
      <c r="Y24" s="3426"/>
      <c r="Z24" s="1473">
        <f>Q24</f>
        <v>111</v>
      </c>
      <c r="AA24" s="1474">
        <f t="shared" si="3"/>
        <v>1</v>
      </c>
      <c r="AB24" s="1474">
        <f t="shared" si="4"/>
        <v>1</v>
      </c>
      <c r="AC24" s="1474">
        <f t="shared" si="5"/>
        <v>1</v>
      </c>
    </row>
    <row r="25" spans="1:29" s="1120" customFormat="1" ht="15.6"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426"/>
      <c r="Q25" s="1063">
        <f t="shared" si="11"/>
        <v>111</v>
      </c>
      <c r="R25" s="1466" t="s">
        <v>8</v>
      </c>
      <c r="S25" s="1467">
        <f>F25</f>
        <v>100</v>
      </c>
      <c r="T25" s="1466" t="s">
        <v>8</v>
      </c>
      <c r="U25" s="1467">
        <f>H25</f>
        <v>100</v>
      </c>
      <c r="V25" s="1466" t="s">
        <v>8</v>
      </c>
      <c r="W25" s="1467">
        <f>J25</f>
        <v>100</v>
      </c>
      <c r="X25" s="1468"/>
      <c r="Y25" s="3426"/>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427"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428"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428"/>
      <c r="Q27" s="1503" t="str">
        <f t="shared" si="11"/>
        <v>成新率</v>
      </c>
      <c r="R27" s="1475" t="s">
        <v>8</v>
      </c>
      <c r="S27" s="1476" t="e">
        <f t="shared" si="12"/>
        <v>#N/A</v>
      </c>
      <c r="T27" s="1475" t="s">
        <v>8</v>
      </c>
      <c r="U27" s="1476" t="e">
        <f t="shared" si="13"/>
        <v>#N/A</v>
      </c>
      <c r="V27" s="1475" t="s">
        <v>8</v>
      </c>
      <c r="W27" s="1476" t="e">
        <f t="shared" si="14"/>
        <v>#N/A</v>
      </c>
      <c r="X27" s="1477"/>
      <c r="Y27" s="3428"/>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428"/>
      <c r="Q28" s="1470" t="str">
        <f t="shared" si="11"/>
        <v>物业等级</v>
      </c>
      <c r="R28" s="1471" t="s">
        <v>8</v>
      </c>
      <c r="S28" s="1472">
        <f t="shared" si="12"/>
        <v>100</v>
      </c>
      <c r="T28" s="1471" t="s">
        <v>8</v>
      </c>
      <c r="U28" s="1472">
        <f t="shared" si="13"/>
        <v>100</v>
      </c>
      <c r="V28" s="1471" t="s">
        <v>8</v>
      </c>
      <c r="W28" s="1472">
        <f t="shared" si="14"/>
        <v>100</v>
      </c>
      <c r="X28" s="1465"/>
      <c r="Y28" s="3428"/>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428"/>
      <c r="Q29" s="1470" t="str">
        <f t="shared" si="11"/>
        <v>有无电梯</v>
      </c>
      <c r="R29" s="1471" t="s">
        <v>8</v>
      </c>
      <c r="S29" s="1472">
        <f t="shared" si="12"/>
        <v>100</v>
      </c>
      <c r="T29" s="1471" t="s">
        <v>8</v>
      </c>
      <c r="U29" s="1472">
        <f t="shared" si="13"/>
        <v>100</v>
      </c>
      <c r="V29" s="1471" t="s">
        <v>8</v>
      </c>
      <c r="W29" s="1472">
        <f t="shared" si="14"/>
        <v>100</v>
      </c>
      <c r="X29" s="1465"/>
      <c r="Y29" s="3428"/>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428"/>
      <c r="Q30" s="1470" t="str">
        <f t="shared" si="11"/>
        <v>建筑面积</v>
      </c>
      <c r="R30" s="1471" t="s">
        <v>8</v>
      </c>
      <c r="S30" s="1472" t="e">
        <f t="shared" si="12"/>
        <v>#N/A</v>
      </c>
      <c r="T30" s="1471" t="s">
        <v>8</v>
      </c>
      <c r="U30" s="1472" t="e">
        <f t="shared" si="13"/>
        <v>#N/A</v>
      </c>
      <c r="V30" s="1471" t="s">
        <v>8</v>
      </c>
      <c r="W30" s="1472" t="e">
        <f t="shared" si="14"/>
        <v>#N/A</v>
      </c>
      <c r="X30" s="1465"/>
      <c r="Y30" s="3428"/>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428"/>
      <c r="Q31" s="1063" t="str">
        <f t="shared" si="11"/>
        <v>是否封闭</v>
      </c>
      <c r="R31" s="1466" t="s">
        <v>8</v>
      </c>
      <c r="S31" s="1467">
        <f t="shared" si="12"/>
        <v>100</v>
      </c>
      <c r="T31" s="1466" t="s">
        <v>8</v>
      </c>
      <c r="U31" s="1467">
        <f t="shared" si="13"/>
        <v>100</v>
      </c>
      <c r="V31" s="1466" t="s">
        <v>8</v>
      </c>
      <c r="W31" s="1467">
        <f t="shared" si="14"/>
        <v>100</v>
      </c>
      <c r="X31" s="1468"/>
      <c r="Y31" s="3428"/>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428" t="s">
        <v>510</v>
      </c>
      <c r="Q32" s="1470">
        <f t="shared" si="11"/>
        <v>111</v>
      </c>
      <c r="R32" s="1471" t="s">
        <v>8</v>
      </c>
      <c r="S32" s="1472">
        <f t="shared" si="12"/>
        <v>100</v>
      </c>
      <c r="T32" s="1471" t="s">
        <v>8</v>
      </c>
      <c r="U32" s="1472">
        <f t="shared" si="13"/>
        <v>100</v>
      </c>
      <c r="V32" s="1471" t="s">
        <v>8</v>
      </c>
      <c r="W32" s="1472">
        <f t="shared" si="14"/>
        <v>100</v>
      </c>
      <c r="X32" s="1465"/>
      <c r="Y32" s="3428"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428"/>
      <c r="Q33" s="1470">
        <f t="shared" si="11"/>
        <v>111</v>
      </c>
      <c r="R33" s="1471" t="s">
        <v>8</v>
      </c>
      <c r="S33" s="1472">
        <f t="shared" si="12"/>
        <v>100</v>
      </c>
      <c r="T33" s="1471" t="s">
        <v>8</v>
      </c>
      <c r="U33" s="1472">
        <f t="shared" si="13"/>
        <v>100</v>
      </c>
      <c r="V33" s="1471" t="s">
        <v>8</v>
      </c>
      <c r="W33" s="1472">
        <f t="shared" si="14"/>
        <v>100</v>
      </c>
      <c r="X33" s="1465"/>
      <c r="Y33" s="3428"/>
      <c r="Z33" s="1473">
        <f t="shared" si="15"/>
        <v>111</v>
      </c>
      <c r="AA33" s="1474">
        <f t="shared" si="3"/>
        <v>1</v>
      </c>
      <c r="AB33" s="1474">
        <f t="shared" si="4"/>
        <v>1</v>
      </c>
      <c r="AC33" s="1474">
        <f t="shared" si="5"/>
        <v>1</v>
      </c>
    </row>
    <row r="34" spans="1:29" ht="15.6"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428"/>
      <c r="Q34" s="1470">
        <f t="shared" si="11"/>
        <v>111</v>
      </c>
      <c r="R34" s="1471" t="s">
        <v>8</v>
      </c>
      <c r="S34" s="1472">
        <f t="shared" si="12"/>
        <v>100</v>
      </c>
      <c r="T34" s="1471" t="s">
        <v>8</v>
      </c>
      <c r="U34" s="1472">
        <f t="shared" si="13"/>
        <v>100</v>
      </c>
      <c r="V34" s="1471" t="s">
        <v>8</v>
      </c>
      <c r="W34" s="1472">
        <f t="shared" si="14"/>
        <v>100</v>
      </c>
      <c r="X34" s="1465"/>
      <c r="Y34" s="3428"/>
      <c r="Z34" s="1473">
        <f t="shared" si="15"/>
        <v>111</v>
      </c>
      <c r="AA34" s="1474">
        <f t="shared" si="3"/>
        <v>1</v>
      </c>
      <c r="AB34" s="1474">
        <f t="shared" si="4"/>
        <v>1</v>
      </c>
      <c r="AC34" s="1474">
        <f t="shared" si="5"/>
        <v>1</v>
      </c>
    </row>
    <row r="35" spans="1:29" ht="14.4">
      <c r="A35" s="530" t="s">
        <v>696</v>
      </c>
      <c r="B35" s="810"/>
      <c r="C35" s="2538" t="s">
        <v>1</v>
      </c>
      <c r="D35" s="2539"/>
      <c r="E35" s="2540"/>
      <c r="F35" s="2541"/>
      <c r="G35" s="2542"/>
      <c r="H35" s="2543"/>
      <c r="I35" s="2540"/>
      <c r="J35" s="2543"/>
      <c r="K35" s="1509"/>
      <c r="L35" s="2042"/>
      <c r="M35" s="2043"/>
      <c r="N35" s="2032"/>
      <c r="O35" s="2043"/>
      <c r="P35" s="3390" t="str">
        <f>A35</f>
        <v>成交单价（元/平方米）</v>
      </c>
      <c r="Q35" s="3390"/>
      <c r="R35" s="3504">
        <f>E35</f>
        <v>0</v>
      </c>
      <c r="S35" s="3504"/>
      <c r="T35" s="3504">
        <f>G35</f>
        <v>0</v>
      </c>
      <c r="U35" s="3504"/>
      <c r="V35" s="3504">
        <f>I35</f>
        <v>0</v>
      </c>
      <c r="W35" s="3504"/>
      <c r="X35" s="1457"/>
      <c r="Y35" s="1479"/>
      <c r="Z35" s="1457"/>
      <c r="AA35" s="1457"/>
      <c r="AB35" s="1457"/>
      <c r="AC35" s="1457"/>
    </row>
    <row r="36" spans="1:29" ht="1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90" t="str">
        <f>A36</f>
        <v>比较价格（元/平方米）</v>
      </c>
      <c r="Q36" s="339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457"/>
      <c r="Y36" s="1457"/>
      <c r="Z36" s="1457"/>
      <c r="AA36" s="1457"/>
      <c r="AB36" s="1457"/>
      <c r="AC36" s="1457"/>
    </row>
    <row r="37" spans="1:29" ht="15" thickBot="1">
      <c r="A37" s="544" t="s">
        <v>2897</v>
      </c>
      <c r="B37" s="545"/>
      <c r="C37" s="2547" t="e">
        <f>R37</f>
        <v>#DIV/0!</v>
      </c>
      <c r="D37" s="2547"/>
      <c r="E37" s="2547"/>
      <c r="F37" s="2547"/>
      <c r="G37" s="2547"/>
      <c r="H37" s="2547"/>
      <c r="I37" s="2547"/>
      <c r="J37" s="2547"/>
      <c r="K37" s="1511"/>
      <c r="L37" s="2042"/>
      <c r="M37" s="2043"/>
      <c r="N37" s="2043"/>
      <c r="O37" s="2043"/>
      <c r="P37" s="3387" t="str">
        <f>A37</f>
        <v>估价对象XX用房的比较价格（楼面单价，元/平方米）</v>
      </c>
      <c r="Q37" s="3388"/>
      <c r="R37" s="3503" t="e">
        <f>IF(F1="售价",ROUND(AVERAGE(R36:V36),0),ROUND(AVERAGE(R36:V36),1))</f>
        <v>#DIV/0!</v>
      </c>
      <c r="S37" s="3503"/>
      <c r="T37" s="3503"/>
      <c r="U37" s="3503"/>
      <c r="V37" s="3503"/>
      <c r="W37" s="3503"/>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2.2"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4.4">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4.4">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4.4"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ht="14.4">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4.4"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9.4"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4.4"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4.4"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4.4"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4.4"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4.4"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4.4"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4.4"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4.4"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4.4"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4.4"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4.4"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4.4"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4.4"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4.4"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4.4"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4.4"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4.4"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4.4"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4.4"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4.4"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4.4"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4.4"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4.4"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4.4"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4.4"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4.4"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4.4"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4.4"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4.4"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4.4"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4.4"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3.2"/>
  <cols>
    <col min="1" max="1" width="11.44140625" style="1150" customWidth="1"/>
    <col min="2" max="2" width="9.2187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515" t="s">
        <v>2266</v>
      </c>
      <c r="D1" s="3516"/>
      <c r="E1" s="3516"/>
      <c r="F1" s="3516"/>
      <c r="G1" s="3516"/>
      <c r="H1" s="3516"/>
      <c r="I1" s="3516"/>
      <c r="J1" s="3516"/>
      <c r="K1" s="3516"/>
      <c r="L1" s="3516"/>
      <c r="M1" s="3516"/>
      <c r="N1" s="3516"/>
      <c r="O1" s="3516"/>
      <c r="P1" s="3516"/>
      <c r="Q1" s="3516"/>
      <c r="R1" s="3516"/>
      <c r="S1" s="3517"/>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8"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8"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8"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8"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8"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8"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8"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8"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6">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6">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512" t="s">
        <v>20</v>
      </c>
      <c r="D22" s="3513"/>
      <c r="E22" s="3513"/>
      <c r="F22" s="3513"/>
      <c r="G22" s="3513"/>
      <c r="H22" s="3513"/>
      <c r="I22" s="3513"/>
      <c r="J22" s="3513"/>
      <c r="K22" s="3513"/>
      <c r="L22" s="3513"/>
      <c r="M22" s="3513"/>
      <c r="N22" s="3513"/>
      <c r="O22" s="3513"/>
      <c r="P22" s="3513"/>
      <c r="Q22" s="3514"/>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52" customWidth="1"/>
    <col min="2" max="2" width="13.21875" style="2858" customWidth="1"/>
    <col min="3" max="3" width="15.6640625" style="2858" customWidth="1"/>
    <col min="4" max="4" width="9.33203125" style="2858" bestFit="1" customWidth="1"/>
    <col min="5" max="5" width="13.44140625" style="2858" customWidth="1"/>
    <col min="6" max="6" width="9" style="2858"/>
    <col min="7" max="7" width="9.33203125" style="2858" bestFit="1" customWidth="1"/>
    <col min="8" max="9" width="9" style="2858"/>
    <col min="10" max="10" width="9.33203125" style="2858" bestFit="1" customWidth="1"/>
    <col min="11" max="11" width="4" style="2852" customWidth="1"/>
    <col min="12" max="12" width="5.109375" style="2858" customWidth="1"/>
    <col min="13" max="13" width="13.77734375" style="2858" customWidth="1"/>
    <col min="14" max="256" width="9" style="2858"/>
    <col min="257" max="257" width="4.88671875" style="2850" customWidth="1"/>
    <col min="258" max="258" width="13.21875" style="2850" customWidth="1"/>
    <col min="259" max="259" width="15.6640625" style="2850" customWidth="1"/>
    <col min="260" max="260" width="9.33203125" style="2850" bestFit="1" customWidth="1"/>
    <col min="261" max="261" width="13.44140625" style="2850" customWidth="1"/>
    <col min="262" max="262" width="9" style="2850"/>
    <col min="263" max="263" width="9.33203125" style="2850" bestFit="1" customWidth="1"/>
    <col min="264" max="265" width="9" style="2850"/>
    <col min="266" max="266" width="9.33203125" style="2850" bestFit="1" customWidth="1"/>
    <col min="267" max="267" width="4" style="2850" customWidth="1"/>
    <col min="268" max="268" width="5.109375" style="2850" customWidth="1"/>
    <col min="269" max="269" width="13.77734375" style="2850" customWidth="1"/>
    <col min="270" max="512" width="9" style="2850"/>
    <col min="513" max="513" width="4.88671875" style="2850" customWidth="1"/>
    <col min="514" max="514" width="13.21875" style="2850" customWidth="1"/>
    <col min="515" max="515" width="15.6640625" style="2850" customWidth="1"/>
    <col min="516" max="516" width="9.33203125" style="2850" bestFit="1" customWidth="1"/>
    <col min="517" max="517" width="13.44140625" style="2850" customWidth="1"/>
    <col min="518" max="518" width="9" style="2850"/>
    <col min="519" max="519" width="9.33203125" style="2850" bestFit="1" customWidth="1"/>
    <col min="520" max="521" width="9" style="2850"/>
    <col min="522" max="522" width="9.33203125" style="2850" bestFit="1" customWidth="1"/>
    <col min="523" max="523" width="4" style="2850" customWidth="1"/>
    <col min="524" max="524" width="5.109375" style="2850" customWidth="1"/>
    <col min="525" max="525" width="13.77734375" style="2850" customWidth="1"/>
    <col min="526" max="768" width="9" style="2850"/>
    <col min="769" max="769" width="4.88671875" style="2850" customWidth="1"/>
    <col min="770" max="770" width="13.21875" style="2850" customWidth="1"/>
    <col min="771" max="771" width="15.6640625" style="2850" customWidth="1"/>
    <col min="772" max="772" width="9.33203125" style="2850" bestFit="1" customWidth="1"/>
    <col min="773" max="773" width="13.44140625" style="2850" customWidth="1"/>
    <col min="774" max="774" width="9" style="2850"/>
    <col min="775" max="775" width="9.33203125" style="2850" bestFit="1" customWidth="1"/>
    <col min="776" max="777" width="9" style="2850"/>
    <col min="778" max="778" width="9.33203125" style="2850" bestFit="1" customWidth="1"/>
    <col min="779" max="779" width="4" style="2850" customWidth="1"/>
    <col min="780" max="780" width="5.109375" style="2850" customWidth="1"/>
    <col min="781" max="781" width="13.77734375" style="2850" customWidth="1"/>
    <col min="782" max="1024" width="9" style="2850"/>
    <col min="1025" max="1025" width="4.88671875" style="2850" customWidth="1"/>
    <col min="1026" max="1026" width="13.21875" style="2850" customWidth="1"/>
    <col min="1027" max="1027" width="15.6640625" style="2850" customWidth="1"/>
    <col min="1028" max="1028" width="9.33203125" style="2850" bestFit="1" customWidth="1"/>
    <col min="1029" max="1029" width="13.44140625" style="2850" customWidth="1"/>
    <col min="1030" max="1030" width="9" style="2850"/>
    <col min="1031" max="1031" width="9.33203125" style="2850" bestFit="1" customWidth="1"/>
    <col min="1032" max="1033" width="9" style="2850"/>
    <col min="1034" max="1034" width="9.33203125" style="2850" bestFit="1" customWidth="1"/>
    <col min="1035" max="1035" width="4" style="2850" customWidth="1"/>
    <col min="1036" max="1036" width="5.109375" style="2850" customWidth="1"/>
    <col min="1037" max="1037" width="13.77734375" style="2850" customWidth="1"/>
    <col min="1038" max="1280" width="9" style="2850"/>
    <col min="1281" max="1281" width="4.88671875" style="2850" customWidth="1"/>
    <col min="1282" max="1282" width="13.21875" style="2850" customWidth="1"/>
    <col min="1283" max="1283" width="15.6640625" style="2850" customWidth="1"/>
    <col min="1284" max="1284" width="9.33203125" style="2850" bestFit="1" customWidth="1"/>
    <col min="1285" max="1285" width="13.44140625" style="2850" customWidth="1"/>
    <col min="1286" max="1286" width="9" style="2850"/>
    <col min="1287" max="1287" width="9.33203125" style="2850" bestFit="1" customWidth="1"/>
    <col min="1288" max="1289" width="9" style="2850"/>
    <col min="1290" max="1290" width="9.33203125" style="2850" bestFit="1" customWidth="1"/>
    <col min="1291" max="1291" width="4" style="2850" customWidth="1"/>
    <col min="1292" max="1292" width="5.109375" style="2850" customWidth="1"/>
    <col min="1293" max="1293" width="13.77734375" style="2850" customWidth="1"/>
    <col min="1294" max="1536" width="9" style="2850"/>
    <col min="1537" max="1537" width="4.88671875" style="2850" customWidth="1"/>
    <col min="1538" max="1538" width="13.21875" style="2850" customWidth="1"/>
    <col min="1539" max="1539" width="15.6640625" style="2850" customWidth="1"/>
    <col min="1540" max="1540" width="9.33203125" style="2850" bestFit="1" customWidth="1"/>
    <col min="1541" max="1541" width="13.44140625" style="2850" customWidth="1"/>
    <col min="1542" max="1542" width="9" style="2850"/>
    <col min="1543" max="1543" width="9.33203125" style="2850" bestFit="1" customWidth="1"/>
    <col min="1544" max="1545" width="9" style="2850"/>
    <col min="1546" max="1546" width="9.33203125" style="2850" bestFit="1" customWidth="1"/>
    <col min="1547" max="1547" width="4" style="2850" customWidth="1"/>
    <col min="1548" max="1548" width="5.109375" style="2850" customWidth="1"/>
    <col min="1549" max="1549" width="13.77734375" style="2850" customWidth="1"/>
    <col min="1550" max="1792" width="9" style="2850"/>
    <col min="1793" max="1793" width="4.88671875" style="2850" customWidth="1"/>
    <col min="1794" max="1794" width="13.21875" style="2850" customWidth="1"/>
    <col min="1795" max="1795" width="15.6640625" style="2850" customWidth="1"/>
    <col min="1796" max="1796" width="9.33203125" style="2850" bestFit="1" customWidth="1"/>
    <col min="1797" max="1797" width="13.44140625" style="2850" customWidth="1"/>
    <col min="1798" max="1798" width="9" style="2850"/>
    <col min="1799" max="1799" width="9.33203125" style="2850" bestFit="1" customWidth="1"/>
    <col min="1800" max="1801" width="9" style="2850"/>
    <col min="1802" max="1802" width="9.33203125" style="2850" bestFit="1" customWidth="1"/>
    <col min="1803" max="1803" width="4" style="2850" customWidth="1"/>
    <col min="1804" max="1804" width="5.109375" style="2850" customWidth="1"/>
    <col min="1805" max="1805" width="13.77734375" style="2850" customWidth="1"/>
    <col min="1806" max="2048" width="9" style="2850"/>
    <col min="2049" max="2049" width="4.88671875" style="2850" customWidth="1"/>
    <col min="2050" max="2050" width="13.21875" style="2850" customWidth="1"/>
    <col min="2051" max="2051" width="15.6640625" style="2850" customWidth="1"/>
    <col min="2052" max="2052" width="9.33203125" style="2850" bestFit="1" customWidth="1"/>
    <col min="2053" max="2053" width="13.44140625" style="2850" customWidth="1"/>
    <col min="2054" max="2054" width="9" style="2850"/>
    <col min="2055" max="2055" width="9.33203125" style="2850" bestFit="1" customWidth="1"/>
    <col min="2056" max="2057" width="9" style="2850"/>
    <col min="2058" max="2058" width="9.33203125" style="2850" bestFit="1" customWidth="1"/>
    <col min="2059" max="2059" width="4" style="2850" customWidth="1"/>
    <col min="2060" max="2060" width="5.109375" style="2850" customWidth="1"/>
    <col min="2061" max="2061" width="13.77734375" style="2850" customWidth="1"/>
    <col min="2062" max="2304" width="9" style="2850"/>
    <col min="2305" max="2305" width="4.88671875" style="2850" customWidth="1"/>
    <col min="2306" max="2306" width="13.21875" style="2850" customWidth="1"/>
    <col min="2307" max="2307" width="15.6640625" style="2850" customWidth="1"/>
    <col min="2308" max="2308" width="9.33203125" style="2850" bestFit="1" customWidth="1"/>
    <col min="2309" max="2309" width="13.44140625" style="2850" customWidth="1"/>
    <col min="2310" max="2310" width="9" style="2850"/>
    <col min="2311" max="2311" width="9.33203125" style="2850" bestFit="1" customWidth="1"/>
    <col min="2312" max="2313" width="9" style="2850"/>
    <col min="2314" max="2314" width="9.33203125" style="2850" bestFit="1" customWidth="1"/>
    <col min="2315" max="2315" width="4" style="2850" customWidth="1"/>
    <col min="2316" max="2316" width="5.109375" style="2850" customWidth="1"/>
    <col min="2317" max="2317" width="13.77734375" style="2850" customWidth="1"/>
    <col min="2318" max="2560" width="9" style="2850"/>
    <col min="2561" max="2561" width="4.88671875" style="2850" customWidth="1"/>
    <col min="2562" max="2562" width="13.21875" style="2850" customWidth="1"/>
    <col min="2563" max="2563" width="15.6640625" style="2850" customWidth="1"/>
    <col min="2564" max="2564" width="9.33203125" style="2850" bestFit="1" customWidth="1"/>
    <col min="2565" max="2565" width="13.44140625" style="2850" customWidth="1"/>
    <col min="2566" max="2566" width="9" style="2850"/>
    <col min="2567" max="2567" width="9.33203125" style="2850" bestFit="1" customWidth="1"/>
    <col min="2568" max="2569" width="9" style="2850"/>
    <col min="2570" max="2570" width="9.33203125" style="2850" bestFit="1" customWidth="1"/>
    <col min="2571" max="2571" width="4" style="2850" customWidth="1"/>
    <col min="2572" max="2572" width="5.109375" style="2850" customWidth="1"/>
    <col min="2573" max="2573" width="13.77734375" style="2850" customWidth="1"/>
    <col min="2574" max="2816" width="9" style="2850"/>
    <col min="2817" max="2817" width="4.88671875" style="2850" customWidth="1"/>
    <col min="2818" max="2818" width="13.21875" style="2850" customWidth="1"/>
    <col min="2819" max="2819" width="15.6640625" style="2850" customWidth="1"/>
    <col min="2820" max="2820" width="9.33203125" style="2850" bestFit="1" customWidth="1"/>
    <col min="2821" max="2821" width="13.44140625" style="2850" customWidth="1"/>
    <col min="2822" max="2822" width="9" style="2850"/>
    <col min="2823" max="2823" width="9.33203125" style="2850" bestFit="1" customWidth="1"/>
    <col min="2824" max="2825" width="9" style="2850"/>
    <col min="2826" max="2826" width="9.33203125" style="2850" bestFit="1" customWidth="1"/>
    <col min="2827" max="2827" width="4" style="2850" customWidth="1"/>
    <col min="2828" max="2828" width="5.109375" style="2850" customWidth="1"/>
    <col min="2829" max="2829" width="13.77734375" style="2850" customWidth="1"/>
    <col min="2830" max="3072" width="9" style="2850"/>
    <col min="3073" max="3073" width="4.88671875" style="2850" customWidth="1"/>
    <col min="3074" max="3074" width="13.21875" style="2850" customWidth="1"/>
    <col min="3075" max="3075" width="15.6640625" style="2850" customWidth="1"/>
    <col min="3076" max="3076" width="9.33203125" style="2850" bestFit="1" customWidth="1"/>
    <col min="3077" max="3077" width="13.44140625" style="2850" customWidth="1"/>
    <col min="3078" max="3078" width="9" style="2850"/>
    <col min="3079" max="3079" width="9.33203125" style="2850" bestFit="1" customWidth="1"/>
    <col min="3080" max="3081" width="9" style="2850"/>
    <col min="3082" max="3082" width="9.33203125" style="2850" bestFit="1" customWidth="1"/>
    <col min="3083" max="3083" width="4" style="2850" customWidth="1"/>
    <col min="3084" max="3084" width="5.109375" style="2850" customWidth="1"/>
    <col min="3085" max="3085" width="13.77734375" style="2850" customWidth="1"/>
    <col min="3086" max="3328" width="9" style="2850"/>
    <col min="3329" max="3329" width="4.88671875" style="2850" customWidth="1"/>
    <col min="3330" max="3330" width="13.21875" style="2850" customWidth="1"/>
    <col min="3331" max="3331" width="15.6640625" style="2850" customWidth="1"/>
    <col min="3332" max="3332" width="9.33203125" style="2850" bestFit="1" customWidth="1"/>
    <col min="3333" max="3333" width="13.44140625" style="2850" customWidth="1"/>
    <col min="3334" max="3334" width="9" style="2850"/>
    <col min="3335" max="3335" width="9.33203125" style="2850" bestFit="1" customWidth="1"/>
    <col min="3336" max="3337" width="9" style="2850"/>
    <col min="3338" max="3338" width="9.33203125" style="2850" bestFit="1" customWidth="1"/>
    <col min="3339" max="3339" width="4" style="2850" customWidth="1"/>
    <col min="3340" max="3340" width="5.109375" style="2850" customWidth="1"/>
    <col min="3341" max="3341" width="13.77734375" style="2850" customWidth="1"/>
    <col min="3342" max="3584" width="9" style="2850"/>
    <col min="3585" max="3585" width="4.88671875" style="2850" customWidth="1"/>
    <col min="3586" max="3586" width="13.21875" style="2850" customWidth="1"/>
    <col min="3587" max="3587" width="15.6640625" style="2850" customWidth="1"/>
    <col min="3588" max="3588" width="9.33203125" style="2850" bestFit="1" customWidth="1"/>
    <col min="3589" max="3589" width="13.44140625" style="2850" customWidth="1"/>
    <col min="3590" max="3590" width="9" style="2850"/>
    <col min="3591" max="3591" width="9.33203125" style="2850" bestFit="1" customWidth="1"/>
    <col min="3592" max="3593" width="9" style="2850"/>
    <col min="3594" max="3594" width="9.33203125" style="2850" bestFit="1" customWidth="1"/>
    <col min="3595" max="3595" width="4" style="2850" customWidth="1"/>
    <col min="3596" max="3596" width="5.109375" style="2850" customWidth="1"/>
    <col min="3597" max="3597" width="13.77734375" style="2850" customWidth="1"/>
    <col min="3598" max="3840" width="9" style="2850"/>
    <col min="3841" max="3841" width="4.88671875" style="2850" customWidth="1"/>
    <col min="3842" max="3842" width="13.21875" style="2850" customWidth="1"/>
    <col min="3843" max="3843" width="15.6640625" style="2850" customWidth="1"/>
    <col min="3844" max="3844" width="9.33203125" style="2850" bestFit="1" customWidth="1"/>
    <col min="3845" max="3845" width="13.44140625" style="2850" customWidth="1"/>
    <col min="3846" max="3846" width="9" style="2850"/>
    <col min="3847" max="3847" width="9.33203125" style="2850" bestFit="1" customWidth="1"/>
    <col min="3848" max="3849" width="9" style="2850"/>
    <col min="3850" max="3850" width="9.33203125" style="2850" bestFit="1" customWidth="1"/>
    <col min="3851" max="3851" width="4" style="2850" customWidth="1"/>
    <col min="3852" max="3852" width="5.109375" style="2850" customWidth="1"/>
    <col min="3853" max="3853" width="13.77734375" style="2850" customWidth="1"/>
    <col min="3854" max="4096" width="9" style="2850"/>
    <col min="4097" max="4097" width="4.88671875" style="2850" customWidth="1"/>
    <col min="4098" max="4098" width="13.21875" style="2850" customWidth="1"/>
    <col min="4099" max="4099" width="15.6640625" style="2850" customWidth="1"/>
    <col min="4100" max="4100" width="9.33203125" style="2850" bestFit="1" customWidth="1"/>
    <col min="4101" max="4101" width="13.44140625" style="2850" customWidth="1"/>
    <col min="4102" max="4102" width="9" style="2850"/>
    <col min="4103" max="4103" width="9.33203125" style="2850" bestFit="1" customWidth="1"/>
    <col min="4104" max="4105" width="9" style="2850"/>
    <col min="4106" max="4106" width="9.33203125" style="2850" bestFit="1" customWidth="1"/>
    <col min="4107" max="4107" width="4" style="2850" customWidth="1"/>
    <col min="4108" max="4108" width="5.109375" style="2850" customWidth="1"/>
    <col min="4109" max="4109" width="13.77734375" style="2850" customWidth="1"/>
    <col min="4110" max="4352" width="9" style="2850"/>
    <col min="4353" max="4353" width="4.88671875" style="2850" customWidth="1"/>
    <col min="4354" max="4354" width="13.21875" style="2850" customWidth="1"/>
    <col min="4355" max="4355" width="15.6640625" style="2850" customWidth="1"/>
    <col min="4356" max="4356" width="9.33203125" style="2850" bestFit="1" customWidth="1"/>
    <col min="4357" max="4357" width="13.44140625" style="2850" customWidth="1"/>
    <col min="4358" max="4358" width="9" style="2850"/>
    <col min="4359" max="4359" width="9.33203125" style="2850" bestFit="1" customWidth="1"/>
    <col min="4360" max="4361" width="9" style="2850"/>
    <col min="4362" max="4362" width="9.33203125" style="2850" bestFit="1" customWidth="1"/>
    <col min="4363" max="4363" width="4" style="2850" customWidth="1"/>
    <col min="4364" max="4364" width="5.109375" style="2850" customWidth="1"/>
    <col min="4365" max="4365" width="13.77734375" style="2850" customWidth="1"/>
    <col min="4366" max="4608" width="9" style="2850"/>
    <col min="4609" max="4609" width="4.88671875" style="2850" customWidth="1"/>
    <col min="4610" max="4610" width="13.21875" style="2850" customWidth="1"/>
    <col min="4611" max="4611" width="15.6640625" style="2850" customWidth="1"/>
    <col min="4612" max="4612" width="9.33203125" style="2850" bestFit="1" customWidth="1"/>
    <col min="4613" max="4613" width="13.44140625" style="2850" customWidth="1"/>
    <col min="4614" max="4614" width="9" style="2850"/>
    <col min="4615" max="4615" width="9.33203125" style="2850" bestFit="1" customWidth="1"/>
    <col min="4616" max="4617" width="9" style="2850"/>
    <col min="4618" max="4618" width="9.33203125" style="2850" bestFit="1" customWidth="1"/>
    <col min="4619" max="4619" width="4" style="2850" customWidth="1"/>
    <col min="4620" max="4620" width="5.109375" style="2850" customWidth="1"/>
    <col min="4621" max="4621" width="13.77734375" style="2850" customWidth="1"/>
    <col min="4622" max="4864" width="9" style="2850"/>
    <col min="4865" max="4865" width="4.88671875" style="2850" customWidth="1"/>
    <col min="4866" max="4866" width="13.21875" style="2850" customWidth="1"/>
    <col min="4867" max="4867" width="15.6640625" style="2850" customWidth="1"/>
    <col min="4868" max="4868" width="9.33203125" style="2850" bestFit="1" customWidth="1"/>
    <col min="4869" max="4869" width="13.44140625" style="2850" customWidth="1"/>
    <col min="4870" max="4870" width="9" style="2850"/>
    <col min="4871" max="4871" width="9.33203125" style="2850" bestFit="1" customWidth="1"/>
    <col min="4872" max="4873" width="9" style="2850"/>
    <col min="4874" max="4874" width="9.33203125" style="2850" bestFit="1" customWidth="1"/>
    <col min="4875" max="4875" width="4" style="2850" customWidth="1"/>
    <col min="4876" max="4876" width="5.109375" style="2850" customWidth="1"/>
    <col min="4877" max="4877" width="13.77734375" style="2850" customWidth="1"/>
    <col min="4878" max="5120" width="9" style="2850"/>
    <col min="5121" max="5121" width="4.88671875" style="2850" customWidth="1"/>
    <col min="5122" max="5122" width="13.21875" style="2850" customWidth="1"/>
    <col min="5123" max="5123" width="15.6640625" style="2850" customWidth="1"/>
    <col min="5124" max="5124" width="9.33203125" style="2850" bestFit="1" customWidth="1"/>
    <col min="5125" max="5125" width="13.44140625" style="2850" customWidth="1"/>
    <col min="5126" max="5126" width="9" style="2850"/>
    <col min="5127" max="5127" width="9.33203125" style="2850" bestFit="1" customWidth="1"/>
    <col min="5128" max="5129" width="9" style="2850"/>
    <col min="5130" max="5130" width="9.33203125" style="2850" bestFit="1" customWidth="1"/>
    <col min="5131" max="5131" width="4" style="2850" customWidth="1"/>
    <col min="5132" max="5132" width="5.109375" style="2850" customWidth="1"/>
    <col min="5133" max="5133" width="13.77734375" style="2850" customWidth="1"/>
    <col min="5134" max="5376" width="9" style="2850"/>
    <col min="5377" max="5377" width="4.88671875" style="2850" customWidth="1"/>
    <col min="5378" max="5378" width="13.21875" style="2850" customWidth="1"/>
    <col min="5379" max="5379" width="15.6640625" style="2850" customWidth="1"/>
    <col min="5380" max="5380" width="9.33203125" style="2850" bestFit="1" customWidth="1"/>
    <col min="5381" max="5381" width="13.44140625" style="2850" customWidth="1"/>
    <col min="5382" max="5382" width="9" style="2850"/>
    <col min="5383" max="5383" width="9.33203125" style="2850" bestFit="1" customWidth="1"/>
    <col min="5384" max="5385" width="9" style="2850"/>
    <col min="5386" max="5386" width="9.33203125" style="2850" bestFit="1" customWidth="1"/>
    <col min="5387" max="5387" width="4" style="2850" customWidth="1"/>
    <col min="5388" max="5388" width="5.109375" style="2850" customWidth="1"/>
    <col min="5389" max="5389" width="13.77734375" style="2850" customWidth="1"/>
    <col min="5390" max="5632" width="9" style="2850"/>
    <col min="5633" max="5633" width="4.88671875" style="2850" customWidth="1"/>
    <col min="5634" max="5634" width="13.21875" style="2850" customWidth="1"/>
    <col min="5635" max="5635" width="15.6640625" style="2850" customWidth="1"/>
    <col min="5636" max="5636" width="9.33203125" style="2850" bestFit="1" customWidth="1"/>
    <col min="5637" max="5637" width="13.44140625" style="2850" customWidth="1"/>
    <col min="5638" max="5638" width="9" style="2850"/>
    <col min="5639" max="5639" width="9.33203125" style="2850" bestFit="1" customWidth="1"/>
    <col min="5640" max="5641" width="9" style="2850"/>
    <col min="5642" max="5642" width="9.33203125" style="2850" bestFit="1" customWidth="1"/>
    <col min="5643" max="5643" width="4" style="2850" customWidth="1"/>
    <col min="5644" max="5644" width="5.109375" style="2850" customWidth="1"/>
    <col min="5645" max="5645" width="13.77734375" style="2850" customWidth="1"/>
    <col min="5646" max="5888" width="9" style="2850"/>
    <col min="5889" max="5889" width="4.88671875" style="2850" customWidth="1"/>
    <col min="5890" max="5890" width="13.21875" style="2850" customWidth="1"/>
    <col min="5891" max="5891" width="15.6640625" style="2850" customWidth="1"/>
    <col min="5892" max="5892" width="9.33203125" style="2850" bestFit="1" customWidth="1"/>
    <col min="5893" max="5893" width="13.44140625" style="2850" customWidth="1"/>
    <col min="5894" max="5894" width="9" style="2850"/>
    <col min="5895" max="5895" width="9.33203125" style="2850" bestFit="1" customWidth="1"/>
    <col min="5896" max="5897" width="9" style="2850"/>
    <col min="5898" max="5898" width="9.33203125" style="2850" bestFit="1" customWidth="1"/>
    <col min="5899" max="5899" width="4" style="2850" customWidth="1"/>
    <col min="5900" max="5900" width="5.109375" style="2850" customWidth="1"/>
    <col min="5901" max="5901" width="13.77734375" style="2850" customWidth="1"/>
    <col min="5902" max="6144" width="9" style="2850"/>
    <col min="6145" max="6145" width="4.88671875" style="2850" customWidth="1"/>
    <col min="6146" max="6146" width="13.21875" style="2850" customWidth="1"/>
    <col min="6147" max="6147" width="15.6640625" style="2850" customWidth="1"/>
    <col min="6148" max="6148" width="9.33203125" style="2850" bestFit="1" customWidth="1"/>
    <col min="6149" max="6149" width="13.44140625" style="2850" customWidth="1"/>
    <col min="6150" max="6150" width="9" style="2850"/>
    <col min="6151" max="6151" width="9.33203125" style="2850" bestFit="1" customWidth="1"/>
    <col min="6152" max="6153" width="9" style="2850"/>
    <col min="6154" max="6154" width="9.33203125" style="2850" bestFit="1" customWidth="1"/>
    <col min="6155" max="6155" width="4" style="2850" customWidth="1"/>
    <col min="6156" max="6156" width="5.109375" style="2850" customWidth="1"/>
    <col min="6157" max="6157" width="13.77734375" style="2850" customWidth="1"/>
    <col min="6158" max="6400" width="9" style="2850"/>
    <col min="6401" max="6401" width="4.88671875" style="2850" customWidth="1"/>
    <col min="6402" max="6402" width="13.21875" style="2850" customWidth="1"/>
    <col min="6403" max="6403" width="15.6640625" style="2850" customWidth="1"/>
    <col min="6404" max="6404" width="9.33203125" style="2850" bestFit="1" customWidth="1"/>
    <col min="6405" max="6405" width="13.44140625" style="2850" customWidth="1"/>
    <col min="6406" max="6406" width="9" style="2850"/>
    <col min="6407" max="6407" width="9.33203125" style="2850" bestFit="1" customWidth="1"/>
    <col min="6408" max="6409" width="9" style="2850"/>
    <col min="6410" max="6410" width="9.33203125" style="2850" bestFit="1" customWidth="1"/>
    <col min="6411" max="6411" width="4" style="2850" customWidth="1"/>
    <col min="6412" max="6412" width="5.109375" style="2850" customWidth="1"/>
    <col min="6413" max="6413" width="13.77734375" style="2850" customWidth="1"/>
    <col min="6414" max="6656" width="9" style="2850"/>
    <col min="6657" max="6657" width="4.88671875" style="2850" customWidth="1"/>
    <col min="6658" max="6658" width="13.21875" style="2850" customWidth="1"/>
    <col min="6659" max="6659" width="15.6640625" style="2850" customWidth="1"/>
    <col min="6660" max="6660" width="9.33203125" style="2850" bestFit="1" customWidth="1"/>
    <col min="6661" max="6661" width="13.44140625" style="2850" customWidth="1"/>
    <col min="6662" max="6662" width="9" style="2850"/>
    <col min="6663" max="6663" width="9.33203125" style="2850" bestFit="1" customWidth="1"/>
    <col min="6664" max="6665" width="9" style="2850"/>
    <col min="6666" max="6666" width="9.33203125" style="2850" bestFit="1" customWidth="1"/>
    <col min="6667" max="6667" width="4" style="2850" customWidth="1"/>
    <col min="6668" max="6668" width="5.109375" style="2850" customWidth="1"/>
    <col min="6669" max="6669" width="13.77734375" style="2850" customWidth="1"/>
    <col min="6670" max="6912" width="9" style="2850"/>
    <col min="6913" max="6913" width="4.88671875" style="2850" customWidth="1"/>
    <col min="6914" max="6914" width="13.21875" style="2850" customWidth="1"/>
    <col min="6915" max="6915" width="15.6640625" style="2850" customWidth="1"/>
    <col min="6916" max="6916" width="9.33203125" style="2850" bestFit="1" customWidth="1"/>
    <col min="6917" max="6917" width="13.44140625" style="2850" customWidth="1"/>
    <col min="6918" max="6918" width="9" style="2850"/>
    <col min="6919" max="6919" width="9.33203125" style="2850" bestFit="1" customWidth="1"/>
    <col min="6920" max="6921" width="9" style="2850"/>
    <col min="6922" max="6922" width="9.33203125" style="2850" bestFit="1" customWidth="1"/>
    <col min="6923" max="6923" width="4" style="2850" customWidth="1"/>
    <col min="6924" max="6924" width="5.109375" style="2850" customWidth="1"/>
    <col min="6925" max="6925" width="13.77734375" style="2850" customWidth="1"/>
    <col min="6926" max="7168" width="9" style="2850"/>
    <col min="7169" max="7169" width="4.88671875" style="2850" customWidth="1"/>
    <col min="7170" max="7170" width="13.21875" style="2850" customWidth="1"/>
    <col min="7171" max="7171" width="15.6640625" style="2850" customWidth="1"/>
    <col min="7172" max="7172" width="9.33203125" style="2850" bestFit="1" customWidth="1"/>
    <col min="7173" max="7173" width="13.44140625" style="2850" customWidth="1"/>
    <col min="7174" max="7174" width="9" style="2850"/>
    <col min="7175" max="7175" width="9.33203125" style="2850" bestFit="1" customWidth="1"/>
    <col min="7176" max="7177" width="9" style="2850"/>
    <col min="7178" max="7178" width="9.33203125" style="2850" bestFit="1" customWidth="1"/>
    <col min="7179" max="7179" width="4" style="2850" customWidth="1"/>
    <col min="7180" max="7180" width="5.109375" style="2850" customWidth="1"/>
    <col min="7181" max="7181" width="13.77734375" style="2850" customWidth="1"/>
    <col min="7182" max="7424" width="9" style="2850"/>
    <col min="7425" max="7425" width="4.88671875" style="2850" customWidth="1"/>
    <col min="7426" max="7426" width="13.21875" style="2850" customWidth="1"/>
    <col min="7427" max="7427" width="15.6640625" style="2850" customWidth="1"/>
    <col min="7428" max="7428" width="9.33203125" style="2850" bestFit="1" customWidth="1"/>
    <col min="7429" max="7429" width="13.44140625" style="2850" customWidth="1"/>
    <col min="7430" max="7430" width="9" style="2850"/>
    <col min="7431" max="7431" width="9.33203125" style="2850" bestFit="1" customWidth="1"/>
    <col min="7432" max="7433" width="9" style="2850"/>
    <col min="7434" max="7434" width="9.33203125" style="2850" bestFit="1" customWidth="1"/>
    <col min="7435" max="7435" width="4" style="2850" customWidth="1"/>
    <col min="7436" max="7436" width="5.109375" style="2850" customWidth="1"/>
    <col min="7437" max="7437" width="13.77734375" style="2850" customWidth="1"/>
    <col min="7438" max="7680" width="9" style="2850"/>
    <col min="7681" max="7681" width="4.88671875" style="2850" customWidth="1"/>
    <col min="7682" max="7682" width="13.21875" style="2850" customWidth="1"/>
    <col min="7683" max="7683" width="15.6640625" style="2850" customWidth="1"/>
    <col min="7684" max="7684" width="9.33203125" style="2850" bestFit="1" customWidth="1"/>
    <col min="7685" max="7685" width="13.44140625" style="2850" customWidth="1"/>
    <col min="7686" max="7686" width="9" style="2850"/>
    <col min="7687" max="7687" width="9.33203125" style="2850" bestFit="1" customWidth="1"/>
    <col min="7688" max="7689" width="9" style="2850"/>
    <col min="7690" max="7690" width="9.33203125" style="2850" bestFit="1" customWidth="1"/>
    <col min="7691" max="7691" width="4" style="2850" customWidth="1"/>
    <col min="7692" max="7692" width="5.109375" style="2850" customWidth="1"/>
    <col min="7693" max="7693" width="13.77734375" style="2850" customWidth="1"/>
    <col min="7694" max="7936" width="9" style="2850"/>
    <col min="7937" max="7937" width="4.88671875" style="2850" customWidth="1"/>
    <col min="7938" max="7938" width="13.21875" style="2850" customWidth="1"/>
    <col min="7939" max="7939" width="15.6640625" style="2850" customWidth="1"/>
    <col min="7940" max="7940" width="9.33203125" style="2850" bestFit="1" customWidth="1"/>
    <col min="7941" max="7941" width="13.44140625" style="2850" customWidth="1"/>
    <col min="7942" max="7942" width="9" style="2850"/>
    <col min="7943" max="7943" width="9.33203125" style="2850" bestFit="1" customWidth="1"/>
    <col min="7944" max="7945" width="9" style="2850"/>
    <col min="7946" max="7946" width="9.33203125" style="2850" bestFit="1" customWidth="1"/>
    <col min="7947" max="7947" width="4" style="2850" customWidth="1"/>
    <col min="7948" max="7948" width="5.109375" style="2850" customWidth="1"/>
    <col min="7949" max="7949" width="13.77734375" style="2850" customWidth="1"/>
    <col min="7950" max="8192" width="9" style="2850"/>
    <col min="8193" max="8193" width="4.88671875" style="2850" customWidth="1"/>
    <col min="8194" max="8194" width="13.21875" style="2850" customWidth="1"/>
    <col min="8195" max="8195" width="15.6640625" style="2850" customWidth="1"/>
    <col min="8196" max="8196" width="9.33203125" style="2850" bestFit="1" customWidth="1"/>
    <col min="8197" max="8197" width="13.44140625" style="2850" customWidth="1"/>
    <col min="8198" max="8198" width="9" style="2850"/>
    <col min="8199" max="8199" width="9.33203125" style="2850" bestFit="1" customWidth="1"/>
    <col min="8200" max="8201" width="9" style="2850"/>
    <col min="8202" max="8202" width="9.33203125" style="2850" bestFit="1" customWidth="1"/>
    <col min="8203" max="8203" width="4" style="2850" customWidth="1"/>
    <col min="8204" max="8204" width="5.109375" style="2850" customWidth="1"/>
    <col min="8205" max="8205" width="13.77734375" style="2850" customWidth="1"/>
    <col min="8206" max="8448" width="9" style="2850"/>
    <col min="8449" max="8449" width="4.88671875" style="2850" customWidth="1"/>
    <col min="8450" max="8450" width="13.21875" style="2850" customWidth="1"/>
    <col min="8451" max="8451" width="15.6640625" style="2850" customWidth="1"/>
    <col min="8452" max="8452" width="9.33203125" style="2850" bestFit="1" customWidth="1"/>
    <col min="8453" max="8453" width="13.44140625" style="2850" customWidth="1"/>
    <col min="8454" max="8454" width="9" style="2850"/>
    <col min="8455" max="8455" width="9.33203125" style="2850" bestFit="1" customWidth="1"/>
    <col min="8456" max="8457" width="9" style="2850"/>
    <col min="8458" max="8458" width="9.33203125" style="2850" bestFit="1" customWidth="1"/>
    <col min="8459" max="8459" width="4" style="2850" customWidth="1"/>
    <col min="8460" max="8460" width="5.109375" style="2850" customWidth="1"/>
    <col min="8461" max="8461" width="13.77734375" style="2850" customWidth="1"/>
    <col min="8462" max="8704" width="9" style="2850"/>
    <col min="8705" max="8705" width="4.88671875" style="2850" customWidth="1"/>
    <col min="8706" max="8706" width="13.21875" style="2850" customWidth="1"/>
    <col min="8707" max="8707" width="15.6640625" style="2850" customWidth="1"/>
    <col min="8708" max="8708" width="9.33203125" style="2850" bestFit="1" customWidth="1"/>
    <col min="8709" max="8709" width="13.44140625" style="2850" customWidth="1"/>
    <col min="8710" max="8710" width="9" style="2850"/>
    <col min="8711" max="8711" width="9.33203125" style="2850" bestFit="1" customWidth="1"/>
    <col min="8712" max="8713" width="9" style="2850"/>
    <col min="8714" max="8714" width="9.33203125" style="2850" bestFit="1" customWidth="1"/>
    <col min="8715" max="8715" width="4" style="2850" customWidth="1"/>
    <col min="8716" max="8716" width="5.109375" style="2850" customWidth="1"/>
    <col min="8717" max="8717" width="13.77734375" style="2850" customWidth="1"/>
    <col min="8718" max="8960" width="9" style="2850"/>
    <col min="8961" max="8961" width="4.88671875" style="2850" customWidth="1"/>
    <col min="8962" max="8962" width="13.21875" style="2850" customWidth="1"/>
    <col min="8963" max="8963" width="15.6640625" style="2850" customWidth="1"/>
    <col min="8964" max="8964" width="9.33203125" style="2850" bestFit="1" customWidth="1"/>
    <col min="8965" max="8965" width="13.44140625" style="2850" customWidth="1"/>
    <col min="8966" max="8966" width="9" style="2850"/>
    <col min="8967" max="8967" width="9.33203125" style="2850" bestFit="1" customWidth="1"/>
    <col min="8968" max="8969" width="9" style="2850"/>
    <col min="8970" max="8970" width="9.33203125" style="2850" bestFit="1" customWidth="1"/>
    <col min="8971" max="8971" width="4" style="2850" customWidth="1"/>
    <col min="8972" max="8972" width="5.109375" style="2850" customWidth="1"/>
    <col min="8973" max="8973" width="13.77734375" style="2850" customWidth="1"/>
    <col min="8974" max="9216" width="9" style="2850"/>
    <col min="9217" max="9217" width="4.88671875" style="2850" customWidth="1"/>
    <col min="9218" max="9218" width="13.21875" style="2850" customWidth="1"/>
    <col min="9219" max="9219" width="15.6640625" style="2850" customWidth="1"/>
    <col min="9220" max="9220" width="9.33203125" style="2850" bestFit="1" customWidth="1"/>
    <col min="9221" max="9221" width="13.44140625" style="2850" customWidth="1"/>
    <col min="9222" max="9222" width="9" style="2850"/>
    <col min="9223" max="9223" width="9.33203125" style="2850" bestFit="1" customWidth="1"/>
    <col min="9224" max="9225" width="9" style="2850"/>
    <col min="9226" max="9226" width="9.33203125" style="2850" bestFit="1" customWidth="1"/>
    <col min="9227" max="9227" width="4" style="2850" customWidth="1"/>
    <col min="9228" max="9228" width="5.109375" style="2850" customWidth="1"/>
    <col min="9229" max="9229" width="13.77734375" style="2850" customWidth="1"/>
    <col min="9230" max="9472" width="9" style="2850"/>
    <col min="9473" max="9473" width="4.88671875" style="2850" customWidth="1"/>
    <col min="9474" max="9474" width="13.21875" style="2850" customWidth="1"/>
    <col min="9475" max="9475" width="15.6640625" style="2850" customWidth="1"/>
    <col min="9476" max="9476" width="9.33203125" style="2850" bestFit="1" customWidth="1"/>
    <col min="9477" max="9477" width="13.44140625" style="2850" customWidth="1"/>
    <col min="9478" max="9478" width="9" style="2850"/>
    <col min="9479" max="9479" width="9.33203125" style="2850" bestFit="1" customWidth="1"/>
    <col min="9480" max="9481" width="9" style="2850"/>
    <col min="9482" max="9482" width="9.33203125" style="2850" bestFit="1" customWidth="1"/>
    <col min="9483" max="9483" width="4" style="2850" customWidth="1"/>
    <col min="9484" max="9484" width="5.109375" style="2850" customWidth="1"/>
    <col min="9485" max="9485" width="13.77734375" style="2850" customWidth="1"/>
    <col min="9486" max="9728" width="9" style="2850"/>
    <col min="9729" max="9729" width="4.88671875" style="2850" customWidth="1"/>
    <col min="9730" max="9730" width="13.21875" style="2850" customWidth="1"/>
    <col min="9731" max="9731" width="15.6640625" style="2850" customWidth="1"/>
    <col min="9732" max="9732" width="9.33203125" style="2850" bestFit="1" customWidth="1"/>
    <col min="9733" max="9733" width="13.44140625" style="2850" customWidth="1"/>
    <col min="9734" max="9734" width="9" style="2850"/>
    <col min="9735" max="9735" width="9.33203125" style="2850" bestFit="1" customWidth="1"/>
    <col min="9736" max="9737" width="9" style="2850"/>
    <col min="9738" max="9738" width="9.33203125" style="2850" bestFit="1" customWidth="1"/>
    <col min="9739" max="9739" width="4" style="2850" customWidth="1"/>
    <col min="9740" max="9740" width="5.109375" style="2850" customWidth="1"/>
    <col min="9741" max="9741" width="13.77734375" style="2850" customWidth="1"/>
    <col min="9742" max="9984" width="9" style="2850"/>
    <col min="9985" max="9985" width="4.88671875" style="2850" customWidth="1"/>
    <col min="9986" max="9986" width="13.21875" style="2850" customWidth="1"/>
    <col min="9987" max="9987" width="15.6640625" style="2850" customWidth="1"/>
    <col min="9988" max="9988" width="9.33203125" style="2850" bestFit="1" customWidth="1"/>
    <col min="9989" max="9989" width="13.44140625" style="2850" customWidth="1"/>
    <col min="9990" max="9990" width="9" style="2850"/>
    <col min="9991" max="9991" width="9.33203125" style="2850" bestFit="1" customWidth="1"/>
    <col min="9992" max="9993" width="9" style="2850"/>
    <col min="9994" max="9994" width="9.33203125" style="2850" bestFit="1" customWidth="1"/>
    <col min="9995" max="9995" width="4" style="2850" customWidth="1"/>
    <col min="9996" max="9996" width="5.109375" style="2850" customWidth="1"/>
    <col min="9997" max="9997" width="13.77734375" style="2850" customWidth="1"/>
    <col min="9998" max="10240" width="9" style="2850"/>
    <col min="10241" max="10241" width="4.88671875" style="2850" customWidth="1"/>
    <col min="10242" max="10242" width="13.21875" style="2850" customWidth="1"/>
    <col min="10243" max="10243" width="15.6640625" style="2850" customWidth="1"/>
    <col min="10244" max="10244" width="9.33203125" style="2850" bestFit="1" customWidth="1"/>
    <col min="10245" max="10245" width="13.44140625" style="2850" customWidth="1"/>
    <col min="10246" max="10246" width="9" style="2850"/>
    <col min="10247" max="10247" width="9.33203125" style="2850" bestFit="1" customWidth="1"/>
    <col min="10248" max="10249" width="9" style="2850"/>
    <col min="10250" max="10250" width="9.33203125" style="2850" bestFit="1" customWidth="1"/>
    <col min="10251" max="10251" width="4" style="2850" customWidth="1"/>
    <col min="10252" max="10252" width="5.109375" style="2850" customWidth="1"/>
    <col min="10253" max="10253" width="13.77734375" style="2850" customWidth="1"/>
    <col min="10254" max="10496" width="9" style="2850"/>
    <col min="10497" max="10497" width="4.88671875" style="2850" customWidth="1"/>
    <col min="10498" max="10498" width="13.21875" style="2850" customWidth="1"/>
    <col min="10499" max="10499" width="15.6640625" style="2850" customWidth="1"/>
    <col min="10500" max="10500" width="9.33203125" style="2850" bestFit="1" customWidth="1"/>
    <col min="10501" max="10501" width="13.44140625" style="2850" customWidth="1"/>
    <col min="10502" max="10502" width="9" style="2850"/>
    <col min="10503" max="10503" width="9.33203125" style="2850" bestFit="1" customWidth="1"/>
    <col min="10504" max="10505" width="9" style="2850"/>
    <col min="10506" max="10506" width="9.33203125" style="2850" bestFit="1" customWidth="1"/>
    <col min="10507" max="10507" width="4" style="2850" customWidth="1"/>
    <col min="10508" max="10508" width="5.109375" style="2850" customWidth="1"/>
    <col min="10509" max="10509" width="13.77734375" style="2850" customWidth="1"/>
    <col min="10510" max="10752" width="9" style="2850"/>
    <col min="10753" max="10753" width="4.88671875" style="2850" customWidth="1"/>
    <col min="10754" max="10754" width="13.21875" style="2850" customWidth="1"/>
    <col min="10755" max="10755" width="15.6640625" style="2850" customWidth="1"/>
    <col min="10756" max="10756" width="9.33203125" style="2850" bestFit="1" customWidth="1"/>
    <col min="10757" max="10757" width="13.44140625" style="2850" customWidth="1"/>
    <col min="10758" max="10758" width="9" style="2850"/>
    <col min="10759" max="10759" width="9.33203125" style="2850" bestFit="1" customWidth="1"/>
    <col min="10760" max="10761" width="9" style="2850"/>
    <col min="10762" max="10762" width="9.33203125" style="2850" bestFit="1" customWidth="1"/>
    <col min="10763" max="10763" width="4" style="2850" customWidth="1"/>
    <col min="10764" max="10764" width="5.109375" style="2850" customWidth="1"/>
    <col min="10765" max="10765" width="13.77734375" style="2850" customWidth="1"/>
    <col min="10766" max="11008" width="9" style="2850"/>
    <col min="11009" max="11009" width="4.88671875" style="2850" customWidth="1"/>
    <col min="11010" max="11010" width="13.21875" style="2850" customWidth="1"/>
    <col min="11011" max="11011" width="15.6640625" style="2850" customWidth="1"/>
    <col min="11012" max="11012" width="9.33203125" style="2850" bestFit="1" customWidth="1"/>
    <col min="11013" max="11013" width="13.44140625" style="2850" customWidth="1"/>
    <col min="11014" max="11014" width="9" style="2850"/>
    <col min="11015" max="11015" width="9.33203125" style="2850" bestFit="1" customWidth="1"/>
    <col min="11016" max="11017" width="9" style="2850"/>
    <col min="11018" max="11018" width="9.33203125" style="2850" bestFit="1" customWidth="1"/>
    <col min="11019" max="11019" width="4" style="2850" customWidth="1"/>
    <col min="11020" max="11020" width="5.109375" style="2850" customWidth="1"/>
    <col min="11021" max="11021" width="13.77734375" style="2850" customWidth="1"/>
    <col min="11022" max="11264" width="9" style="2850"/>
    <col min="11265" max="11265" width="4.88671875" style="2850" customWidth="1"/>
    <col min="11266" max="11266" width="13.21875" style="2850" customWidth="1"/>
    <col min="11267" max="11267" width="15.6640625" style="2850" customWidth="1"/>
    <col min="11268" max="11268" width="9.33203125" style="2850" bestFit="1" customWidth="1"/>
    <col min="11269" max="11269" width="13.44140625" style="2850" customWidth="1"/>
    <col min="11270" max="11270" width="9" style="2850"/>
    <col min="11271" max="11271" width="9.33203125" style="2850" bestFit="1" customWidth="1"/>
    <col min="11272" max="11273" width="9" style="2850"/>
    <col min="11274" max="11274" width="9.33203125" style="2850" bestFit="1" customWidth="1"/>
    <col min="11275" max="11275" width="4" style="2850" customWidth="1"/>
    <col min="11276" max="11276" width="5.109375" style="2850" customWidth="1"/>
    <col min="11277" max="11277" width="13.77734375" style="2850" customWidth="1"/>
    <col min="11278" max="11520" width="9" style="2850"/>
    <col min="11521" max="11521" width="4.88671875" style="2850" customWidth="1"/>
    <col min="11522" max="11522" width="13.21875" style="2850" customWidth="1"/>
    <col min="11523" max="11523" width="15.6640625" style="2850" customWidth="1"/>
    <col min="11524" max="11524" width="9.33203125" style="2850" bestFit="1" customWidth="1"/>
    <col min="11525" max="11525" width="13.44140625" style="2850" customWidth="1"/>
    <col min="11526" max="11526" width="9" style="2850"/>
    <col min="11527" max="11527" width="9.33203125" style="2850" bestFit="1" customWidth="1"/>
    <col min="11528" max="11529" width="9" style="2850"/>
    <col min="11530" max="11530" width="9.33203125" style="2850" bestFit="1" customWidth="1"/>
    <col min="11531" max="11531" width="4" style="2850" customWidth="1"/>
    <col min="11532" max="11532" width="5.109375" style="2850" customWidth="1"/>
    <col min="11533" max="11533" width="13.77734375" style="2850" customWidth="1"/>
    <col min="11534" max="11776" width="9" style="2850"/>
    <col min="11777" max="11777" width="4.88671875" style="2850" customWidth="1"/>
    <col min="11778" max="11778" width="13.21875" style="2850" customWidth="1"/>
    <col min="11779" max="11779" width="15.6640625" style="2850" customWidth="1"/>
    <col min="11780" max="11780" width="9.33203125" style="2850" bestFit="1" customWidth="1"/>
    <col min="11781" max="11781" width="13.44140625" style="2850" customWidth="1"/>
    <col min="11782" max="11782" width="9" style="2850"/>
    <col min="11783" max="11783" width="9.33203125" style="2850" bestFit="1" customWidth="1"/>
    <col min="11784" max="11785" width="9" style="2850"/>
    <col min="11786" max="11786" width="9.33203125" style="2850" bestFit="1" customWidth="1"/>
    <col min="11787" max="11787" width="4" style="2850" customWidth="1"/>
    <col min="11788" max="11788" width="5.109375" style="2850" customWidth="1"/>
    <col min="11789" max="11789" width="13.77734375" style="2850" customWidth="1"/>
    <col min="11790" max="12032" width="9" style="2850"/>
    <col min="12033" max="12033" width="4.88671875" style="2850" customWidth="1"/>
    <col min="12034" max="12034" width="13.21875" style="2850" customWidth="1"/>
    <col min="12035" max="12035" width="15.6640625" style="2850" customWidth="1"/>
    <col min="12036" max="12036" width="9.33203125" style="2850" bestFit="1" customWidth="1"/>
    <col min="12037" max="12037" width="13.44140625" style="2850" customWidth="1"/>
    <col min="12038" max="12038" width="9" style="2850"/>
    <col min="12039" max="12039" width="9.33203125" style="2850" bestFit="1" customWidth="1"/>
    <col min="12040" max="12041" width="9" style="2850"/>
    <col min="12042" max="12042" width="9.33203125" style="2850" bestFit="1" customWidth="1"/>
    <col min="12043" max="12043" width="4" style="2850" customWidth="1"/>
    <col min="12044" max="12044" width="5.109375" style="2850" customWidth="1"/>
    <col min="12045" max="12045" width="13.77734375" style="2850" customWidth="1"/>
    <col min="12046" max="12288" width="9" style="2850"/>
    <col min="12289" max="12289" width="4.88671875" style="2850" customWidth="1"/>
    <col min="12290" max="12290" width="13.21875" style="2850" customWidth="1"/>
    <col min="12291" max="12291" width="15.6640625" style="2850" customWidth="1"/>
    <col min="12292" max="12292" width="9.33203125" style="2850" bestFit="1" customWidth="1"/>
    <col min="12293" max="12293" width="13.44140625" style="2850" customWidth="1"/>
    <col min="12294" max="12294" width="9" style="2850"/>
    <col min="12295" max="12295" width="9.33203125" style="2850" bestFit="1" customWidth="1"/>
    <col min="12296" max="12297" width="9" style="2850"/>
    <col min="12298" max="12298" width="9.33203125" style="2850" bestFit="1" customWidth="1"/>
    <col min="12299" max="12299" width="4" style="2850" customWidth="1"/>
    <col min="12300" max="12300" width="5.109375" style="2850" customWidth="1"/>
    <col min="12301" max="12301" width="13.77734375" style="2850" customWidth="1"/>
    <col min="12302" max="12544" width="9" style="2850"/>
    <col min="12545" max="12545" width="4.88671875" style="2850" customWidth="1"/>
    <col min="12546" max="12546" width="13.21875" style="2850" customWidth="1"/>
    <col min="12547" max="12547" width="15.6640625" style="2850" customWidth="1"/>
    <col min="12548" max="12548" width="9.33203125" style="2850" bestFit="1" customWidth="1"/>
    <col min="12549" max="12549" width="13.44140625" style="2850" customWidth="1"/>
    <col min="12550" max="12550" width="9" style="2850"/>
    <col min="12551" max="12551" width="9.33203125" style="2850" bestFit="1" customWidth="1"/>
    <col min="12552" max="12553" width="9" style="2850"/>
    <col min="12554" max="12554" width="9.33203125" style="2850" bestFit="1" customWidth="1"/>
    <col min="12555" max="12555" width="4" style="2850" customWidth="1"/>
    <col min="12556" max="12556" width="5.109375" style="2850" customWidth="1"/>
    <col min="12557" max="12557" width="13.77734375" style="2850" customWidth="1"/>
    <col min="12558" max="12800" width="9" style="2850"/>
    <col min="12801" max="12801" width="4.88671875" style="2850" customWidth="1"/>
    <col min="12802" max="12802" width="13.21875" style="2850" customWidth="1"/>
    <col min="12803" max="12803" width="15.6640625" style="2850" customWidth="1"/>
    <col min="12804" max="12804" width="9.33203125" style="2850" bestFit="1" customWidth="1"/>
    <col min="12805" max="12805" width="13.44140625" style="2850" customWidth="1"/>
    <col min="12806" max="12806" width="9" style="2850"/>
    <col min="12807" max="12807" width="9.33203125" style="2850" bestFit="1" customWidth="1"/>
    <col min="12808" max="12809" width="9" style="2850"/>
    <col min="12810" max="12810" width="9.33203125" style="2850" bestFit="1" customWidth="1"/>
    <col min="12811" max="12811" width="4" style="2850" customWidth="1"/>
    <col min="12812" max="12812" width="5.109375" style="2850" customWidth="1"/>
    <col min="12813" max="12813" width="13.77734375" style="2850" customWidth="1"/>
    <col min="12814" max="13056" width="9" style="2850"/>
    <col min="13057" max="13057" width="4.88671875" style="2850" customWidth="1"/>
    <col min="13058" max="13058" width="13.21875" style="2850" customWidth="1"/>
    <col min="13059" max="13059" width="15.6640625" style="2850" customWidth="1"/>
    <col min="13060" max="13060" width="9.33203125" style="2850" bestFit="1" customWidth="1"/>
    <col min="13061" max="13061" width="13.44140625" style="2850" customWidth="1"/>
    <col min="13062" max="13062" width="9" style="2850"/>
    <col min="13063" max="13063" width="9.33203125" style="2850" bestFit="1" customWidth="1"/>
    <col min="13064" max="13065" width="9" style="2850"/>
    <col min="13066" max="13066" width="9.33203125" style="2850" bestFit="1" customWidth="1"/>
    <col min="13067" max="13067" width="4" style="2850" customWidth="1"/>
    <col min="13068" max="13068" width="5.109375" style="2850" customWidth="1"/>
    <col min="13069" max="13069" width="13.77734375" style="2850" customWidth="1"/>
    <col min="13070" max="13312" width="9" style="2850"/>
    <col min="13313" max="13313" width="4.88671875" style="2850" customWidth="1"/>
    <col min="13314" max="13314" width="13.21875" style="2850" customWidth="1"/>
    <col min="13315" max="13315" width="15.6640625" style="2850" customWidth="1"/>
    <col min="13316" max="13316" width="9.33203125" style="2850" bestFit="1" customWidth="1"/>
    <col min="13317" max="13317" width="13.44140625" style="2850" customWidth="1"/>
    <col min="13318" max="13318" width="9" style="2850"/>
    <col min="13319" max="13319" width="9.33203125" style="2850" bestFit="1" customWidth="1"/>
    <col min="13320" max="13321" width="9" style="2850"/>
    <col min="13322" max="13322" width="9.33203125" style="2850" bestFit="1" customWidth="1"/>
    <col min="13323" max="13323" width="4" style="2850" customWidth="1"/>
    <col min="13324" max="13324" width="5.109375" style="2850" customWidth="1"/>
    <col min="13325" max="13325" width="13.77734375" style="2850" customWidth="1"/>
    <col min="13326" max="13568" width="9" style="2850"/>
    <col min="13569" max="13569" width="4.88671875" style="2850" customWidth="1"/>
    <col min="13570" max="13570" width="13.21875" style="2850" customWidth="1"/>
    <col min="13571" max="13571" width="15.6640625" style="2850" customWidth="1"/>
    <col min="13572" max="13572" width="9.33203125" style="2850" bestFit="1" customWidth="1"/>
    <col min="13573" max="13573" width="13.44140625" style="2850" customWidth="1"/>
    <col min="13574" max="13574" width="9" style="2850"/>
    <col min="13575" max="13575" width="9.33203125" style="2850" bestFit="1" customWidth="1"/>
    <col min="13576" max="13577" width="9" style="2850"/>
    <col min="13578" max="13578" width="9.33203125" style="2850" bestFit="1" customWidth="1"/>
    <col min="13579" max="13579" width="4" style="2850" customWidth="1"/>
    <col min="13580" max="13580" width="5.109375" style="2850" customWidth="1"/>
    <col min="13581" max="13581" width="13.77734375" style="2850" customWidth="1"/>
    <col min="13582" max="13824" width="9" style="2850"/>
    <col min="13825" max="13825" width="4.88671875" style="2850" customWidth="1"/>
    <col min="13826" max="13826" width="13.21875" style="2850" customWidth="1"/>
    <col min="13827" max="13827" width="15.6640625" style="2850" customWidth="1"/>
    <col min="13828" max="13828" width="9.33203125" style="2850" bestFit="1" customWidth="1"/>
    <col min="13829" max="13829" width="13.44140625" style="2850" customWidth="1"/>
    <col min="13830" max="13830" width="9" style="2850"/>
    <col min="13831" max="13831" width="9.33203125" style="2850" bestFit="1" customWidth="1"/>
    <col min="13832" max="13833" width="9" style="2850"/>
    <col min="13834" max="13834" width="9.33203125" style="2850" bestFit="1" customWidth="1"/>
    <col min="13835" max="13835" width="4" style="2850" customWidth="1"/>
    <col min="13836" max="13836" width="5.109375" style="2850" customWidth="1"/>
    <col min="13837" max="13837" width="13.77734375" style="2850" customWidth="1"/>
    <col min="13838" max="14080" width="9" style="2850"/>
    <col min="14081" max="14081" width="4.88671875" style="2850" customWidth="1"/>
    <col min="14082" max="14082" width="13.21875" style="2850" customWidth="1"/>
    <col min="14083" max="14083" width="15.6640625" style="2850" customWidth="1"/>
    <col min="14084" max="14084" width="9.33203125" style="2850" bestFit="1" customWidth="1"/>
    <col min="14085" max="14085" width="13.44140625" style="2850" customWidth="1"/>
    <col min="14086" max="14086" width="9" style="2850"/>
    <col min="14087" max="14087" width="9.33203125" style="2850" bestFit="1" customWidth="1"/>
    <col min="14088" max="14089" width="9" style="2850"/>
    <col min="14090" max="14090" width="9.33203125" style="2850" bestFit="1" customWidth="1"/>
    <col min="14091" max="14091" width="4" style="2850" customWidth="1"/>
    <col min="14092" max="14092" width="5.109375" style="2850" customWidth="1"/>
    <col min="14093" max="14093" width="13.77734375" style="2850" customWidth="1"/>
    <col min="14094" max="14336" width="9" style="2850"/>
    <col min="14337" max="14337" width="4.88671875" style="2850" customWidth="1"/>
    <col min="14338" max="14338" width="13.21875" style="2850" customWidth="1"/>
    <col min="14339" max="14339" width="15.6640625" style="2850" customWidth="1"/>
    <col min="14340" max="14340" width="9.33203125" style="2850" bestFit="1" customWidth="1"/>
    <col min="14341" max="14341" width="13.44140625" style="2850" customWidth="1"/>
    <col min="14342" max="14342" width="9" style="2850"/>
    <col min="14343" max="14343" width="9.33203125" style="2850" bestFit="1" customWidth="1"/>
    <col min="14344" max="14345" width="9" style="2850"/>
    <col min="14346" max="14346" width="9.33203125" style="2850" bestFit="1" customWidth="1"/>
    <col min="14347" max="14347" width="4" style="2850" customWidth="1"/>
    <col min="14348" max="14348" width="5.109375" style="2850" customWidth="1"/>
    <col min="14349" max="14349" width="13.77734375" style="2850" customWidth="1"/>
    <col min="14350" max="14592" width="9" style="2850"/>
    <col min="14593" max="14593" width="4.88671875" style="2850" customWidth="1"/>
    <col min="14594" max="14594" width="13.21875" style="2850" customWidth="1"/>
    <col min="14595" max="14595" width="15.6640625" style="2850" customWidth="1"/>
    <col min="14596" max="14596" width="9.33203125" style="2850" bestFit="1" customWidth="1"/>
    <col min="14597" max="14597" width="13.44140625" style="2850" customWidth="1"/>
    <col min="14598" max="14598" width="9" style="2850"/>
    <col min="14599" max="14599" width="9.33203125" style="2850" bestFit="1" customWidth="1"/>
    <col min="14600" max="14601" width="9" style="2850"/>
    <col min="14602" max="14602" width="9.33203125" style="2850" bestFit="1" customWidth="1"/>
    <col min="14603" max="14603" width="4" style="2850" customWidth="1"/>
    <col min="14604" max="14604" width="5.109375" style="2850" customWidth="1"/>
    <col min="14605" max="14605" width="13.77734375" style="2850" customWidth="1"/>
    <col min="14606" max="14848" width="9" style="2850"/>
    <col min="14849" max="14849" width="4.88671875" style="2850" customWidth="1"/>
    <col min="14850" max="14850" width="13.21875" style="2850" customWidth="1"/>
    <col min="14851" max="14851" width="15.6640625" style="2850" customWidth="1"/>
    <col min="14852" max="14852" width="9.33203125" style="2850" bestFit="1" customWidth="1"/>
    <col min="14853" max="14853" width="13.44140625" style="2850" customWidth="1"/>
    <col min="14854" max="14854" width="9" style="2850"/>
    <col min="14855" max="14855" width="9.33203125" style="2850" bestFit="1" customWidth="1"/>
    <col min="14856" max="14857" width="9" style="2850"/>
    <col min="14858" max="14858" width="9.33203125" style="2850" bestFit="1" customWidth="1"/>
    <col min="14859" max="14859" width="4" style="2850" customWidth="1"/>
    <col min="14860" max="14860" width="5.109375" style="2850" customWidth="1"/>
    <col min="14861" max="14861" width="13.77734375" style="2850" customWidth="1"/>
    <col min="14862" max="15104" width="9" style="2850"/>
    <col min="15105" max="15105" width="4.88671875" style="2850" customWidth="1"/>
    <col min="15106" max="15106" width="13.21875" style="2850" customWidth="1"/>
    <col min="15107" max="15107" width="15.6640625" style="2850" customWidth="1"/>
    <col min="15108" max="15108" width="9.33203125" style="2850" bestFit="1" customWidth="1"/>
    <col min="15109" max="15109" width="13.44140625" style="2850" customWidth="1"/>
    <col min="15110" max="15110" width="9" style="2850"/>
    <col min="15111" max="15111" width="9.33203125" style="2850" bestFit="1" customWidth="1"/>
    <col min="15112" max="15113" width="9" style="2850"/>
    <col min="15114" max="15114" width="9.33203125" style="2850" bestFit="1" customWidth="1"/>
    <col min="15115" max="15115" width="4" style="2850" customWidth="1"/>
    <col min="15116" max="15116" width="5.109375" style="2850" customWidth="1"/>
    <col min="15117" max="15117" width="13.77734375" style="2850" customWidth="1"/>
    <col min="15118" max="15360" width="9" style="2850"/>
    <col min="15361" max="15361" width="4.88671875" style="2850" customWidth="1"/>
    <col min="15362" max="15362" width="13.21875" style="2850" customWidth="1"/>
    <col min="15363" max="15363" width="15.6640625" style="2850" customWidth="1"/>
    <col min="15364" max="15364" width="9.33203125" style="2850" bestFit="1" customWidth="1"/>
    <col min="15365" max="15365" width="13.44140625" style="2850" customWidth="1"/>
    <col min="15366" max="15366" width="9" style="2850"/>
    <col min="15367" max="15367" width="9.33203125" style="2850" bestFit="1" customWidth="1"/>
    <col min="15368" max="15369" width="9" style="2850"/>
    <col min="15370" max="15370" width="9.33203125" style="2850" bestFit="1" customWidth="1"/>
    <col min="15371" max="15371" width="4" style="2850" customWidth="1"/>
    <col min="15372" max="15372" width="5.109375" style="2850" customWidth="1"/>
    <col min="15373" max="15373" width="13.77734375" style="2850" customWidth="1"/>
    <col min="15374" max="15616" width="9" style="2850"/>
    <col min="15617" max="15617" width="4.88671875" style="2850" customWidth="1"/>
    <col min="15618" max="15618" width="13.21875" style="2850" customWidth="1"/>
    <col min="15619" max="15619" width="15.6640625" style="2850" customWidth="1"/>
    <col min="15620" max="15620" width="9.33203125" style="2850" bestFit="1" customWidth="1"/>
    <col min="15621" max="15621" width="13.44140625" style="2850" customWidth="1"/>
    <col min="15622" max="15622" width="9" style="2850"/>
    <col min="15623" max="15623" width="9.33203125" style="2850" bestFit="1" customWidth="1"/>
    <col min="15624" max="15625" width="9" style="2850"/>
    <col min="15626" max="15626" width="9.33203125" style="2850" bestFit="1" customWidth="1"/>
    <col min="15627" max="15627" width="4" style="2850" customWidth="1"/>
    <col min="15628" max="15628" width="5.109375" style="2850" customWidth="1"/>
    <col min="15629" max="15629" width="13.77734375" style="2850" customWidth="1"/>
    <col min="15630" max="15872" width="9" style="2850"/>
    <col min="15873" max="15873" width="4.88671875" style="2850" customWidth="1"/>
    <col min="15874" max="15874" width="13.21875" style="2850" customWidth="1"/>
    <col min="15875" max="15875" width="15.6640625" style="2850" customWidth="1"/>
    <col min="15876" max="15876" width="9.33203125" style="2850" bestFit="1" customWidth="1"/>
    <col min="15877" max="15877" width="13.44140625" style="2850" customWidth="1"/>
    <col min="15878" max="15878" width="9" style="2850"/>
    <col min="15879" max="15879" width="9.33203125" style="2850" bestFit="1" customWidth="1"/>
    <col min="15880" max="15881" width="9" style="2850"/>
    <col min="15882" max="15882" width="9.33203125" style="2850" bestFit="1" customWidth="1"/>
    <col min="15883" max="15883" width="4" style="2850" customWidth="1"/>
    <col min="15884" max="15884" width="5.109375" style="2850" customWidth="1"/>
    <col min="15885" max="15885" width="13.77734375" style="2850" customWidth="1"/>
    <col min="15886" max="16128" width="9" style="2850"/>
    <col min="16129" max="16129" width="4.88671875" style="2850" customWidth="1"/>
    <col min="16130" max="16130" width="13.21875" style="2850" customWidth="1"/>
    <col min="16131" max="16131" width="15.6640625" style="2850" customWidth="1"/>
    <col min="16132" max="16132" width="9.33203125" style="2850" bestFit="1" customWidth="1"/>
    <col min="16133" max="16133" width="13.44140625" style="2850" customWidth="1"/>
    <col min="16134" max="16134" width="9" style="2850"/>
    <col min="16135" max="16135" width="9.33203125" style="2850" bestFit="1" customWidth="1"/>
    <col min="16136" max="16137" width="9" style="2850"/>
    <col min="16138" max="16138" width="9.33203125" style="2850" bestFit="1" customWidth="1"/>
    <col min="16139" max="16139" width="4" style="2850" customWidth="1"/>
    <col min="16140" max="16140" width="5.109375" style="2850" customWidth="1"/>
    <col min="16141" max="16141" width="13.77734375" style="2850" customWidth="1"/>
    <col min="16142" max="16384" width="9" style="2850"/>
  </cols>
  <sheetData>
    <row r="1" spans="1:257" s="2910" customFormat="1" ht="1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6"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399999999999999">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2">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31.2">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6.8">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3" t="s">
        <v>2000</v>
      </c>
      <c r="B1" s="3223"/>
      <c r="C1" s="3223"/>
      <c r="D1" s="3223"/>
      <c r="E1" s="3223"/>
      <c r="F1" s="3223"/>
      <c r="G1" s="3223"/>
      <c r="H1" s="3223"/>
      <c r="I1" s="3223"/>
      <c r="J1" s="3223"/>
      <c r="K1" s="3223"/>
      <c r="L1" s="3223"/>
      <c r="M1" s="3223"/>
      <c r="N1" s="3223"/>
      <c r="O1" s="3223"/>
      <c r="P1" s="3223"/>
      <c r="Q1" s="3223"/>
      <c r="R1" s="3223"/>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24" t="s">
        <v>1991</v>
      </c>
      <c r="B3" s="3224" t="s">
        <v>2692</v>
      </c>
      <c r="C3" s="3225" t="s">
        <v>1992</v>
      </c>
      <c r="D3" s="3224" t="s">
        <v>2696</v>
      </c>
      <c r="E3" s="3227" t="s">
        <v>1993</v>
      </c>
      <c r="F3" s="3227"/>
      <c r="G3" s="3227"/>
      <c r="H3" s="3227" t="s">
        <v>1994</v>
      </c>
      <c r="I3" s="3227"/>
      <c r="J3" s="3227"/>
      <c r="K3" s="3225" t="s">
        <v>1995</v>
      </c>
      <c r="L3" s="3225" t="s">
        <v>1996</v>
      </c>
      <c r="M3" s="3224" t="s">
        <v>2693</v>
      </c>
      <c r="N3" s="3226" t="str">
        <f>"（分摊）"&amp;项目基本情况!B16&amp;"国有建设用地使用权面积/㎡"</f>
        <v>（分摊）出让国有建设用地使用权面积/㎡</v>
      </c>
      <c r="O3" s="3224" t="s">
        <v>2025</v>
      </c>
      <c r="P3" s="3225" t="s">
        <v>2005</v>
      </c>
      <c r="Q3" s="3225" t="s">
        <v>2026</v>
      </c>
      <c r="R3" s="3225" t="s">
        <v>1997</v>
      </c>
    </row>
    <row r="4" spans="1:18" ht="36.75" customHeight="1">
      <c r="A4" s="3224"/>
      <c r="B4" s="3224"/>
      <c r="C4" s="3225"/>
      <c r="D4" s="3224"/>
      <c r="E4" s="2560" t="s">
        <v>2004</v>
      </c>
      <c r="F4" s="2560" t="s">
        <v>2705</v>
      </c>
      <c r="G4" s="2560" t="s">
        <v>1998</v>
      </c>
      <c r="H4" s="2560" t="s">
        <v>1999</v>
      </c>
      <c r="I4" s="2560" t="s">
        <v>2706</v>
      </c>
      <c r="J4" s="2560" t="s">
        <v>1998</v>
      </c>
      <c r="K4" s="3225"/>
      <c r="L4" s="3225"/>
      <c r="M4" s="3224"/>
      <c r="N4" s="3226"/>
      <c r="O4" s="3224"/>
      <c r="P4" s="3225"/>
      <c r="Q4" s="3225"/>
      <c r="R4" s="3225"/>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87758.11</v>
      </c>
      <c r="O5" s="1709">
        <f>项目基本情况!C21</f>
        <v>276979</v>
      </c>
      <c r="P5" s="1709">
        <f ca="1">结果表!E42</f>
        <v>43628</v>
      </c>
      <c r="Q5" s="1709">
        <f ca="1">结果表!D42</f>
        <v>13823</v>
      </c>
      <c r="R5" s="1710">
        <f ca="1">结果表!C42</f>
        <v>382869</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711">
        <f ca="1">结果表!O39</f>
        <v>382869</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711" t="str">
        <f>结果表!O40</f>
        <v>——</v>
      </c>
    </row>
    <row r="8" spans="1:18">
      <c r="A8" s="3228" t="str">
        <f>IF(项目基本情况!B9="市场价格","——",项目基本情况!E9)</f>
        <v>——</v>
      </c>
      <c r="B8" s="3229"/>
      <c r="C8" s="3229"/>
      <c r="D8" s="3229"/>
      <c r="E8" s="3229"/>
      <c r="F8" s="3229"/>
      <c r="G8" s="3229"/>
      <c r="H8" s="3229"/>
      <c r="I8" s="3229"/>
      <c r="J8" s="3229"/>
      <c r="K8" s="3229"/>
      <c r="L8" s="3229"/>
      <c r="M8" s="3229"/>
      <c r="N8" s="3229"/>
      <c r="O8" s="3229"/>
      <c r="P8" s="3229"/>
      <c r="Q8" s="3230"/>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01" customWidth="1"/>
    <col min="2" max="3" width="21.33203125" style="1701" customWidth="1"/>
    <col min="4" max="4" width="19.88671875" style="1701" customWidth="1"/>
    <col min="5" max="16384" width="9" style="1701"/>
  </cols>
  <sheetData>
    <row r="1" spans="1:4">
      <c r="A1" s="3232" t="s">
        <v>2027</v>
      </c>
      <c r="B1" s="3232"/>
      <c r="C1" s="3232"/>
      <c r="D1" s="3232"/>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2028</v>
      </c>
      <c r="B5" s="3231"/>
      <c r="C5" s="3231"/>
      <c r="D5" s="3231"/>
    </row>
    <row r="6" spans="1:4">
      <c r="A6" s="3232" t="s">
        <v>2006</v>
      </c>
      <c r="B6" s="3232"/>
      <c r="C6" s="3232"/>
      <c r="D6" s="3232"/>
    </row>
    <row r="7" spans="1:4" ht="33" customHeight="1">
      <c r="A7" s="3232" t="s">
        <v>2537</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1" t="s">
        <v>2030</v>
      </c>
      <c r="B12" s="3231"/>
      <c r="C12" s="3231"/>
      <c r="D12" s="3231"/>
    </row>
    <row r="13" spans="1:4">
      <c r="A13" s="3235" t="s">
        <v>2707</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2663</v>
      </c>
      <c r="B17" s="3232"/>
      <c r="C17" s="3232"/>
      <c r="D17" s="3232"/>
    </row>
    <row r="18" spans="1:4">
      <c r="A18" s="3232" t="s">
        <v>2655</v>
      </c>
      <c r="B18" s="3232"/>
      <c r="C18" s="3232"/>
      <c r="D18" s="323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赵雯</v>
      </c>
      <c r="B21" s="2779">
        <f ca="1">项目基本情况!E4</f>
        <v>2011110090</v>
      </c>
      <c r="C21" s="2781"/>
      <c r="D21" s="1699" t="s">
        <v>2665</v>
      </c>
    </row>
    <row r="23" spans="1:4">
      <c r="A23" s="3232" t="s">
        <v>2660</v>
      </c>
      <c r="B23" s="3232"/>
      <c r="C23" s="3232"/>
      <c r="D23" s="323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77" customWidth="1"/>
    <col min="2" max="16384" width="14.44140625" style="1075"/>
  </cols>
  <sheetData>
    <row r="1" spans="1:7" s="1073" customFormat="1" ht="17.399999999999999">
      <c r="A1" s="1072" t="s">
        <v>65</v>
      </c>
    </row>
    <row r="3" spans="1:7">
      <c r="A3" s="1074" t="s">
        <v>66</v>
      </c>
      <c r="B3" s="1075" t="s">
        <v>67</v>
      </c>
      <c r="G3" s="1076"/>
    </row>
    <row r="4" spans="1:7">
      <c r="G4" s="1076"/>
    </row>
    <row r="5" spans="1:7">
      <c r="A5" s="1078" t="s">
        <v>45</v>
      </c>
      <c r="B5" s="1075" t="s">
        <v>46</v>
      </c>
      <c r="G5" s="1076"/>
    </row>
    <row r="6" spans="1:7">
      <c r="G6" s="1076"/>
    </row>
    <row r="7" spans="1:7">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4">
      <c r="A15" s="3243" t="s">
        <v>53</v>
      </c>
      <c r="B15" s="3244" t="s">
        <v>806</v>
      </c>
      <c r="C15" s="3240"/>
    </row>
    <row r="16" spans="1:7" ht="14.4">
      <c r="A16" s="3243"/>
      <c r="B16" s="3241" t="s">
        <v>54</v>
      </c>
      <c r="C16" s="1084" t="s">
        <v>53</v>
      </c>
    </row>
    <row r="17" spans="1:3" ht="14.4">
      <c r="A17" s="3243"/>
      <c r="B17" s="3241"/>
      <c r="C17" s="1084" t="s">
        <v>55</v>
      </c>
    </row>
    <row r="18" spans="1:3" ht="14.4">
      <c r="A18" s="3243"/>
      <c r="B18" s="3241"/>
      <c r="C18" s="1084" t="s">
        <v>56</v>
      </c>
    </row>
    <row r="19" spans="1:3" ht="14.4">
      <c r="A19" s="3243"/>
      <c r="B19" s="3239" t="s">
        <v>57</v>
      </c>
      <c r="C19" s="3240"/>
    </row>
    <row r="20" spans="1:3" ht="14.4">
      <c r="A20" s="1085" t="s">
        <v>58</v>
      </c>
      <c r="B20" s="1086"/>
      <c r="C20" s="1087"/>
    </row>
    <row r="21" spans="1:3" ht="14.4">
      <c r="A21" s="3242" t="s">
        <v>59</v>
      </c>
      <c r="B21" s="3239" t="s">
        <v>60</v>
      </c>
      <c r="C21" s="3240"/>
    </row>
    <row r="22" spans="1:3" ht="14.4">
      <c r="A22" s="3242"/>
      <c r="B22" s="3239" t="s">
        <v>61</v>
      </c>
      <c r="C22" s="3240"/>
    </row>
    <row r="23" spans="1:3" ht="14.4">
      <c r="A23" s="3242"/>
      <c r="B23" s="3239" t="s">
        <v>62</v>
      </c>
      <c r="C23" s="3240"/>
    </row>
    <row r="24" spans="1:3" ht="14.4">
      <c r="A24" s="3242"/>
      <c r="B24" s="3245" t="s">
        <v>63</v>
      </c>
      <c r="C24" s="1088" t="s">
        <v>797</v>
      </c>
    </row>
    <row r="25" spans="1:3" ht="14.4">
      <c r="A25" s="3242"/>
      <c r="B25" s="3246"/>
      <c r="C25" s="1088" t="s">
        <v>798</v>
      </c>
    </row>
    <row r="26" spans="1:3" ht="14.4">
      <c r="A26" s="3242"/>
      <c r="B26" s="3246"/>
      <c r="C26" s="1088" t="s">
        <v>799</v>
      </c>
    </row>
    <row r="27" spans="1:3" ht="14.4">
      <c r="A27" s="3242"/>
      <c r="B27" s="3246"/>
      <c r="C27" s="1088" t="s">
        <v>800</v>
      </c>
    </row>
    <row r="28" spans="1:3" ht="14.4">
      <c r="A28" s="3242"/>
      <c r="B28" s="3246"/>
      <c r="C28" s="1088" t="s">
        <v>801</v>
      </c>
    </row>
    <row r="29" spans="1:3" ht="14.4">
      <c r="A29" s="3242"/>
      <c r="B29" s="3246"/>
      <c r="C29" s="1088" t="s">
        <v>802</v>
      </c>
    </row>
    <row r="30" spans="1:3" ht="14.4">
      <c r="A30" s="3242"/>
      <c r="B30" s="3246"/>
      <c r="C30" s="1088" t="s">
        <v>803</v>
      </c>
    </row>
    <row r="31" spans="1:3" ht="14.4">
      <c r="A31" s="3242"/>
      <c r="B31" s="3246"/>
      <c r="C31" s="1088" t="s">
        <v>804</v>
      </c>
    </row>
    <row r="32" spans="1:3" ht="14.4">
      <c r="A32" s="3242"/>
      <c r="B32" s="3246"/>
      <c r="C32" s="1088" t="s">
        <v>1607</v>
      </c>
    </row>
    <row r="33" spans="1:3" ht="14.4">
      <c r="A33" s="3242"/>
      <c r="B33" s="3236" t="s">
        <v>1613</v>
      </c>
      <c r="C33" s="1088" t="s">
        <v>1608</v>
      </c>
    </row>
    <row r="34" spans="1:3" ht="14.4">
      <c r="A34" s="3242"/>
      <c r="B34" s="3237"/>
      <c r="C34" s="1093" t="s">
        <v>1609</v>
      </c>
    </row>
    <row r="35" spans="1:3" ht="14.4">
      <c r="A35" s="3242"/>
      <c r="B35" s="3237"/>
      <c r="C35" s="1094" t="s">
        <v>1610</v>
      </c>
    </row>
    <row r="36" spans="1:3" ht="14.4">
      <c r="A36" s="3242"/>
      <c r="B36" s="3237"/>
      <c r="C36" s="1094" t="s">
        <v>1611</v>
      </c>
    </row>
    <row r="37" spans="1:3" ht="14.4">
      <c r="A37" s="3242"/>
      <c r="B37" s="3238"/>
      <c r="C37" s="1095" t="s">
        <v>1612</v>
      </c>
    </row>
    <row r="38" spans="1:3">
      <c r="A38" s="1089" t="s">
        <v>805</v>
      </c>
    </row>
    <row r="41" spans="1:3">
      <c r="A41" s="1089" t="s">
        <v>68</v>
      </c>
    </row>
    <row r="42" spans="1:3" ht="14.4">
      <c r="A42" s="1090" t="s">
        <v>813</v>
      </c>
    </row>
    <row r="43" spans="1:3" ht="14.4">
      <c r="A43" s="1091" t="s">
        <v>69</v>
      </c>
    </row>
    <row r="44" spans="1:3" ht="14.4">
      <c r="A44" s="1090" t="s">
        <v>812</v>
      </c>
    </row>
    <row r="45" spans="1:3" ht="14.4">
      <c r="A45" s="1092" t="s">
        <v>814</v>
      </c>
    </row>
    <row r="46" spans="1:3" ht="14.4">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640625" defaultRowHeight="20.25" customHeight="1"/>
  <cols>
    <col min="1" max="1" width="24.77734375" style="2230" customWidth="1"/>
    <col min="2" max="5" width="22.6640625" style="2230"/>
    <col min="6" max="6" width="25.6640625" style="2230" customWidth="1"/>
    <col min="7" max="16384" width="22.6640625" style="2230"/>
  </cols>
  <sheetData>
    <row r="2" spans="1:6" ht="20.25" customHeight="1">
      <c r="A2" s="2227" t="s">
        <v>1867</v>
      </c>
      <c r="B2" s="1555">
        <f ca="1">TODAY()</f>
        <v>43368</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t="str">
        <f ca="1">IF(C7&lt;B2,"已过期",1120050019)</f>
        <v>已过期</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t="str">
        <f ca="1">IF(C22&lt;B2,"已过期",1120020033)</f>
        <v>已过期</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47" t="s">
        <v>1888</v>
      </c>
      <c r="B25" s="3247"/>
      <c r="C25" s="3247"/>
      <c r="D25" s="3247"/>
      <c r="E25" s="3247"/>
      <c r="F25" s="3247"/>
      <c r="G25" s="3247"/>
    </row>
    <row r="26" spans="1:7" ht="20.25" customHeight="1">
      <c r="A26" s="3248" t="s">
        <v>1889</v>
      </c>
      <c r="B26" s="3248"/>
      <c r="C26" s="3248"/>
      <c r="D26" s="3248" t="s">
        <v>1890</v>
      </c>
      <c r="E26" s="3248"/>
      <c r="F26" s="3248"/>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ColWidth="9" defaultRowHeight="13.8"/>
  <cols>
    <col min="1" max="1" width="10.33203125" style="1097" customWidth="1"/>
    <col min="2" max="2" width="18.88671875" style="107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075" customWidth="1"/>
    <col min="25" max="25" width="7.21875" style="1075" customWidth="1"/>
    <col min="26" max="16384" width="9" style="1075"/>
  </cols>
  <sheetData>
    <row r="1" spans="1:23" s="1096" customFormat="1" ht="28.8">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ht="14.4">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ht="14.4">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ht="14.4">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ht="14.4">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ht="14.4">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ht="14.4">
      <c r="A7" s="8" t="s">
        <v>102</v>
      </c>
      <c r="B7" s="8" t="s">
        <v>103</v>
      </c>
      <c r="C7" s="1449" t="s">
        <v>1674</v>
      </c>
      <c r="F7" s="9" t="s">
        <v>154</v>
      </c>
      <c r="H7" s="9" t="s">
        <v>104</v>
      </c>
      <c r="I7" s="9" t="s">
        <v>105</v>
      </c>
    </row>
    <row r="8" spans="1:23" ht="14.4">
      <c r="A8" s="8" t="s">
        <v>106</v>
      </c>
      <c r="B8" s="8" t="s">
        <v>107</v>
      </c>
      <c r="C8" s="1449" t="s">
        <v>1675</v>
      </c>
      <c r="F8" s="9" t="s">
        <v>155</v>
      </c>
      <c r="H8" s="9"/>
      <c r="I8" s="9" t="s">
        <v>108</v>
      </c>
    </row>
    <row r="9" spans="1:23" ht="14.4">
      <c r="A9" s="8" t="s">
        <v>109</v>
      </c>
      <c r="B9" s="8" t="s">
        <v>156</v>
      </c>
      <c r="C9" s="1449" t="s">
        <v>1676</v>
      </c>
      <c r="F9" s="9" t="s">
        <v>110</v>
      </c>
      <c r="H9" s="9"/>
    </row>
    <row r="10" spans="1:23" ht="14.4">
      <c r="A10" s="8" t="s">
        <v>111</v>
      </c>
      <c r="B10" s="8" t="s">
        <v>157</v>
      </c>
      <c r="C10" s="1449" t="s">
        <v>1677</v>
      </c>
      <c r="F10" s="9" t="s">
        <v>6</v>
      </c>
    </row>
    <row r="11" spans="1:23" ht="14.4">
      <c r="A11" s="8" t="s">
        <v>112</v>
      </c>
      <c r="B11" s="8" t="s">
        <v>158</v>
      </c>
      <c r="C11" s="1449" t="s">
        <v>1678</v>
      </c>
    </row>
    <row r="12" spans="1:23" ht="14.4">
      <c r="A12" s="8" t="s">
        <v>113</v>
      </c>
      <c r="B12" s="8" t="s">
        <v>159</v>
      </c>
      <c r="C12" s="1449" t="s">
        <v>1679</v>
      </c>
    </row>
    <row r="13" spans="1:23" ht="14.4">
      <c r="A13" s="8" t="s">
        <v>114</v>
      </c>
      <c r="B13" s="8" t="s">
        <v>160</v>
      </c>
      <c r="C13" s="1449" t="s">
        <v>1680</v>
      </c>
    </row>
    <row r="14" spans="1:23" ht="14.4">
      <c r="A14" s="8" t="s">
        <v>115</v>
      </c>
      <c r="B14" s="8" t="s">
        <v>161</v>
      </c>
      <c r="C14" s="1452" t="s">
        <v>1856</v>
      </c>
    </row>
    <row r="15" spans="1:23" ht="14.4">
      <c r="A15" s="8" t="s">
        <v>116</v>
      </c>
      <c r="B15" s="3061" t="s">
        <v>3008</v>
      </c>
      <c r="C15" s="1452"/>
    </row>
    <row r="16" spans="1:23" ht="14.4">
      <c r="A16" s="8" t="s">
        <v>117</v>
      </c>
      <c r="B16" s="8" t="s">
        <v>1642</v>
      </c>
      <c r="C16" s="1452"/>
    </row>
    <row r="17" spans="1:3" ht="14.4">
      <c r="A17" s="8" t="s">
        <v>118</v>
      </c>
      <c r="B17" s="8" t="s">
        <v>1643</v>
      </c>
      <c r="C17" s="1452"/>
    </row>
    <row r="18" spans="1:3" ht="14.4">
      <c r="A18" s="8" t="s">
        <v>119</v>
      </c>
      <c r="B18" s="3017" t="s">
        <v>2920</v>
      </c>
      <c r="C18" s="1452"/>
    </row>
    <row r="19" spans="1:3" ht="14.4">
      <c r="A19" s="8" t="s">
        <v>120</v>
      </c>
      <c r="B19" s="3017" t="s">
        <v>2928</v>
      </c>
      <c r="C19" s="1452"/>
    </row>
    <row r="20" spans="1:3" ht="14.4">
      <c r="A20" s="8" t="s">
        <v>121</v>
      </c>
      <c r="B20" s="8" t="s">
        <v>3009</v>
      </c>
      <c r="C20" s="1452"/>
    </row>
    <row r="21" spans="1:3" ht="14.4">
      <c r="A21" s="8" t="s">
        <v>122</v>
      </c>
      <c r="B21" s="8" t="s">
        <v>1602</v>
      </c>
      <c r="C21" s="1452"/>
    </row>
    <row r="22" spans="1:3" ht="14.4">
      <c r="A22" s="8" t="s">
        <v>123</v>
      </c>
      <c r="B22" s="8" t="s">
        <v>1602</v>
      </c>
      <c r="C22" s="1452"/>
    </row>
    <row r="23" spans="1:3" ht="14.4">
      <c r="A23" s="8" t="s">
        <v>124</v>
      </c>
      <c r="B23" s="8" t="s">
        <v>1602</v>
      </c>
      <c r="C23" s="1452"/>
    </row>
    <row r="24" spans="1:3">
      <c r="A24" s="8" t="s">
        <v>12</v>
      </c>
      <c r="B24" s="8" t="s">
        <v>1602</v>
      </c>
      <c r="C24" s="1452"/>
    </row>
    <row r="25" spans="1:3" ht="14.4">
      <c r="A25" s="8" t="s">
        <v>125</v>
      </c>
      <c r="B25" s="8" t="s">
        <v>1602</v>
      </c>
      <c r="C25" s="1452"/>
    </row>
    <row r="26" spans="1:3" ht="14.4">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49"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49"/>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49"/>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49"/>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49"/>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ht="14.4">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2018-09-25T01:25:14Z</dcterms:modified>
</cp:coreProperties>
</file>