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908"/>
  <workbookPr/>
  <mc:AlternateContent xmlns:mc="http://schemas.openxmlformats.org/markup-compatibility/2006">
    <mc:Choice Requires="x15">
      <x15ac:absPath xmlns:x15ac="http://schemas.microsoft.com/office/spreadsheetml/2010/11/ac" url="/Users/shilin/Desktop/"/>
    </mc:Choice>
  </mc:AlternateContent>
  <bookViews>
    <workbookView xWindow="2240" yWindow="460" windowWidth="18980" windowHeight="15740" tabRatio="810" activeTab="3"/>
  </bookViews>
  <sheets>
    <sheet name="申请清单" sheetId="1" r:id="rId1"/>
    <sheet name="同型号电器现价" sheetId="9" r:id="rId2"/>
    <sheet name="1212提供清单最新" sheetId="18" r:id="rId3"/>
    <sheet name="计算表" sheetId="6" r:id="rId4"/>
    <sheet name="3版本2022年装修报价" sheetId="11" r:id="rId5"/>
    <sheet name="2版本2022年装修报价" sheetId="10" r:id="rId6"/>
    <sheet name="1版本2022年装修报价" sheetId="8" r:id="rId7"/>
    <sheet name="系统读取表" sheetId="15" r:id="rId8"/>
    <sheet name="Sheet6" sheetId="17" r:id="rId9"/>
    <sheet name="Sheet1" sheetId="12" r:id="rId10"/>
    <sheet name="Sheet4" sheetId="14" state="hidden" r:id="rId11"/>
    <sheet name="Sheet3" sheetId="13" state="hidden" r:id="rId12"/>
  </sheets>
  <externalReferences>
    <externalReference r:id="rId13"/>
    <externalReference r:id="rId14"/>
    <externalReference r:id="rId15"/>
  </externalReferences>
  <definedNames>
    <definedName name="CX">[1]建筑物分值!$AM$3:$AP$94</definedName>
    <definedName name="FSW">[1]附属物分值!$B$1:$F$65536</definedName>
    <definedName name="GD">[1]建筑物分值!$AD$3:$AH$13</definedName>
    <definedName name="_xlnm.Print_Area" localSheetId="7">系统读取表!$A$1:$J$26</definedName>
    <definedName name="ZG">[1]建筑物分值!$AJ$3:$AK$28</definedName>
    <definedName name="办公层高">'[2]比较法-办公'!$B$119:$M$119</definedName>
    <definedName name="办公朝向">'[2]比较法-办公'!$B$91:$M$91</definedName>
    <definedName name="办公道路级别">'[2]比较法-办公'!$B$87:$M$87</definedName>
    <definedName name="办公公共部分装修">'[2]比较法-办公'!$B$108:$M$108</definedName>
    <definedName name="办公基础设施水平">'[2]比较法-办公'!$B$117:$M$117</definedName>
    <definedName name="办公集聚程度">[2]定义!$M$1:$M$6</definedName>
    <definedName name="办公建筑结构">'[2]比较法-办公'!$B$106:$M$106</definedName>
    <definedName name="办公建筑类型">'[2]比较法-办公'!$B$101:$M$101</definedName>
    <definedName name="办公交易情况">'[2]比较法-办公'!$A$62:$M$62</definedName>
    <definedName name="办公楼层">'[2]比较法-办公'!$B$89:$M$89</definedName>
    <definedName name="办公内部装修">'[2]比较法-办公'!$B$123:$M$123</definedName>
    <definedName name="办公物业管理">'[2]比较法-办公'!$B$115:$M$115</definedName>
    <definedName name="办公用途">'[2]比较法-办公'!$B$64:$M$64</definedName>
    <definedName name="仓储公共部分装修">'[2]比较法-仓储'!$B$77:$M$77</definedName>
    <definedName name="仓储交易情况">'[2]比较法-仓储'!$A$49:$M$49</definedName>
    <definedName name="仓储楼层">'[2]比较法-仓储'!$B$69:$M$69</definedName>
    <definedName name="仓储物业等级">'[2]比较法-仓储'!$B$82:$M$82</definedName>
    <definedName name="仓储用途">'[2]比较法-仓储'!$B$51:$M$51</definedName>
    <definedName name="产业集聚程度">[2]定义!$N$1:$N$6</definedName>
    <definedName name="车位公共部分装修">'[2]比较法-车位'!$B$83:$M$83</definedName>
    <definedName name="车位交易情况">'[2]比较法-车位'!$A$51:$M$51</definedName>
    <definedName name="车位类型">'[2]比较法-车位'!$B$93:$M$93</definedName>
    <definedName name="车位楼层">'[2]比较法-车位'!$B$71:$M$71</definedName>
    <definedName name="车位配套类型">'[2]比较法-车位'!$B$79:$M$79</definedName>
    <definedName name="车位物业等级">'[2]比较法-车位'!$B$88:$M$88</definedName>
    <definedName name="车位用途">'[2]比较法-车位'!$B$53:$M$53</definedName>
    <definedName name="城镇土地纳税等级分级范围">'[2]数据-取费表'!$A$53:$A$63</definedName>
    <definedName name="单价内涵">[2]定义!$V$1:$V$3</definedName>
    <definedName name="地类判定">[2]定义!$H$1:$H$9</definedName>
    <definedName name="二级分类">[2]修正!$C$19:$C$51</definedName>
    <definedName name="法定最高年限">[2]定义!$G$1:$G$4</definedName>
    <definedName name="工业公共部分装修">'[2]比较法-工业'!$B$95:$M$95</definedName>
    <definedName name="工业基础设施水平">'[2]比较法-工业'!$B$102:$M$102</definedName>
    <definedName name="工业建筑结构">'[2]比较法-工业'!$B$93:$M$93</definedName>
    <definedName name="工业建筑类型">'[2]比较法-工业'!$B$88:$M$88</definedName>
    <definedName name="工业交易情况">'[2]比较法-工业'!$A$55:$M$55</definedName>
    <definedName name="工业内部装修">'[2]比较法-工业'!$B$104:$M$104</definedName>
    <definedName name="工业物业管理">'[2]比较法-工业'!$B$100:$M$100</definedName>
    <definedName name="工业用途">'[2]比较法-工业'!$B$57:$M$57</definedName>
    <definedName name="公共配套设施">[2]定义!$Q$1:$Q$6</definedName>
    <definedName name="估价方法">[2]定义!$B$1:$B$50</definedName>
    <definedName name="环境">[2]定义!$S$1:$S$6</definedName>
    <definedName name="基础设施水平">[2]定义!$R$1:$R$6</definedName>
    <definedName name="价值类型2">[2]定义!$B$54:$B$56</definedName>
    <definedName name="交通便捷度">[2]定义!$O$1:$O$6</definedName>
    <definedName name="居住社区成熟度">[2]定义!$K$1:$K$6</definedName>
    <definedName name="类别">[2]定义!$J$1:$J$3</definedName>
    <definedName name="临街状况">[2]定义!$T$1:$T$5</definedName>
    <definedName name="内部装修维护情况">[2]定义!$U$1:$U$6</definedName>
    <definedName name="判定">[2]定义!$D$1:$D$4</definedName>
    <definedName name="七通一平">[2]修正!$A$8:$A$16</definedName>
    <definedName name="区域土地利用方向">[2]定义!$P$1:$P$6</definedName>
    <definedName name="商业层高">'[2]比较法-商业'!$B$116:$M$116</definedName>
    <definedName name="商业繁华度">[2]定义!$L$1:$L$6</definedName>
    <definedName name="商业公共部分装修">'[2]比较法-商业'!$B$107:$M$107</definedName>
    <definedName name="商业基础设施水平">'[2]比较法-商业'!$B$112:$M$112</definedName>
    <definedName name="商业建筑结构">'[2]比较法-商业'!$B$105:$M$105</definedName>
    <definedName name="商业交易情况">'[2]比较法-商业'!$A$61:$M$61</definedName>
    <definedName name="商业街名称">[2]修正!$C$71:$C$138</definedName>
    <definedName name="商业进深比">'[2]比较法-商业'!$B$120:$M$120</definedName>
    <definedName name="商业类型">'[2]比较法-商业'!$B$100:$M$100</definedName>
    <definedName name="商业临街状况">'[2]比较法-商业'!$B$86:$M$86</definedName>
    <definedName name="商业楼层">'[2]比较法-商业'!$B$92:$M$92</definedName>
    <definedName name="商业内部装修">'[2]比较法-商业'!$B$122:$M$122</definedName>
    <definedName name="商业人流量">'[2]比较法-商业'!$B$90:$M$90</definedName>
    <definedName name="商业业态">'[2]比较法-商业'!$B$114:$M$114</definedName>
    <definedName name="商业用途">'[2]比较法-商业'!$B$63:$M$63</definedName>
    <definedName name="是否封闭">'[2]比较法-仓储'!$B$89:$M$89</definedName>
    <definedName name="是否直接入户">'[2]比较法-车位'!$B$95:$M$95</definedName>
    <definedName name="套工道路等级">'[2]土地比较法-工业'!$B$97:$M$97</definedName>
    <definedName name="套工地质条件">'[2]土地比较法-工业'!$B$114:$M$114</definedName>
    <definedName name="套工交易情况">'[2]土地比较法-住宅、综合'!$A$72:$M$72</definedName>
    <definedName name="套工土地级别">'[2]土地比较法-工业'!$B$99:$M$99</definedName>
    <definedName name="套工用途">'[2]土地比较法-工业'!$B$70:$M$70</definedName>
    <definedName name="套工宗地开发程度">'[2]土地比较法-工业'!$B$112:$M$112</definedName>
    <definedName name="套工宗地形状">'[2]土地比较法-工业'!$B$110:$M$110</definedName>
    <definedName name="套综道路等级">'[2]土地比较法-住宅、综合'!$B$105:$M$105</definedName>
    <definedName name="套综工程地质条件">'[2]土地比较法-住宅、综合'!$B$124:$M$124</definedName>
    <definedName name="套综交易情况">'[2]土地比较法-住宅、综合'!$A$72:$M$72</definedName>
    <definedName name="套综临街宽度及深度">'[2]土地比较法-住宅、综合'!$B$120:$M$120</definedName>
    <definedName name="套综土地级别">'[2]土地比较法-住宅、综合'!$B$107:$M$107</definedName>
    <definedName name="套综用途">'[2]土地比较法-住宅、综合'!$B$74:$M$74</definedName>
    <definedName name="套综宗地内开发程度">'[2]土地比较法-住宅、综合'!$B$122:$M$122</definedName>
    <definedName name="套综宗地形状">'[2]土地比较法-住宅、综合'!$B$118:$M$118</definedName>
    <definedName name="土地级别">[2]定义!$C$1:$C$14</definedName>
    <definedName name="土地年限区间">[2]定义!$I$1:$I$8</definedName>
    <definedName name="位置">[2]定义!$E$2:$E$4</definedName>
    <definedName name="五等判定">[2]定义!$W$1:$W$6</definedName>
    <definedName name="项目类型">'[2]数据-汇总表'!$C$17:$C$26</definedName>
    <definedName name="写字楼等级">'[2]比较法-办公'!$B$113:$M$113</definedName>
    <definedName name="一修多修正项2">[2]典型户型修正!$5:$5</definedName>
    <definedName name="一修多修正项3">[2]典型户型修正!$7:$7</definedName>
    <definedName name="一修多修正项4">[2]典型户型修正!$9:$9</definedName>
    <definedName name="一修多修正项5">[2]典型户型修正!$11:$11</definedName>
    <definedName name="一修多修正项6">[2]典型户型修正!$13:$13</definedName>
    <definedName name="一修多修正项7">[2]典型户型修正!$15:$15</definedName>
    <definedName name="一修多修正项8">[2]典型户型修正!$17:$17</definedName>
    <definedName name="用途明细">[2]定义!$A$1:$A$50</definedName>
    <definedName name="有无电梯">'[2]比较法-仓储'!$B$84:$M$84</definedName>
    <definedName name="主用途">[2]定义!$F$1:$F$10</definedName>
    <definedName name="住宅朝向">'[2]比较法-住宅'!$B$88:$M$88</definedName>
    <definedName name="住宅房型">'[2]比较法-住宅'!$B$118:$M$118</definedName>
    <definedName name="住宅公共部分装修">'[2]比较法-住宅'!$B$109:$M$109</definedName>
    <definedName name="住宅基础设施水平">'[2]比较法-住宅'!$B$116:$M$116</definedName>
    <definedName name="住宅建筑结构">'[2]比较法-住宅'!$B$105:$M$105</definedName>
    <definedName name="住宅建筑类型">'[2]比较法-住宅'!$B$100:$M$100</definedName>
    <definedName name="住宅建筑品质">'[2]比较法-住宅'!$B$107:$M$107</definedName>
    <definedName name="住宅交易情况">'[2]比较法-住宅'!$A$61:$M$61</definedName>
    <definedName name="住宅楼层">'[2]比较法-住宅'!$B$86:$M$86</definedName>
    <definedName name="住宅内部装修">'[2]比较法-住宅'!$B$122:$M$122</definedName>
    <definedName name="住宅物业管理">'[2]比较法-住宅'!$B$114:$M$114</definedName>
    <definedName name="住宅用途">'[2]比较法-住宅'!$B$63:$M$63</definedName>
    <definedName name="注册房地产估价师">[2]估价师及机构信息!$A$3:$A$16</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6" l="1"/>
  <c r="M6" i="6"/>
  <c r="X17" i="6"/>
  <c r="M12" i="6"/>
  <c r="M4" i="6"/>
  <c r="D37" i="18"/>
  <c r="D30" i="18"/>
  <c r="D28" i="18"/>
  <c r="D31" i="18"/>
  <c r="D4" i="18"/>
  <c r="S49" i="6"/>
  <c r="L41" i="6"/>
  <c r="C14" i="15"/>
  <c r="B14" i="15"/>
  <c r="F23" i="15"/>
  <c r="E23" i="15"/>
  <c r="F22" i="15"/>
  <c r="E22" i="15"/>
  <c r="F21" i="15"/>
  <c r="E21" i="15"/>
  <c r="F20" i="15"/>
  <c r="E20" i="15"/>
  <c r="F19" i="15"/>
  <c r="E19" i="15"/>
  <c r="F18" i="15"/>
  <c r="E18" i="15"/>
  <c r="F17" i="15"/>
  <c r="E17" i="15"/>
  <c r="F16" i="15"/>
  <c r="E16" i="15"/>
  <c r="F15" i="15"/>
  <c r="E15" i="15"/>
  <c r="I14" i="15"/>
  <c r="H14" i="15"/>
  <c r="B7" i="15"/>
  <c r="C7" i="15"/>
  <c r="B8" i="15"/>
  <c r="D8" i="15"/>
  <c r="B3" i="15"/>
  <c r="C8" i="15"/>
  <c r="D7" i="15"/>
  <c r="X4" i="6"/>
  <c r="E35" i="1"/>
  <c r="C85" i="8"/>
  <c r="AP93" i="13"/>
  <c r="AO93" i="13"/>
  <c r="AN93" i="13"/>
  <c r="AP92" i="13"/>
  <c r="AO92" i="13"/>
  <c r="AN92" i="13"/>
  <c r="AP91" i="13"/>
  <c r="AO91" i="13"/>
  <c r="AN91" i="13"/>
  <c r="AP90" i="13"/>
  <c r="AO90" i="13"/>
  <c r="AN90" i="13"/>
  <c r="AP88" i="13"/>
  <c r="AO88" i="13"/>
  <c r="AN88" i="13"/>
  <c r="AP87" i="13"/>
  <c r="AO87" i="13"/>
  <c r="AN87" i="13"/>
  <c r="AP86" i="13"/>
  <c r="AO86" i="13"/>
  <c r="AN86" i="13"/>
  <c r="AP85" i="13"/>
  <c r="AO85" i="13"/>
  <c r="AN85" i="13"/>
  <c r="AP83" i="13"/>
  <c r="AO83" i="13"/>
  <c r="AN83" i="13"/>
  <c r="AP82" i="13"/>
  <c r="AO82" i="13"/>
  <c r="AN82" i="13"/>
  <c r="AP81" i="13"/>
  <c r="AO81" i="13"/>
  <c r="AN81" i="13"/>
  <c r="AP80" i="13"/>
  <c r="AO80" i="13"/>
  <c r="AN80" i="13"/>
  <c r="AP78" i="13"/>
  <c r="AO78" i="13"/>
  <c r="AN78" i="13"/>
  <c r="AP77" i="13"/>
  <c r="AO77" i="13"/>
  <c r="AN77" i="13"/>
  <c r="AP76" i="13"/>
  <c r="AO76" i="13"/>
  <c r="AN76" i="13"/>
  <c r="AP75" i="13"/>
  <c r="AO75" i="13"/>
  <c r="AN75" i="13"/>
  <c r="AP73" i="13"/>
  <c r="AO73" i="13"/>
  <c r="AN73" i="13"/>
  <c r="AP72" i="13"/>
  <c r="AO72" i="13"/>
  <c r="AN72" i="13"/>
  <c r="AP71" i="13"/>
  <c r="AO71" i="13"/>
  <c r="AN71" i="13"/>
  <c r="AP70" i="13"/>
  <c r="AO70" i="13"/>
  <c r="AN70" i="13"/>
  <c r="AP68" i="13"/>
  <c r="AO68" i="13"/>
  <c r="AN68" i="13"/>
  <c r="AP67" i="13"/>
  <c r="AO67" i="13"/>
  <c r="AN67" i="13"/>
  <c r="AP66" i="13"/>
  <c r="AO66" i="13"/>
  <c r="AN66" i="13"/>
  <c r="AP65" i="13"/>
  <c r="AO65" i="13"/>
  <c r="AN65" i="13"/>
  <c r="AP63" i="13"/>
  <c r="AO63" i="13"/>
  <c r="AN63" i="13"/>
  <c r="AP62" i="13"/>
  <c r="AO62" i="13"/>
  <c r="AN62" i="13"/>
  <c r="AP61" i="13"/>
  <c r="AO61" i="13"/>
  <c r="AN61" i="13"/>
  <c r="AP60" i="13"/>
  <c r="AO60" i="13"/>
  <c r="AN60" i="13"/>
  <c r="AP58" i="13"/>
  <c r="AO58" i="13"/>
  <c r="AN58" i="13"/>
  <c r="AP57" i="13"/>
  <c r="AO57" i="13"/>
  <c r="AN57" i="13"/>
  <c r="AP56" i="13"/>
  <c r="AO56" i="13"/>
  <c r="AN56" i="13"/>
  <c r="AP55" i="13"/>
  <c r="AO55" i="13"/>
  <c r="AN55" i="13"/>
  <c r="AP53" i="13"/>
  <c r="AO53" i="13"/>
  <c r="AN53" i="13"/>
  <c r="AP52" i="13"/>
  <c r="AO52" i="13"/>
  <c r="AN52" i="13"/>
  <c r="AP51" i="13"/>
  <c r="AO51" i="13"/>
  <c r="AN51" i="13"/>
  <c r="AP50" i="13"/>
  <c r="AO50" i="13"/>
  <c r="AN50" i="13"/>
  <c r="AP48" i="13"/>
  <c r="AO48" i="13"/>
  <c r="AN48" i="13"/>
  <c r="AP47" i="13"/>
  <c r="AO47" i="13"/>
  <c r="AN47" i="13"/>
  <c r="AP46" i="13"/>
  <c r="AO46" i="13"/>
  <c r="AN46" i="13"/>
  <c r="AP45" i="13"/>
  <c r="AO45" i="13"/>
  <c r="AN45" i="13"/>
  <c r="AP43" i="13"/>
  <c r="AO43" i="13"/>
  <c r="AN43" i="13"/>
  <c r="AP42" i="13"/>
  <c r="AO42" i="13"/>
  <c r="AN42" i="13"/>
  <c r="AP41" i="13"/>
  <c r="AO41" i="13"/>
  <c r="AN41" i="13"/>
  <c r="AP40" i="13"/>
  <c r="AO40" i="13"/>
  <c r="AN40" i="13"/>
  <c r="AP38" i="13"/>
  <c r="AO38" i="13"/>
  <c r="AN38" i="13"/>
  <c r="AP37" i="13"/>
  <c r="AO37" i="13"/>
  <c r="AN37" i="13"/>
  <c r="AP36" i="13"/>
  <c r="AO36" i="13"/>
  <c r="AN36" i="13"/>
  <c r="AP35" i="13"/>
  <c r="AO35" i="13"/>
  <c r="AN35" i="13"/>
  <c r="AP33" i="13"/>
  <c r="AO33" i="13"/>
  <c r="AN33" i="13"/>
  <c r="AP32" i="13"/>
  <c r="AO32" i="13"/>
  <c r="AN32" i="13"/>
  <c r="AP31" i="13"/>
  <c r="AO31" i="13"/>
  <c r="AN31" i="13"/>
  <c r="AP30" i="13"/>
  <c r="AO30" i="13"/>
  <c r="AN30" i="13"/>
  <c r="AP28" i="13"/>
  <c r="AO28" i="13"/>
  <c r="AN28" i="13"/>
  <c r="AP27" i="13"/>
  <c r="AO27" i="13"/>
  <c r="AN27" i="13"/>
  <c r="AP26" i="13"/>
  <c r="AO26" i="13"/>
  <c r="AN26" i="13"/>
  <c r="AP25" i="13"/>
  <c r="AO25" i="13"/>
  <c r="AN25" i="13"/>
  <c r="AP23" i="13"/>
  <c r="AO23" i="13"/>
  <c r="AN23" i="13"/>
  <c r="AP22" i="13"/>
  <c r="AO22" i="13"/>
  <c r="AN22" i="13"/>
  <c r="AP21" i="13"/>
  <c r="AO21" i="13"/>
  <c r="AN21" i="13"/>
  <c r="AP20" i="13"/>
  <c r="AO20" i="13"/>
  <c r="AN20" i="13"/>
  <c r="AP18" i="13"/>
  <c r="AO18" i="13"/>
  <c r="AN18" i="13"/>
  <c r="AP17" i="13"/>
  <c r="AO17" i="13"/>
  <c r="AN17" i="13"/>
  <c r="AP16" i="13"/>
  <c r="AO16" i="13"/>
  <c r="AN16" i="13"/>
  <c r="AP15" i="13"/>
  <c r="AO15" i="13"/>
  <c r="AN15" i="13"/>
  <c r="AP13" i="13"/>
  <c r="AO13" i="13"/>
  <c r="AN13" i="13"/>
  <c r="AP12" i="13"/>
  <c r="AO12" i="13"/>
  <c r="AN12" i="13"/>
  <c r="AP11" i="13"/>
  <c r="AO11" i="13"/>
  <c r="AN11" i="13"/>
  <c r="AP10" i="13"/>
  <c r="AO10" i="13"/>
  <c r="AN10" i="13"/>
  <c r="AP8" i="13"/>
  <c r="AO8" i="13"/>
  <c r="AN8" i="13"/>
  <c r="AP7" i="13"/>
  <c r="AO7" i="13"/>
  <c r="AN7" i="13"/>
  <c r="AP6" i="13"/>
  <c r="AO6" i="13"/>
  <c r="AN6" i="13"/>
  <c r="AP5" i="13"/>
  <c r="AO5" i="13"/>
  <c r="AN5" i="13"/>
  <c r="F88" i="14"/>
  <c r="F86" i="14"/>
  <c r="F85" i="14"/>
  <c r="F84" i="14"/>
  <c r="F83" i="14"/>
  <c r="F79" i="14"/>
  <c r="F78" i="14"/>
  <c r="F77" i="14"/>
  <c r="F76" i="14"/>
  <c r="F75" i="14"/>
  <c r="F74" i="14"/>
  <c r="F73" i="14"/>
  <c r="F72" i="14"/>
  <c r="F71" i="14"/>
  <c r="F70" i="14"/>
  <c r="F69" i="14"/>
  <c r="F68" i="14"/>
  <c r="F67" i="14"/>
  <c r="F66" i="14"/>
  <c r="F65" i="14"/>
  <c r="F64" i="14"/>
  <c r="F63" i="14"/>
  <c r="F62" i="14"/>
  <c r="F61" i="14"/>
  <c r="F57" i="14"/>
  <c r="F56" i="14"/>
  <c r="F55" i="14"/>
  <c r="F54" i="14"/>
  <c r="F52" i="14"/>
  <c r="F51" i="14"/>
  <c r="F50" i="14"/>
  <c r="F45" i="14"/>
  <c r="F44" i="14"/>
  <c r="F43" i="14"/>
  <c r="F42" i="14"/>
  <c r="F41" i="14"/>
  <c r="F40" i="14"/>
  <c r="F39" i="14"/>
  <c r="F38" i="14"/>
  <c r="F36" i="14"/>
  <c r="F35" i="14"/>
  <c r="F33" i="14"/>
  <c r="F32" i="14"/>
  <c r="F31" i="14"/>
  <c r="F28" i="14"/>
  <c r="F27" i="14"/>
  <c r="F26" i="14"/>
  <c r="F25" i="14"/>
  <c r="F24" i="14"/>
  <c r="F23" i="14"/>
  <c r="F22" i="14"/>
  <c r="F21" i="14"/>
  <c r="F20" i="14"/>
  <c r="F19" i="14"/>
  <c r="F18" i="14"/>
  <c r="F17" i="14"/>
  <c r="F16" i="14"/>
  <c r="F12" i="14"/>
  <c r="E11" i="14"/>
  <c r="E10" i="14"/>
  <c r="E9" i="14"/>
  <c r="E8" i="14"/>
  <c r="E7" i="14"/>
  <c r="E6" i="14"/>
  <c r="E5" i="14"/>
  <c r="E4" i="14"/>
  <c r="E3" i="14"/>
  <c r="E2" i="14"/>
  <c r="F242" i="12"/>
  <c r="E242" i="12"/>
  <c r="D242" i="12"/>
  <c r="A242" i="12"/>
  <c r="G241" i="12"/>
  <c r="F241" i="12"/>
  <c r="E241" i="12"/>
  <c r="D241" i="12"/>
  <c r="A241" i="12"/>
  <c r="F240" i="12"/>
  <c r="E240" i="12"/>
  <c r="D240" i="12"/>
  <c r="B240" i="12"/>
  <c r="A240" i="12"/>
  <c r="F239" i="12"/>
  <c r="E239" i="12"/>
  <c r="D239" i="12"/>
  <c r="A239" i="12"/>
  <c r="F238" i="12"/>
  <c r="D238" i="12"/>
  <c r="B238" i="12"/>
  <c r="A238" i="12"/>
  <c r="G237" i="12"/>
  <c r="F237" i="12"/>
  <c r="E237" i="12"/>
  <c r="D237" i="12"/>
  <c r="A237" i="12"/>
  <c r="F236" i="12"/>
  <c r="D236" i="12"/>
  <c r="B236" i="12"/>
  <c r="A236" i="12"/>
  <c r="F235" i="12"/>
  <c r="D235" i="12"/>
  <c r="A235" i="12"/>
  <c r="F234" i="12"/>
  <c r="E234" i="12"/>
  <c r="D234" i="12"/>
  <c r="B234" i="12"/>
  <c r="A234" i="12"/>
  <c r="G233" i="12"/>
  <c r="F233" i="12"/>
  <c r="E233" i="12"/>
  <c r="D233" i="12"/>
  <c r="B233" i="12"/>
  <c r="A233" i="12"/>
  <c r="F232" i="12"/>
  <c r="D232" i="12"/>
  <c r="A232" i="12"/>
  <c r="F231" i="12"/>
  <c r="D231" i="12"/>
  <c r="A231" i="12"/>
  <c r="F230" i="12"/>
  <c r="D230" i="12"/>
  <c r="A230" i="12"/>
  <c r="G229" i="12"/>
  <c r="F229" i="12"/>
  <c r="E229" i="12"/>
  <c r="D229" i="12"/>
  <c r="A229" i="12"/>
  <c r="B226" i="12"/>
  <c r="G215" i="12"/>
  <c r="E215" i="12"/>
  <c r="D215" i="12"/>
  <c r="C215" i="12"/>
  <c r="B215" i="12"/>
  <c r="A215" i="12"/>
  <c r="G214" i="12"/>
  <c r="E214" i="12"/>
  <c r="D214" i="12"/>
  <c r="C214" i="12"/>
  <c r="B214" i="12"/>
  <c r="A214" i="12"/>
  <c r="G213" i="12"/>
  <c r="E213" i="12"/>
  <c r="D213" i="12"/>
  <c r="C213" i="12"/>
  <c r="B213" i="12"/>
  <c r="A213" i="12"/>
  <c r="G212" i="12"/>
  <c r="E212" i="12"/>
  <c r="D212" i="12"/>
  <c r="C212" i="12"/>
  <c r="B212" i="12"/>
  <c r="A212" i="12"/>
  <c r="G211" i="12"/>
  <c r="E211" i="12"/>
  <c r="D211" i="12"/>
  <c r="B211" i="12"/>
  <c r="A211" i="12"/>
  <c r="E210" i="12"/>
  <c r="D210" i="12"/>
  <c r="B210" i="12"/>
  <c r="A210" i="12"/>
  <c r="E209" i="12"/>
  <c r="D209" i="12"/>
  <c r="B209" i="12"/>
  <c r="A209" i="12"/>
  <c r="E208" i="12"/>
  <c r="D208" i="12"/>
  <c r="B208" i="12"/>
  <c r="A208" i="12"/>
  <c r="E207" i="12"/>
  <c r="D207" i="12"/>
  <c r="B207" i="12"/>
  <c r="A207" i="12"/>
  <c r="E206" i="12"/>
  <c r="D206" i="12"/>
  <c r="C206" i="12"/>
  <c r="C226" i="12"/>
  <c r="B206" i="12"/>
  <c r="A206" i="12"/>
  <c r="E203" i="12"/>
  <c r="B203" i="12"/>
  <c r="B202" i="12"/>
  <c r="G183" i="12"/>
  <c r="F183" i="12"/>
  <c r="E183" i="12"/>
  <c r="D183" i="12"/>
  <c r="A183" i="12"/>
  <c r="G182" i="12"/>
  <c r="F182" i="12"/>
  <c r="E182" i="12"/>
  <c r="D182" i="12"/>
  <c r="A182" i="12"/>
  <c r="F181" i="12"/>
  <c r="E181" i="12"/>
  <c r="D181" i="12"/>
  <c r="C181" i="12"/>
  <c r="B181" i="12"/>
  <c r="A181" i="12"/>
  <c r="F180" i="12"/>
  <c r="E180" i="12"/>
  <c r="D180" i="12"/>
  <c r="A180" i="12"/>
  <c r="F179" i="12"/>
  <c r="D179" i="12"/>
  <c r="C179" i="12"/>
  <c r="B179" i="12"/>
  <c r="A179" i="12"/>
  <c r="G178" i="12"/>
  <c r="F178" i="12"/>
  <c r="E178" i="12"/>
  <c r="D178" i="12"/>
  <c r="A178" i="12"/>
  <c r="F177" i="12"/>
  <c r="D177" i="12"/>
  <c r="B177" i="12"/>
  <c r="A177" i="12"/>
  <c r="F176" i="12"/>
  <c r="D176" i="12"/>
  <c r="A176" i="12"/>
  <c r="F175" i="12"/>
  <c r="E175" i="12"/>
  <c r="D175" i="12"/>
  <c r="B175" i="12"/>
  <c r="A175" i="12"/>
  <c r="G174" i="12"/>
  <c r="F174" i="12"/>
  <c r="E174" i="12"/>
  <c r="D174" i="12"/>
  <c r="B174" i="12"/>
  <c r="A174" i="12"/>
  <c r="F173" i="12"/>
  <c r="D173" i="12"/>
  <c r="A173" i="12"/>
  <c r="F172" i="12"/>
  <c r="D172" i="12"/>
  <c r="A172" i="12"/>
  <c r="F171" i="12"/>
  <c r="D171" i="12"/>
  <c r="A171" i="12"/>
  <c r="G170" i="12"/>
  <c r="F170" i="12"/>
  <c r="E170" i="12"/>
  <c r="D170" i="12"/>
  <c r="A170" i="12"/>
  <c r="F167" i="12"/>
  <c r="G156" i="12"/>
  <c r="E156" i="12"/>
  <c r="D156" i="12"/>
  <c r="C156" i="12"/>
  <c r="B156" i="12"/>
  <c r="A156" i="12"/>
  <c r="G155" i="12"/>
  <c r="E155" i="12"/>
  <c r="D155" i="12"/>
  <c r="C155" i="12"/>
  <c r="B155" i="12"/>
  <c r="A155" i="12"/>
  <c r="G154" i="12"/>
  <c r="E154" i="12"/>
  <c r="D154" i="12"/>
  <c r="C154" i="12"/>
  <c r="B154" i="12"/>
  <c r="A154" i="12"/>
  <c r="G153" i="12"/>
  <c r="E153" i="12"/>
  <c r="D153" i="12"/>
  <c r="C153" i="12"/>
  <c r="B153" i="12"/>
  <c r="A153" i="12"/>
  <c r="G152" i="12"/>
  <c r="E152" i="12"/>
  <c r="D152" i="12"/>
  <c r="B152" i="12"/>
  <c r="A152" i="12"/>
  <c r="E151" i="12"/>
  <c r="D151" i="12"/>
  <c r="B151" i="12"/>
  <c r="A151" i="12"/>
  <c r="E150" i="12"/>
  <c r="D150" i="12"/>
  <c r="B150" i="12"/>
  <c r="A150" i="12"/>
  <c r="E149" i="12"/>
  <c r="D149" i="12"/>
  <c r="B149" i="12"/>
  <c r="A149" i="12"/>
  <c r="E148" i="12"/>
  <c r="D148" i="12"/>
  <c r="B148" i="12"/>
  <c r="A148" i="12"/>
  <c r="E147" i="12"/>
  <c r="D147" i="12"/>
  <c r="C147" i="12"/>
  <c r="B147" i="12"/>
  <c r="A147" i="12"/>
  <c r="F143" i="12"/>
  <c r="C144" i="12"/>
  <c r="F142" i="12"/>
  <c r="E140" i="12"/>
  <c r="B140" i="12"/>
  <c r="B139" i="12"/>
  <c r="D130" i="12"/>
  <c r="D131" i="12"/>
  <c r="F129" i="12"/>
  <c r="D129" i="12"/>
  <c r="A129" i="12"/>
  <c r="F128" i="12"/>
  <c r="D128" i="12"/>
  <c r="A128" i="12"/>
  <c r="F127" i="12"/>
  <c r="D127" i="12"/>
  <c r="A127" i="12"/>
  <c r="G126" i="12"/>
  <c r="F126" i="12"/>
  <c r="E126" i="12"/>
  <c r="D126" i="12"/>
  <c r="A126" i="12"/>
  <c r="F125" i="12"/>
  <c r="D125" i="12"/>
  <c r="A125" i="12"/>
  <c r="F124" i="12"/>
  <c r="D124" i="12"/>
  <c r="A124" i="12"/>
  <c r="F123" i="12"/>
  <c r="E123" i="12"/>
  <c r="D123" i="12"/>
  <c r="A123" i="12"/>
  <c r="G122" i="12"/>
  <c r="F122" i="12"/>
  <c r="E122" i="12"/>
  <c r="D122" i="12"/>
  <c r="C122" i="12"/>
  <c r="B122" i="12"/>
  <c r="A122" i="12"/>
  <c r="F121" i="12"/>
  <c r="E121" i="12"/>
  <c r="D121" i="12"/>
  <c r="B121" i="12"/>
  <c r="A121" i="12"/>
  <c r="G120" i="12"/>
  <c r="F120" i="12"/>
  <c r="E120" i="12"/>
  <c r="D120" i="12"/>
  <c r="C120" i="12"/>
  <c r="B120" i="12"/>
  <c r="A120" i="12"/>
  <c r="F103" i="12"/>
  <c r="C81" i="12"/>
  <c r="B132" i="12"/>
  <c r="E132" i="12"/>
  <c r="F80" i="12"/>
  <c r="F79" i="12"/>
  <c r="E77" i="12"/>
  <c r="B77" i="12"/>
  <c r="B76" i="12"/>
  <c r="H68" i="12"/>
  <c r="G129" i="12"/>
  <c r="G68" i="12"/>
  <c r="C129" i="12"/>
  <c r="F68" i="12"/>
  <c r="G128" i="12"/>
  <c r="E68" i="12"/>
  <c r="C128" i="12"/>
  <c r="D68" i="12"/>
  <c r="G127" i="12"/>
  <c r="C68" i="12"/>
  <c r="C127" i="12"/>
  <c r="B68" i="12"/>
  <c r="C126" i="12"/>
  <c r="H67" i="12"/>
  <c r="G67" i="12"/>
  <c r="F67" i="12"/>
  <c r="E67" i="12"/>
  <c r="D67" i="12"/>
  <c r="C67" i="12"/>
  <c r="B67" i="12"/>
  <c r="H66" i="12"/>
  <c r="G66" i="12"/>
  <c r="F66" i="12"/>
  <c r="E66" i="12"/>
  <c r="D66" i="12"/>
  <c r="C66" i="12"/>
  <c r="B66" i="12"/>
  <c r="M65" i="12"/>
  <c r="H64" i="12"/>
  <c r="E129" i="12"/>
  <c r="G64" i="12"/>
  <c r="B129" i="12"/>
  <c r="F64" i="12"/>
  <c r="E128" i="12"/>
  <c r="E64" i="12"/>
  <c r="B128" i="12"/>
  <c r="D64" i="12"/>
  <c r="E127" i="12"/>
  <c r="C64" i="12"/>
  <c r="B127" i="12"/>
  <c r="B64" i="12"/>
  <c r="B126" i="12"/>
  <c r="H62" i="12"/>
  <c r="G125" i="12"/>
  <c r="G62" i="12"/>
  <c r="C125" i="12"/>
  <c r="B62" i="12"/>
  <c r="H61" i="12"/>
  <c r="G61" i="12"/>
  <c r="F61" i="12"/>
  <c r="F62" i="12"/>
  <c r="G124" i="12"/>
  <c r="E61" i="12"/>
  <c r="H60" i="12"/>
  <c r="G60" i="12"/>
  <c r="F60" i="12"/>
  <c r="E60" i="12"/>
  <c r="H58" i="12"/>
  <c r="E125" i="12"/>
  <c r="G58" i="12"/>
  <c r="B125" i="12"/>
  <c r="F58" i="12"/>
  <c r="E124" i="12"/>
  <c r="E58" i="12"/>
  <c r="B124" i="12"/>
  <c r="C58" i="12"/>
  <c r="B123" i="12"/>
  <c r="K56" i="12"/>
  <c r="H56" i="12"/>
  <c r="G121" i="12"/>
  <c r="G56" i="12"/>
  <c r="C121" i="12"/>
  <c r="F56" i="12"/>
  <c r="E56" i="12"/>
  <c r="D56" i="12"/>
  <c r="G242" i="12"/>
  <c r="C55" i="12"/>
  <c r="C56" i="12"/>
  <c r="B55" i="12"/>
  <c r="B56" i="12"/>
  <c r="C182" i="12"/>
  <c r="C52" i="12"/>
  <c r="B52" i="12"/>
  <c r="B241" i="12"/>
  <c r="H50" i="12"/>
  <c r="G50" i="12"/>
  <c r="C240" i="12"/>
  <c r="F50" i="12"/>
  <c r="G180" i="12"/>
  <c r="E50" i="12"/>
  <c r="C180" i="12"/>
  <c r="C50" i="12"/>
  <c r="C238" i="12"/>
  <c r="E49" i="12"/>
  <c r="D49" i="12"/>
  <c r="D50" i="12"/>
  <c r="B49" i="12"/>
  <c r="B50" i="12"/>
  <c r="C178" i="12"/>
  <c r="E46" i="12"/>
  <c r="D46" i="12"/>
  <c r="E238" i="12"/>
  <c r="B46" i="12"/>
  <c r="B237" i="12"/>
  <c r="H43" i="12"/>
  <c r="H44" i="12"/>
  <c r="G236" i="12"/>
  <c r="G43" i="12"/>
  <c r="G44" i="12"/>
  <c r="F43" i="12"/>
  <c r="F44" i="12"/>
  <c r="G176" i="12"/>
  <c r="E43" i="12"/>
  <c r="E44" i="12"/>
  <c r="C176" i="12"/>
  <c r="D43" i="12"/>
  <c r="D44" i="12"/>
  <c r="C43" i="12"/>
  <c r="C44" i="12"/>
  <c r="C234" i="12"/>
  <c r="B43" i="12"/>
  <c r="B44" i="12"/>
  <c r="H40" i="12"/>
  <c r="E236" i="12"/>
  <c r="F40" i="12"/>
  <c r="E40" i="12"/>
  <c r="B235" i="12"/>
  <c r="H37" i="12"/>
  <c r="H38" i="12"/>
  <c r="G37" i="12"/>
  <c r="G38" i="12"/>
  <c r="C232" i="12"/>
  <c r="F37" i="12"/>
  <c r="F38" i="12"/>
  <c r="E37" i="12"/>
  <c r="E38" i="12"/>
  <c r="C172" i="12"/>
  <c r="D37" i="12"/>
  <c r="D38" i="12"/>
  <c r="C37" i="12"/>
  <c r="C38" i="12"/>
  <c r="C230" i="12"/>
  <c r="B37" i="12"/>
  <c r="B38" i="12"/>
  <c r="H34" i="12"/>
  <c r="E232" i="12"/>
  <c r="G34" i="12"/>
  <c r="B173" i="12"/>
  <c r="F34" i="12"/>
  <c r="E172" i="12"/>
  <c r="E34" i="12"/>
  <c r="B231" i="12"/>
  <c r="D34" i="12"/>
  <c r="E230" i="12"/>
  <c r="C34" i="12"/>
  <c r="B171" i="12"/>
  <c r="B34" i="12"/>
  <c r="B229" i="12"/>
  <c r="B31" i="12"/>
  <c r="AO29" i="12"/>
  <c r="AN29" i="12"/>
  <c r="AM29" i="12"/>
  <c r="C29" i="12"/>
  <c r="AP28" i="12"/>
  <c r="AO28" i="12"/>
  <c r="D28"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AH27" i="12"/>
  <c r="AG27" i="12"/>
  <c r="AF27" i="12"/>
  <c r="AD27" i="12"/>
  <c r="AE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C27" i="12"/>
  <c r="BI24" i="12"/>
  <c r="BH24" i="12"/>
  <c r="BG24" i="12"/>
  <c r="BF24" i="12"/>
  <c r="BE24" i="12"/>
  <c r="BD24" i="12"/>
  <c r="BC24" i="12"/>
  <c r="BB24" i="12"/>
  <c r="BA24" i="12"/>
  <c r="AZ24" i="12"/>
  <c r="AY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D24" i="12"/>
  <c r="C24" i="12"/>
  <c r="L22" i="12"/>
  <c r="K22" i="12"/>
  <c r="J22" i="12"/>
  <c r="I22" i="12"/>
  <c r="F22" i="12"/>
  <c r="E22" i="12"/>
  <c r="BI20" i="12"/>
  <c r="BH20" i="12"/>
  <c r="BG20" i="12"/>
  <c r="BF20" i="12"/>
  <c r="BE20" i="12"/>
  <c r="BD20" i="12"/>
  <c r="BC20" i="12"/>
  <c r="BB20" i="12"/>
  <c r="BA20" i="12"/>
  <c r="AZ20"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D20" i="12"/>
  <c r="C20" i="12"/>
  <c r="BA17" i="12"/>
  <c r="AY17" i="12"/>
  <c r="K17" i="12"/>
  <c r="H17" i="12"/>
  <c r="G17" i="12"/>
  <c r="F17" i="12"/>
  <c r="E17" i="12"/>
  <c r="D17" i="12"/>
  <c r="U16" i="12"/>
  <c r="G16" i="12"/>
  <c r="F16" i="12"/>
  <c r="H16" i="12"/>
  <c r="AY15" i="12"/>
  <c r="V15" i="12"/>
  <c r="R15" i="12"/>
  <c r="P15" i="12"/>
  <c r="I15" i="12"/>
  <c r="H15" i="12"/>
  <c r="L15" i="12"/>
  <c r="G15" i="12"/>
  <c r="K15" i="12"/>
  <c r="F15" i="12"/>
  <c r="J15" i="12"/>
  <c r="AY14" i="12"/>
  <c r="G14" i="12"/>
  <c r="F14" i="12"/>
  <c r="H14" i="12"/>
  <c r="AR13" i="12"/>
  <c r="AE13" i="12"/>
  <c r="N13" i="12"/>
  <c r="O13" i="12"/>
  <c r="H13" i="12"/>
  <c r="G13" i="12"/>
  <c r="F13" i="12"/>
  <c r="BI11" i="12"/>
  <c r="BH11" i="12"/>
  <c r="BG11" i="12"/>
  <c r="BF11" i="12"/>
  <c r="BE11" i="12"/>
  <c r="BD11" i="12"/>
  <c r="BC11" i="12"/>
  <c r="BB11" i="12"/>
  <c r="BA11" i="12"/>
  <c r="AZ11" i="12"/>
  <c r="AY11" i="12"/>
  <c r="AX11" i="12"/>
  <c r="AW11" i="12"/>
  <c r="AV11" i="12"/>
  <c r="AU11" i="12"/>
  <c r="AT11" i="12"/>
  <c r="AS11" i="12"/>
  <c r="AR11" i="12"/>
  <c r="AQ11" i="12"/>
  <c r="AP11" i="12"/>
  <c r="AO11" i="12"/>
  <c r="AN11" i="12"/>
  <c r="AM11" i="12"/>
  <c r="AL11" i="12"/>
  <c r="AK11" i="12"/>
  <c r="AJ11" i="12"/>
  <c r="AI11" i="12"/>
  <c r="AH11" i="12"/>
  <c r="AG11" i="12"/>
  <c r="AF11" i="12"/>
  <c r="AE11" i="12"/>
  <c r="AD11" i="12"/>
  <c r="AC11" i="12"/>
  <c r="AB11" i="12"/>
  <c r="AA11" i="12"/>
  <c r="Z11" i="12"/>
  <c r="Y11" i="12"/>
  <c r="W11" i="12"/>
  <c r="V11" i="12"/>
  <c r="U11" i="12"/>
  <c r="T11" i="12"/>
  <c r="R11" i="12"/>
  <c r="P11" i="12"/>
  <c r="O11" i="12"/>
  <c r="N11" i="12"/>
  <c r="M11" i="12"/>
  <c r="L11" i="12"/>
  <c r="K11" i="12"/>
  <c r="J11" i="12"/>
  <c r="I11" i="12"/>
  <c r="H11" i="12"/>
  <c r="G11" i="12"/>
  <c r="E11" i="12"/>
  <c r="D11" i="12"/>
  <c r="C11" i="12"/>
  <c r="BH10" i="12"/>
  <c r="BG10" i="12"/>
  <c r="BF10" i="12"/>
  <c r="BE10" i="12"/>
  <c r="BD10" i="12"/>
  <c r="BC10" i="12"/>
  <c r="BB10" i="12"/>
  <c r="BA10" i="12"/>
  <c r="AZ10" i="12"/>
  <c r="AY10" i="12"/>
  <c r="AX10" i="12"/>
  <c r="AW10" i="12"/>
  <c r="AV10" i="12"/>
  <c r="AU10" i="12"/>
  <c r="AT10" i="12"/>
  <c r="AS10" i="12"/>
  <c r="AR10" i="12"/>
  <c r="AQ10" i="12"/>
  <c r="AP10" i="12"/>
  <c r="AO10" i="12"/>
  <c r="AN10" i="12"/>
  <c r="AM10" i="12"/>
  <c r="AL10" i="12"/>
  <c r="AK10" i="12"/>
  <c r="AJ10" i="12"/>
  <c r="AI10" i="12"/>
  <c r="AH10" i="12"/>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I9" i="12"/>
  <c r="BI18" i="12"/>
  <c r="BI21" i="12"/>
  <c r="BH9" i="12"/>
  <c r="BH18" i="12"/>
  <c r="BH21" i="12"/>
  <c r="W9" i="12"/>
  <c r="W18" i="12"/>
  <c r="W21" i="12"/>
  <c r="U9" i="12"/>
  <c r="U18" i="12"/>
  <c r="U21" i="12"/>
  <c r="E9" i="12"/>
  <c r="E18" i="12"/>
  <c r="C9" i="12"/>
  <c r="C18" i="12"/>
  <c r="C21" i="12"/>
  <c r="BI8" i="12"/>
  <c r="BH8" i="12"/>
  <c r="B8" i="12"/>
  <c r="BD6" i="12"/>
  <c r="AW6" i="12"/>
  <c r="AN6" i="12"/>
  <c r="AL6" i="12"/>
  <c r="AK6" i="12"/>
  <c r="AH6" i="12"/>
  <c r="AB6" i="12"/>
  <c r="AA6" i="12"/>
  <c r="X6" i="12"/>
  <c r="Q6" i="12"/>
  <c r="P6" i="12"/>
  <c r="H6" i="12"/>
  <c r="X5" i="12"/>
  <c r="X11" i="12"/>
  <c r="Q5" i="12"/>
  <c r="Q11" i="12"/>
  <c r="F5" i="12"/>
  <c r="F11" i="12"/>
  <c r="BG4" i="12"/>
  <c r="BG9" i="12"/>
  <c r="BG18" i="12"/>
  <c r="BG21" i="12"/>
  <c r="BF4" i="12"/>
  <c r="BF9" i="12"/>
  <c r="BF18" i="12"/>
  <c r="BF21" i="12"/>
  <c r="BE4" i="12"/>
  <c r="BD4" i="12"/>
  <c r="BD9" i="12"/>
  <c r="BD18" i="12"/>
  <c r="BD21" i="12"/>
  <c r="BC4" i="12"/>
  <c r="BC9" i="12"/>
  <c r="BC18" i="12"/>
  <c r="BC21" i="12"/>
  <c r="BB4" i="12"/>
  <c r="BB9" i="12"/>
  <c r="BB18" i="12"/>
  <c r="BB21" i="12"/>
  <c r="BA4" i="12"/>
  <c r="BA9" i="12"/>
  <c r="BA18" i="12"/>
  <c r="AZ4" i="12"/>
  <c r="AY4" i="12"/>
  <c r="AX4" i="12"/>
  <c r="AX9" i="12"/>
  <c r="AX18" i="12"/>
  <c r="AX21" i="12"/>
  <c r="AW4" i="12"/>
  <c r="AW9" i="12"/>
  <c r="AW18" i="12"/>
  <c r="AW21" i="12"/>
  <c r="AV4" i="12"/>
  <c r="AV9" i="12"/>
  <c r="AV18" i="12"/>
  <c r="AV21" i="12"/>
  <c r="AU4" i="12"/>
  <c r="AU9" i="12"/>
  <c r="AU18" i="12"/>
  <c r="AU21" i="12"/>
  <c r="AT4" i="12"/>
  <c r="AT9" i="12"/>
  <c r="AT18" i="12"/>
  <c r="AT21" i="12"/>
  <c r="AS4" i="12"/>
  <c r="AS9" i="12"/>
  <c r="AS18" i="12"/>
  <c r="AS21" i="12"/>
  <c r="AR4" i="12"/>
  <c r="AR9" i="12"/>
  <c r="AR18" i="12"/>
  <c r="AR21" i="12"/>
  <c r="AQ4" i="12"/>
  <c r="AQ9" i="12"/>
  <c r="AQ18" i="12"/>
  <c r="AQ21" i="12"/>
  <c r="AP4" i="12"/>
  <c r="AP9" i="12"/>
  <c r="AP18" i="12"/>
  <c r="AP21" i="12"/>
  <c r="AO4" i="12"/>
  <c r="AN4" i="12"/>
  <c r="AN9" i="12"/>
  <c r="AN18" i="12"/>
  <c r="AN21" i="12"/>
  <c r="AM4" i="12"/>
  <c r="AM9" i="12"/>
  <c r="AM18" i="12"/>
  <c r="AM21" i="12"/>
  <c r="AM30" i="12"/>
  <c r="AM32" i="12"/>
  <c r="AL4" i="12"/>
  <c r="AL9" i="12"/>
  <c r="AL18" i="12"/>
  <c r="AL21" i="12"/>
  <c r="AK4" i="12"/>
  <c r="AK9" i="12"/>
  <c r="AK18" i="12"/>
  <c r="AK21" i="12"/>
  <c r="AJ4" i="12"/>
  <c r="AJ9" i="12"/>
  <c r="AJ18" i="12"/>
  <c r="AJ21" i="12"/>
  <c r="AI4" i="12"/>
  <c r="AI9" i="12"/>
  <c r="AI18" i="12"/>
  <c r="AI21" i="12"/>
  <c r="AH4" i="12"/>
  <c r="AH9" i="12"/>
  <c r="AH18" i="12"/>
  <c r="AH21" i="12"/>
  <c r="AG4" i="12"/>
  <c r="AG9" i="12"/>
  <c r="AG18" i="12"/>
  <c r="AG21" i="12"/>
  <c r="AF4" i="12"/>
  <c r="AE4" i="12"/>
  <c r="AE9" i="12"/>
  <c r="AE18" i="12"/>
  <c r="AE21" i="12"/>
  <c r="AD4" i="12"/>
  <c r="AD9" i="12"/>
  <c r="AD18" i="12"/>
  <c r="AD21" i="12"/>
  <c r="AC4" i="12"/>
  <c r="AC9" i="12"/>
  <c r="AC18" i="12"/>
  <c r="AC21" i="12"/>
  <c r="AB4" i="12"/>
  <c r="AB9" i="12"/>
  <c r="AB18" i="12"/>
  <c r="AB21" i="12"/>
  <c r="AA4" i="12"/>
  <c r="AA9" i="12"/>
  <c r="AA18" i="12"/>
  <c r="AA21" i="12"/>
  <c r="Z4" i="12"/>
  <c r="Z9" i="12"/>
  <c r="Z18" i="12"/>
  <c r="Z21" i="12"/>
  <c r="Y4" i="12"/>
  <c r="Y9" i="12"/>
  <c r="Y18" i="12"/>
  <c r="Y21" i="12"/>
  <c r="W4" i="12"/>
  <c r="V4" i="12"/>
  <c r="V9" i="12"/>
  <c r="V18" i="12"/>
  <c r="V21" i="12"/>
  <c r="U4" i="12"/>
  <c r="T4" i="12"/>
  <c r="R4" i="12"/>
  <c r="R9" i="12"/>
  <c r="R18" i="12"/>
  <c r="R21" i="12"/>
  <c r="P4" i="12"/>
  <c r="P9" i="12"/>
  <c r="P18" i="12"/>
  <c r="P21" i="12"/>
  <c r="O4" i="12"/>
  <c r="O6" i="12"/>
  <c r="N4" i="12"/>
  <c r="N9" i="12"/>
  <c r="N18" i="12"/>
  <c r="N21" i="12"/>
  <c r="M4" i="12"/>
  <c r="L4" i="12"/>
  <c r="K4" i="12"/>
  <c r="J4" i="12"/>
  <c r="I4" i="12"/>
  <c r="I6" i="12"/>
  <c r="H4" i="12"/>
  <c r="H9" i="12"/>
  <c r="H18" i="12"/>
  <c r="G4" i="12"/>
  <c r="E4" i="12"/>
  <c r="D4" i="12"/>
  <c r="D9" i="12"/>
  <c r="D18" i="12"/>
  <c r="C4" i="12"/>
  <c r="G84" i="8"/>
  <c r="B99" i="10"/>
  <c r="B41" i="6"/>
  <c r="L40" i="6"/>
  <c r="L39" i="6"/>
  <c r="L38" i="6"/>
  <c r="L37" i="6"/>
  <c r="L36" i="6"/>
  <c r="L35" i="6"/>
  <c r="L28" i="6"/>
  <c r="B28" i="6"/>
  <c r="L34" i="6"/>
  <c r="M34" i="6"/>
  <c r="L31" i="6"/>
  <c r="L30" i="6"/>
  <c r="L27" i="6"/>
  <c r="L25" i="6"/>
  <c r="L24" i="6"/>
  <c r="L23" i="6"/>
  <c r="W22" i="6"/>
  <c r="W25" i="6"/>
  <c r="L22" i="6"/>
  <c r="L21" i="6"/>
  <c r="X19" i="6"/>
  <c r="L19" i="6"/>
  <c r="X18" i="6"/>
  <c r="N18" i="6"/>
  <c r="L18" i="6"/>
  <c r="M18" i="6"/>
  <c r="L17" i="6"/>
  <c r="N16" i="6"/>
  <c r="L16" i="6"/>
  <c r="N15" i="6"/>
  <c r="L15" i="6"/>
  <c r="M15" i="6"/>
  <c r="N14" i="6"/>
  <c r="M14" i="6"/>
  <c r="L14" i="6"/>
  <c r="N13" i="6"/>
  <c r="M13" i="6"/>
  <c r="L13" i="6"/>
  <c r="N12" i="6"/>
  <c r="L12" i="6"/>
  <c r="X11" i="6"/>
  <c r="N11" i="6"/>
  <c r="O11" i="6"/>
  <c r="N10" i="6"/>
  <c r="L10" i="6"/>
  <c r="M10" i="6"/>
  <c r="N9" i="6"/>
  <c r="L9" i="6"/>
  <c r="M9" i="6"/>
  <c r="X8" i="6"/>
  <c r="N8" i="6"/>
  <c r="L8" i="6"/>
  <c r="M8" i="6"/>
  <c r="O8" i="6"/>
  <c r="X7" i="6"/>
  <c r="N7" i="6"/>
  <c r="M7" i="6"/>
  <c r="N6" i="6"/>
  <c r="L6" i="6"/>
  <c r="N5" i="6"/>
  <c r="O5" i="6"/>
  <c r="L5" i="6"/>
  <c r="N4" i="6"/>
  <c r="O4" i="6"/>
  <c r="L4" i="6"/>
  <c r="N3" i="6"/>
  <c r="O3" i="6"/>
  <c r="L3" i="6"/>
  <c r="N2" i="6"/>
  <c r="O2" i="6"/>
  <c r="L2" i="6"/>
  <c r="D34" i="1"/>
  <c r="D28" i="1"/>
  <c r="D35" i="1"/>
  <c r="D4" i="1"/>
  <c r="O6" i="6"/>
  <c r="O7" i="6"/>
  <c r="X20" i="6"/>
  <c r="O15" i="6"/>
  <c r="M42" i="6"/>
  <c r="M29" i="6"/>
  <c r="O13" i="6"/>
  <c r="O18" i="6"/>
  <c r="R49" i="6"/>
  <c r="O10" i="6"/>
  <c r="O12" i="6"/>
  <c r="O27" i="6"/>
  <c r="C236" i="12"/>
  <c r="C177" i="12"/>
  <c r="B172" i="12"/>
  <c r="E177" i="12"/>
  <c r="B182" i="12"/>
  <c r="B230" i="12"/>
  <c r="C239" i="12"/>
  <c r="AN30" i="12"/>
  <c r="AN32" i="12"/>
  <c r="C30" i="12"/>
  <c r="G206" i="12"/>
  <c r="E179" i="12"/>
  <c r="B232" i="12"/>
  <c r="L20" i="6"/>
  <c r="L26" i="6"/>
  <c r="O9" i="6"/>
  <c r="O14" i="6"/>
  <c r="O16" i="6"/>
  <c r="O21" i="6"/>
  <c r="D21" i="12"/>
  <c r="H21" i="12"/>
  <c r="G147" i="12"/>
  <c r="P13" i="12"/>
  <c r="E21" i="12"/>
  <c r="G230" i="12"/>
  <c r="G171" i="12"/>
  <c r="G232" i="12"/>
  <c r="G173" i="12"/>
  <c r="W24" i="6"/>
  <c r="K6" i="12"/>
  <c r="K9" i="12"/>
  <c r="K18" i="12"/>
  <c r="K21" i="12"/>
  <c r="AO6" i="12"/>
  <c r="AO9" i="12"/>
  <c r="AO18" i="12"/>
  <c r="AO21" i="12"/>
  <c r="AO30" i="12"/>
  <c r="AO32" i="12"/>
  <c r="AY6" i="12"/>
  <c r="AY9" i="12"/>
  <c r="AY18" i="12"/>
  <c r="AY21" i="12"/>
  <c r="I9" i="12"/>
  <c r="I18" i="12"/>
  <c r="I21" i="12"/>
  <c r="O9" i="12"/>
  <c r="O18" i="12"/>
  <c r="O21" i="12"/>
  <c r="S5" i="12"/>
  <c r="F6" i="12"/>
  <c r="F9" i="12"/>
  <c r="J6" i="12"/>
  <c r="J9" i="12"/>
  <c r="J18" i="12"/>
  <c r="J21" i="12"/>
  <c r="L6" i="12"/>
  <c r="L9" i="12"/>
  <c r="L18" i="12"/>
  <c r="T6" i="12"/>
  <c r="T9" i="12"/>
  <c r="T18" i="12"/>
  <c r="T21" i="12"/>
  <c r="AF6" i="12"/>
  <c r="AF9" i="12"/>
  <c r="AF18" i="12"/>
  <c r="AF21" i="12"/>
  <c r="AZ6" i="12"/>
  <c r="AZ9" i="12"/>
  <c r="AZ18" i="12"/>
  <c r="AZ21" i="12"/>
  <c r="BE6" i="12"/>
  <c r="BE9" i="12"/>
  <c r="BE18" i="12"/>
  <c r="BE21" i="12"/>
  <c r="X9" i="12"/>
  <c r="X18" i="12"/>
  <c r="X21" i="12"/>
  <c r="BI10" i="12"/>
  <c r="L17" i="12"/>
  <c r="BA21" i="12"/>
  <c r="G6" i="12"/>
  <c r="G9" i="12"/>
  <c r="G18" i="12"/>
  <c r="G21" i="12"/>
  <c r="M6" i="12"/>
  <c r="M9" i="12"/>
  <c r="M18" i="12"/>
  <c r="M21" i="12"/>
  <c r="Q9" i="12"/>
  <c r="Q18" i="12"/>
  <c r="Q21" i="12"/>
  <c r="M15" i="12"/>
  <c r="D29" i="12"/>
  <c r="E28" i="12"/>
  <c r="C170" i="12"/>
  <c r="C229" i="12"/>
  <c r="G172" i="12"/>
  <c r="G231" i="12"/>
  <c r="E176" i="12"/>
  <c r="E235" i="12"/>
  <c r="C174" i="12"/>
  <c r="C233" i="12"/>
  <c r="G238" i="12"/>
  <c r="G179" i="12"/>
  <c r="AP29" i="12"/>
  <c r="AP30" i="12"/>
  <c r="AP32" i="12"/>
  <c r="AQ28" i="12"/>
  <c r="B170" i="12"/>
  <c r="C171" i="12"/>
  <c r="E171" i="12"/>
  <c r="C173" i="12"/>
  <c r="E173" i="12"/>
  <c r="C231" i="12"/>
  <c r="E231" i="12"/>
  <c r="G234" i="12"/>
  <c r="G175" i="12"/>
  <c r="B239" i="12"/>
  <c r="B180" i="12"/>
  <c r="G240" i="12"/>
  <c r="G181" i="12"/>
  <c r="B183" i="12"/>
  <c r="B242" i="12"/>
  <c r="C242" i="12"/>
  <c r="C183" i="12"/>
  <c r="G177" i="12"/>
  <c r="B178" i="12"/>
  <c r="C235" i="12"/>
  <c r="G235" i="12"/>
  <c r="C237" i="12"/>
  <c r="G239" i="12"/>
  <c r="E62" i="12"/>
  <c r="C124" i="12"/>
  <c r="C175" i="12"/>
  <c r="B176" i="12"/>
  <c r="C241" i="12"/>
  <c r="C32" i="12"/>
  <c r="L42" i="6"/>
  <c r="P20" i="6"/>
  <c r="F18" i="12"/>
  <c r="F21" i="12"/>
  <c r="AQ29" i="12"/>
  <c r="AQ30" i="12"/>
  <c r="AQ32" i="12"/>
  <c r="AR28" i="12"/>
  <c r="B253" i="12"/>
  <c r="B254" i="12"/>
  <c r="D194" i="12"/>
  <c r="D195" i="12"/>
  <c r="B196" i="12"/>
  <c r="E196" i="12"/>
  <c r="L21" i="12"/>
  <c r="S11" i="12"/>
  <c r="S6" i="12"/>
  <c r="S4" i="12"/>
  <c r="X21" i="6"/>
  <c r="F28" i="12"/>
  <c r="E29" i="12"/>
  <c r="E30" i="12"/>
  <c r="D30" i="12"/>
  <c r="X22" i="6"/>
  <c r="M19" i="6"/>
  <c r="G207" i="12"/>
  <c r="G148" i="12"/>
  <c r="E32" i="12"/>
  <c r="D32" i="12"/>
  <c r="C207" i="12"/>
  <c r="C148" i="12"/>
  <c r="F29" i="12"/>
  <c r="F30" i="12"/>
  <c r="G28" i="12"/>
  <c r="S9" i="12"/>
  <c r="AR29" i="12"/>
  <c r="AR30" i="12"/>
  <c r="AR32" i="12"/>
  <c r="AS28" i="12"/>
  <c r="O19" i="6"/>
  <c r="O20" i="6"/>
  <c r="O26" i="6"/>
  <c r="O42" i="6"/>
  <c r="M20" i="6"/>
  <c r="Q23" i="6"/>
  <c r="C208" i="12"/>
  <c r="C149" i="12"/>
  <c r="F32" i="12"/>
  <c r="AS29" i="12"/>
  <c r="AS30" i="12"/>
  <c r="AS32" i="12"/>
  <c r="AT28" i="12"/>
  <c r="S18" i="12"/>
  <c r="S21" i="12"/>
  <c r="B9" i="12"/>
  <c r="G29" i="12"/>
  <c r="G30" i="12"/>
  <c r="H28" i="12"/>
  <c r="M43" i="6"/>
  <c r="Q43" i="6"/>
  <c r="Q29" i="6"/>
  <c r="Q30" i="6"/>
  <c r="Q20" i="6"/>
  <c r="Q21" i="6"/>
  <c r="Q49" i="6"/>
  <c r="T49" i="6"/>
  <c r="G208" i="12"/>
  <c r="G149" i="12"/>
  <c r="G32" i="12"/>
  <c r="H29" i="12"/>
  <c r="H30" i="12"/>
  <c r="I28" i="12"/>
  <c r="AT29" i="12"/>
  <c r="AT30" i="12"/>
  <c r="AT32" i="12"/>
  <c r="AU28" i="12"/>
  <c r="Q50" i="6"/>
  <c r="T50" i="6"/>
  <c r="D14" i="15"/>
  <c r="G14" i="15"/>
  <c r="AU29" i="12"/>
  <c r="AU30" i="12"/>
  <c r="AU32" i="12"/>
  <c r="AV28" i="12"/>
  <c r="J28" i="12"/>
  <c r="I29" i="12"/>
  <c r="I30" i="12"/>
  <c r="H32" i="12"/>
  <c r="C209" i="12"/>
  <c r="C150" i="12"/>
  <c r="J29" i="12"/>
  <c r="J30" i="12"/>
  <c r="K28" i="12"/>
  <c r="G209" i="12"/>
  <c r="G150" i="12"/>
  <c r="I32" i="12"/>
  <c r="AV29" i="12"/>
  <c r="AV30" i="12"/>
  <c r="AV32" i="12"/>
  <c r="AW28" i="12"/>
  <c r="AW29" i="12"/>
  <c r="AW30" i="12"/>
  <c r="AX28" i="12"/>
  <c r="K29" i="12"/>
  <c r="K30" i="12"/>
  <c r="L28" i="12"/>
  <c r="C210" i="12"/>
  <c r="C151" i="12"/>
  <c r="J32" i="12"/>
  <c r="G210" i="12"/>
  <c r="G151" i="12"/>
  <c r="K32" i="12"/>
  <c r="L29" i="12"/>
  <c r="L30" i="12"/>
  <c r="M28" i="12"/>
  <c r="AX29" i="12"/>
  <c r="AX30" i="12"/>
  <c r="AX32" i="12"/>
  <c r="AY28" i="12"/>
  <c r="AW32" i="12"/>
  <c r="L32" i="12"/>
  <c r="C211" i="12"/>
  <c r="C152" i="12"/>
  <c r="AY29" i="12"/>
  <c r="AY30" i="12"/>
  <c r="AZ28" i="12"/>
  <c r="N28" i="12"/>
  <c r="M29" i="12"/>
  <c r="M30" i="12"/>
  <c r="M32" i="12"/>
  <c r="N29" i="12"/>
  <c r="N30" i="12"/>
  <c r="N32" i="12"/>
  <c r="O28" i="12"/>
  <c r="AZ29" i="12"/>
  <c r="AZ30" i="12"/>
  <c r="AZ32" i="12"/>
  <c r="BA28" i="12"/>
  <c r="AY32" i="12"/>
  <c r="BA29" i="12"/>
  <c r="BA30" i="12"/>
  <c r="BA32" i="12"/>
  <c r="BB28" i="12"/>
  <c r="O29" i="12"/>
  <c r="O30" i="12"/>
  <c r="P28" i="12"/>
  <c r="O32" i="12"/>
  <c r="P29" i="12"/>
  <c r="P30" i="12"/>
  <c r="P32" i="12"/>
  <c r="Q28" i="12"/>
  <c r="BB29" i="12"/>
  <c r="BB30" i="12"/>
  <c r="BB32" i="12"/>
  <c r="BC28" i="12"/>
  <c r="BC29" i="12"/>
  <c r="BC30" i="12"/>
  <c r="BD28" i="12"/>
  <c r="R28" i="12"/>
  <c r="Q29" i="12"/>
  <c r="Q30" i="12"/>
  <c r="Q32" i="12"/>
  <c r="BD29" i="12"/>
  <c r="BD30" i="12"/>
  <c r="BD32" i="12"/>
  <c r="BE28" i="12"/>
  <c r="R29" i="12"/>
  <c r="R30" i="12"/>
  <c r="R32" i="12"/>
  <c r="S28" i="12"/>
  <c r="BC32" i="12"/>
  <c r="S29" i="12"/>
  <c r="S30" i="12"/>
  <c r="S32" i="12"/>
  <c r="T28" i="12"/>
  <c r="BE29" i="12"/>
  <c r="BE30" i="12"/>
  <c r="BE32" i="12"/>
  <c r="BF28" i="12"/>
  <c r="BF29" i="12"/>
  <c r="BF30" i="12"/>
  <c r="BF32" i="12"/>
  <c r="BG28" i="12"/>
  <c r="T29" i="12"/>
  <c r="T30" i="12"/>
  <c r="T32" i="12"/>
  <c r="U28" i="12"/>
  <c r="V28" i="12"/>
  <c r="U29" i="12"/>
  <c r="U30" i="12"/>
  <c r="U32" i="12"/>
  <c r="BG29" i="12"/>
  <c r="BG30" i="12"/>
  <c r="BH28" i="12"/>
  <c r="BH29" i="12"/>
  <c r="BH30" i="12"/>
  <c r="BI28" i="12"/>
  <c r="BI29" i="12"/>
  <c r="BI30" i="12"/>
  <c r="BI32" i="12"/>
  <c r="BG32" i="12"/>
  <c r="BG33" i="12"/>
  <c r="C62" i="12"/>
  <c r="V29" i="12"/>
  <c r="V30" i="12"/>
  <c r="V32" i="12"/>
  <c r="W28" i="12"/>
  <c r="W29" i="12"/>
  <c r="W30" i="12"/>
  <c r="W32" i="12"/>
  <c r="X28" i="12"/>
  <c r="C123" i="12"/>
  <c r="BH32" i="12"/>
  <c r="BJ30" i="12"/>
  <c r="D62" i="12"/>
  <c r="G123" i="12"/>
  <c r="B69" i="12"/>
  <c r="X29" i="12"/>
  <c r="X30" i="12"/>
  <c r="X32" i="12"/>
  <c r="Y28" i="12"/>
  <c r="Z28" i="12"/>
  <c r="Y29" i="12"/>
  <c r="Y30" i="12"/>
  <c r="Y32" i="12"/>
  <c r="L37" i="12"/>
  <c r="K63" i="12"/>
  <c r="L63" i="12"/>
  <c r="Z29" i="12"/>
  <c r="Z30" i="12"/>
  <c r="Z32" i="12"/>
  <c r="AA28" i="12"/>
  <c r="AA29" i="12"/>
  <c r="AA30" i="12"/>
  <c r="AA32" i="12"/>
  <c r="AB28" i="12"/>
  <c r="AB29" i="12"/>
  <c r="AB30" i="12"/>
  <c r="AB32" i="12"/>
  <c r="AC28" i="12"/>
  <c r="AD28" i="12"/>
  <c r="AC29" i="12"/>
  <c r="AC30" i="12"/>
  <c r="AC32" i="12"/>
  <c r="AD29" i="12"/>
  <c r="AD30" i="12"/>
  <c r="AD32" i="12"/>
  <c r="AE28" i="12"/>
  <c r="AE29" i="12"/>
  <c r="AE30" i="12"/>
  <c r="AE32" i="12"/>
  <c r="AF28" i="12"/>
  <c r="AF29" i="12"/>
  <c r="AF30" i="12"/>
  <c r="AF32" i="12"/>
  <c r="AG28" i="12"/>
  <c r="AH28" i="12"/>
  <c r="AG29" i="12"/>
  <c r="AG30" i="12"/>
  <c r="AG32" i="12"/>
  <c r="AH29" i="12"/>
  <c r="AH30" i="12"/>
  <c r="AH32" i="12"/>
  <c r="AI28" i="12"/>
  <c r="AI29" i="12"/>
  <c r="AI30" i="12"/>
  <c r="AI32" i="12"/>
  <c r="AJ28" i="12"/>
  <c r="AJ29" i="12"/>
  <c r="AJ30" i="12"/>
  <c r="AJ32" i="12"/>
  <c r="AK28" i="12"/>
  <c r="AL28" i="12"/>
  <c r="AL29" i="12"/>
  <c r="AL30" i="12"/>
  <c r="AK29" i="12"/>
  <c r="AK30" i="12"/>
  <c r="AK32" i="12"/>
  <c r="AL32" i="12"/>
  <c r="B30" i="12"/>
  <c r="K62" i="12"/>
  <c r="C69" i="12"/>
  <c r="E69" i="12"/>
  <c r="L36" i="12"/>
  <c r="L40" i="12"/>
  <c r="B32" i="12"/>
  <c r="I69" i="12"/>
  <c r="K65" i="12"/>
  <c r="L65" i="12"/>
  <c r="B5" i="15"/>
  <c r="F14" i="15"/>
  <c r="E14" i="15"/>
  <c r="C5" i="15"/>
  <c r="D5" i="15"/>
  <c r="B6" i="15"/>
  <c r="D6" i="15"/>
  <c r="C6" i="15"/>
</calcChain>
</file>

<file path=xl/comments1.xml><?xml version="1.0" encoding="utf-8"?>
<comments xmlns="http://schemas.openxmlformats.org/spreadsheetml/2006/main">
  <authors>
    <author>KG</author>
  </authors>
  <commentList>
    <comment ref="J2" authorId="0">
      <text>
        <r>
          <rPr>
            <b/>
            <sz val="9"/>
            <rFont val="宋体"/>
            <family val="3"/>
            <charset val="134"/>
          </rPr>
          <t>KG:</t>
        </r>
        <r>
          <rPr>
            <sz val="9"/>
            <rFont val="宋体"/>
            <family val="3"/>
            <charset val="134"/>
          </rPr>
          <t xml:space="preserve">
同付款凭证型号不符
</t>
        </r>
      </text>
    </comment>
    <comment ref="F3" authorId="0">
      <text>
        <r>
          <rPr>
            <b/>
            <sz val="9"/>
            <rFont val="宋体"/>
            <family val="3"/>
            <charset val="134"/>
          </rPr>
          <t>KG:节能补贴494元</t>
        </r>
      </text>
    </comment>
    <comment ref="F5" authorId="0">
      <text>
        <r>
          <rPr>
            <b/>
            <sz val="9"/>
            <rFont val="宋体"/>
            <family val="3"/>
            <charset val="134"/>
          </rPr>
          <t>KG:</t>
        </r>
        <r>
          <rPr>
            <sz val="9"/>
            <rFont val="宋体"/>
            <family val="3"/>
            <charset val="134"/>
          </rPr>
          <t xml:space="preserve">
节能补贴483元</t>
        </r>
      </text>
    </comment>
    <comment ref="F7" authorId="0">
      <text>
        <r>
          <rPr>
            <b/>
            <sz val="9"/>
            <rFont val="宋体"/>
            <family val="3"/>
            <charset val="134"/>
          </rPr>
          <t>KG:</t>
        </r>
        <r>
          <rPr>
            <sz val="9"/>
            <rFont val="宋体"/>
            <family val="3"/>
            <charset val="134"/>
          </rPr>
          <t xml:space="preserve">
4500元的防盗门没有付款凭证</t>
        </r>
      </text>
    </comment>
    <comment ref="L7" authorId="0">
      <text>
        <r>
          <rPr>
            <b/>
            <sz val="9"/>
            <rFont val="宋体"/>
            <family val="3"/>
            <charset val="134"/>
          </rPr>
          <t>KG:</t>
        </r>
        <r>
          <rPr>
            <sz val="9"/>
            <rFont val="宋体"/>
            <family val="3"/>
            <charset val="134"/>
          </rPr>
          <t xml:space="preserve">
仅有1000元押金收据</t>
        </r>
      </text>
    </comment>
    <comment ref="F8" authorId="0">
      <text>
        <r>
          <rPr>
            <b/>
            <sz val="9"/>
            <rFont val="宋体"/>
            <family val="3"/>
            <charset val="134"/>
          </rPr>
          <t>KG:</t>
        </r>
        <r>
          <rPr>
            <sz val="9"/>
            <rFont val="宋体"/>
            <family val="3"/>
            <charset val="134"/>
          </rPr>
          <t xml:space="preserve">
2019年11月15日转账记录暖气片费用调整为3970</t>
        </r>
      </text>
    </comment>
    <comment ref="F11" authorId="0">
      <text>
        <r>
          <rPr>
            <b/>
            <sz val="9"/>
            <rFont val="宋体"/>
            <family val="3"/>
            <charset val="134"/>
          </rPr>
          <t>KG:申请</t>
        </r>
        <r>
          <rPr>
            <sz val="9"/>
            <rFont val="宋体"/>
            <family val="3"/>
            <charset val="134"/>
          </rPr>
          <t xml:space="preserve">
6000元</t>
        </r>
      </text>
    </comment>
    <comment ref="L11" authorId="0">
      <text>
        <r>
          <rPr>
            <b/>
            <sz val="9"/>
            <rFont val="宋体"/>
            <family val="3"/>
            <charset val="134"/>
          </rPr>
          <t>KG:交款凭证5000元</t>
        </r>
      </text>
    </comment>
    <comment ref="X17" authorId="0">
      <text>
        <r>
          <rPr>
            <b/>
            <sz val="9"/>
            <color indexed="81"/>
            <rFont val="宋体"/>
            <family val="3"/>
            <charset val="134"/>
          </rPr>
          <t>KG:</t>
        </r>
        <r>
          <rPr>
            <sz val="9"/>
            <color indexed="81"/>
            <rFont val="宋体"/>
            <family val="3"/>
            <charset val="134"/>
          </rPr>
          <t xml:space="preserve">
可提空间10%-15%</t>
        </r>
      </text>
    </comment>
  </commentList>
</comments>
</file>

<file path=xl/comments2.xml><?xml version="1.0" encoding="utf-8"?>
<comments xmlns="http://schemas.openxmlformats.org/spreadsheetml/2006/main">
  <authors>
    <author>liu</author>
  </authors>
  <commentList>
    <comment ref="G13" authorId="0">
      <text>
        <r>
          <rPr>
            <b/>
            <sz val="9"/>
            <rFont val="宋体"/>
            <family val="3"/>
            <charset val="134"/>
          </rPr>
          <t>liu:</t>
        </r>
        <r>
          <rPr>
            <sz val="9"/>
            <rFont val="宋体"/>
            <family val="3"/>
            <charset val="134"/>
          </rPr>
          <t xml:space="preserve">
</t>
        </r>
        <r>
          <rPr>
            <b/>
            <sz val="9"/>
            <color indexed="10"/>
            <rFont val="宋体"/>
            <family val="3"/>
            <charset val="134"/>
          </rPr>
          <t>注：</t>
        </r>
        <r>
          <rPr>
            <sz val="9"/>
            <color indexed="12"/>
            <rFont val="宋体"/>
            <family val="3"/>
            <charset val="134"/>
          </rPr>
          <t>硬山搁檩房屋不计算隔断墙。
见</t>
        </r>
        <r>
          <rPr>
            <sz val="10"/>
            <color indexed="10"/>
            <rFont val="宋体"/>
            <family val="3"/>
            <charset val="134"/>
          </rPr>
          <t>P.92</t>
        </r>
        <r>
          <rPr>
            <sz val="9"/>
            <color indexed="12"/>
            <rFont val="宋体"/>
            <family val="3"/>
            <charset val="134"/>
          </rPr>
          <t>附记（9）</t>
        </r>
      </text>
    </comment>
    <comment ref="G14" authorId="0">
      <text>
        <r>
          <rPr>
            <b/>
            <sz val="9"/>
            <rFont val="宋体"/>
            <family val="3"/>
            <charset val="134"/>
          </rPr>
          <t>liu:</t>
        </r>
        <r>
          <rPr>
            <sz val="9"/>
            <rFont val="宋体"/>
            <family val="3"/>
            <charset val="134"/>
          </rPr>
          <t xml:space="preserve">
</t>
        </r>
        <r>
          <rPr>
            <b/>
            <sz val="9"/>
            <color indexed="10"/>
            <rFont val="宋体"/>
            <family val="3"/>
            <charset val="134"/>
          </rPr>
          <t>注：</t>
        </r>
        <r>
          <rPr>
            <sz val="9"/>
            <color indexed="12"/>
            <rFont val="宋体"/>
            <family val="3"/>
            <charset val="134"/>
          </rPr>
          <t>硬山搁檩房屋不计算隔断墙。
见</t>
        </r>
        <r>
          <rPr>
            <sz val="10"/>
            <color indexed="10"/>
            <rFont val="宋体"/>
            <family val="3"/>
            <charset val="134"/>
          </rPr>
          <t>P.92</t>
        </r>
        <r>
          <rPr>
            <sz val="9"/>
            <color indexed="12"/>
            <rFont val="宋体"/>
            <family val="3"/>
            <charset val="134"/>
          </rPr>
          <t>附记（9）</t>
        </r>
      </text>
    </comment>
  </commentList>
</comments>
</file>

<file path=xl/sharedStrings.xml><?xml version="1.0" encoding="utf-8"?>
<sst xmlns="http://schemas.openxmlformats.org/spreadsheetml/2006/main" count="2111" uniqueCount="957">
  <si>
    <t>董万军确认主张金额底线</t>
  </si>
  <si>
    <t>序号</t>
  </si>
  <si>
    <t>项目</t>
  </si>
  <si>
    <t>物品</t>
  </si>
  <si>
    <t>金额（元）</t>
  </si>
  <si>
    <t>备注</t>
  </si>
  <si>
    <t>购房款</t>
  </si>
  <si>
    <t>小计</t>
  </si>
  <si>
    <t>装修相关费用</t>
  </si>
  <si>
    <t>灯具</t>
  </si>
  <si>
    <t>洗漱柜及面盆</t>
  </si>
  <si>
    <t>木地板</t>
  </si>
  <si>
    <t>吊顶兼凉霸</t>
  </si>
  <si>
    <t>窗帘</t>
  </si>
  <si>
    <t>地砖</t>
  </si>
  <si>
    <t>榻榻米及橱柜</t>
  </si>
  <si>
    <t>暖气片</t>
  </si>
  <si>
    <t>烟机灶具</t>
  </si>
  <si>
    <t>热水器</t>
  </si>
  <si>
    <t>防盗门</t>
  </si>
  <si>
    <t>空调</t>
  </si>
  <si>
    <t>空调安装</t>
  </si>
  <si>
    <r>
      <rPr>
        <sz val="12"/>
        <rFont val="宋体"/>
        <family val="3"/>
        <charset val="134"/>
      </rPr>
      <t>淸</t>
    </r>
    <r>
      <rPr>
        <sz val="12"/>
        <rFont val="仿宋_GB2312"/>
        <family val="3"/>
        <charset val="134"/>
      </rPr>
      <t>除甲醛费</t>
    </r>
  </si>
  <si>
    <t>窗台石定金</t>
  </si>
  <si>
    <t>装修装饰费（包括室内装修，室 内木门，窗户等）</t>
  </si>
  <si>
    <t>卫浴定金</t>
  </si>
  <si>
    <t>热水器安装费</t>
  </si>
  <si>
    <t>窗台石</t>
  </si>
  <si>
    <t>活性炭竹炭包</t>
  </si>
  <si>
    <t>售后服务收费票据</t>
  </si>
  <si>
    <t>其他费用</t>
  </si>
  <si>
    <t>搬家</t>
  </si>
  <si>
    <t>开荒保洁费</t>
  </si>
  <si>
    <t>净水器移机费</t>
  </si>
  <si>
    <t>违约导致又多交了一年房租</t>
  </si>
  <si>
    <t>有租房合同</t>
  </si>
  <si>
    <t>装修及通勤交通费</t>
  </si>
  <si>
    <t>总计</t>
  </si>
  <si>
    <t>装修及通勤交通费计算标准：单次打车费用60元（印象台湖至西集逸山水）x2（往返）=120元，每周周末往返2次，装修按3个月计算（12周），共计120元x2xl2=2880元；家具安装，家电安装等，按30次计算120元x30=3600元；3年间平时去维护，每月1次,120元xl2x3=4320元；共计10800元。</t>
  </si>
  <si>
    <t>确认签字：</t>
  </si>
  <si>
    <t>时间：</t>
  </si>
  <si>
    <t>凭证</t>
  </si>
  <si>
    <t>内容</t>
  </si>
  <si>
    <t>型号</t>
  </si>
  <si>
    <t>个数</t>
  </si>
  <si>
    <t>金额</t>
  </si>
  <si>
    <t>购置日期</t>
  </si>
  <si>
    <t>现场</t>
  </si>
  <si>
    <t>数量</t>
  </si>
  <si>
    <t>申请票面价</t>
  </si>
  <si>
    <t>市场价/账面价/评估价</t>
  </si>
  <si>
    <t>成新</t>
  </si>
  <si>
    <t>重置价</t>
  </si>
  <si>
    <r>
      <rPr>
        <sz val="10"/>
        <rFont val="宋体"/>
        <family val="3"/>
        <charset val="134"/>
      </rPr>
      <t>装修装饰费（包括室内装修，室</t>
    </r>
    <r>
      <rPr>
        <sz val="10"/>
        <rFont val="Arial"/>
        <charset val="134"/>
      </rPr>
      <t xml:space="preserve"> </t>
    </r>
    <r>
      <rPr>
        <sz val="10"/>
        <rFont val="宋体"/>
        <family val="3"/>
        <charset val="134"/>
      </rPr>
      <t>内木门，窗户等）</t>
    </r>
  </si>
  <si>
    <t>付款凭证</t>
  </si>
  <si>
    <r>
      <rPr>
        <sz val="10"/>
        <rFont val="宋体"/>
        <family val="3"/>
        <charset val="134"/>
      </rPr>
      <t>苏宁易购美的空调</t>
    </r>
  </si>
  <si>
    <t>KFR-50GW/DY-IA(R3)A</t>
  </si>
  <si>
    <t>有实物</t>
  </si>
  <si>
    <r>
      <rPr>
        <sz val="10"/>
        <color rgb="FFFF0000"/>
        <rFont val="Arial"/>
        <family val="2"/>
      </rPr>
      <t>KFR-50GW/DN8Y-DH400</t>
    </r>
    <r>
      <rPr>
        <sz val="10"/>
        <color rgb="FFFF0000"/>
        <rFont val="宋体"/>
        <family val="3"/>
        <charset val="134"/>
      </rPr>
      <t>（</t>
    </r>
    <r>
      <rPr>
        <sz val="10"/>
        <color rgb="FFFF0000"/>
        <rFont val="Arial"/>
        <family val="2"/>
      </rPr>
      <t>D3</t>
    </r>
    <r>
      <rPr>
        <sz val="10"/>
        <color rgb="FFFF0000"/>
        <rFont val="宋体"/>
        <family val="3"/>
        <charset val="134"/>
      </rPr>
      <t>）</t>
    </r>
  </si>
  <si>
    <t>市场价</t>
  </si>
  <si>
    <t>单位</t>
  </si>
  <si>
    <t>单价</t>
  </si>
  <si>
    <t>合计</t>
  </si>
  <si>
    <t>评估值</t>
  </si>
  <si>
    <t>苏宁易购美的空调</t>
  </si>
  <si>
    <t>KFR-26GW/BP3DN8Y-TA102(B1)</t>
  </si>
  <si>
    <t>实木门</t>
  </si>
  <si>
    <t>米</t>
  </si>
  <si>
    <t>品悦空调费用</t>
  </si>
  <si>
    <r>
      <rPr>
        <sz val="10"/>
        <rFont val="宋体"/>
        <family val="3"/>
        <charset val="134"/>
      </rPr>
      <t>格力品悦空调</t>
    </r>
    <r>
      <rPr>
        <sz val="10"/>
        <rFont val="Arial"/>
        <charset val="134"/>
      </rPr>
      <t>KFR-26GW</t>
    </r>
    <r>
      <rPr>
        <sz val="10"/>
        <rFont val="宋体"/>
        <family val="3"/>
        <charset val="134"/>
      </rPr>
      <t>（</t>
    </r>
    <r>
      <rPr>
        <sz val="10"/>
        <rFont val="Arial"/>
        <charset val="134"/>
      </rPr>
      <t>26592</t>
    </r>
    <r>
      <rPr>
        <sz val="10"/>
        <rFont val="宋体"/>
        <family val="3"/>
        <charset val="134"/>
      </rPr>
      <t>）</t>
    </r>
    <r>
      <rPr>
        <sz val="10"/>
        <rFont val="Arial"/>
        <charset val="134"/>
      </rPr>
      <t>FNhAc-A1</t>
    </r>
  </si>
  <si>
    <t>外窗</t>
  </si>
  <si>
    <t>平方米</t>
  </si>
  <si>
    <t>苏宁易购史密斯燃气热水器</t>
  </si>
  <si>
    <t>JSQ26-VJSX</t>
  </si>
  <si>
    <t>水泥</t>
  </si>
  <si>
    <t>吨</t>
  </si>
  <si>
    <t>含于基础装修</t>
  </si>
  <si>
    <t>收据</t>
  </si>
  <si>
    <t>西集逸山水5-501 烟机灶台款</t>
  </si>
  <si>
    <r>
      <rPr>
        <sz val="10"/>
        <rFont val="Arial"/>
        <charset val="134"/>
      </rPr>
      <t>5</t>
    </r>
    <r>
      <rPr>
        <sz val="10"/>
        <rFont val="Arial"/>
        <charset val="134"/>
      </rPr>
      <t>700</t>
    </r>
    <r>
      <rPr>
        <sz val="10"/>
        <rFont val="宋体"/>
        <family val="3"/>
        <charset val="134"/>
      </rPr>
      <t>老板烟机、</t>
    </r>
    <r>
      <rPr>
        <sz val="10"/>
        <rFont val="Arial"/>
        <charset val="134"/>
      </rPr>
      <t>7B26</t>
    </r>
    <r>
      <rPr>
        <sz val="10"/>
        <rFont val="宋体"/>
        <family val="3"/>
        <charset val="134"/>
      </rPr>
      <t>老板灶具</t>
    </r>
  </si>
  <si>
    <t>附送货单</t>
  </si>
  <si>
    <r>
      <rPr>
        <sz val="10"/>
        <rFont val="宋体"/>
        <family val="3"/>
        <charset val="134"/>
      </rPr>
      <t>老板电器</t>
    </r>
    <r>
      <rPr>
        <sz val="10"/>
        <rFont val="Arial"/>
        <charset val="134"/>
      </rPr>
      <t xml:space="preserve">  </t>
    </r>
    <r>
      <rPr>
        <sz val="10"/>
        <rFont val="宋体"/>
        <family val="3"/>
        <charset val="134"/>
      </rPr>
      <t>灶台</t>
    </r>
    <r>
      <rPr>
        <sz val="10"/>
        <rFont val="Arial"/>
        <charset val="134"/>
      </rPr>
      <t>JZT-7B26</t>
    </r>
    <r>
      <rPr>
        <sz val="10"/>
        <rFont val="宋体"/>
        <family val="3"/>
        <charset val="134"/>
      </rPr>
      <t>、烟机</t>
    </r>
    <r>
      <rPr>
        <sz val="10"/>
        <rFont val="Arial"/>
        <charset val="134"/>
      </rPr>
      <t>CXW-200-5700</t>
    </r>
  </si>
  <si>
    <t>沙子</t>
  </si>
  <si>
    <t>西集润和逸园501电子锁定金</t>
  </si>
  <si>
    <r>
      <rPr>
        <sz val="10"/>
        <rFont val="宋体"/>
        <family val="3"/>
        <charset val="134"/>
      </rPr>
      <t>美心</t>
    </r>
    <r>
      <rPr>
        <sz val="10"/>
        <rFont val="Arial"/>
        <charset val="134"/>
      </rPr>
      <t>8031</t>
    </r>
    <r>
      <rPr>
        <sz val="10"/>
        <rFont val="宋体"/>
        <family val="3"/>
        <charset val="134"/>
      </rPr>
      <t>双甲门</t>
    </r>
    <r>
      <rPr>
        <sz val="10"/>
        <rFont val="Arial"/>
        <charset val="134"/>
      </rPr>
      <t>K2</t>
    </r>
    <r>
      <rPr>
        <sz val="10"/>
        <rFont val="宋体"/>
        <family val="3"/>
        <charset val="134"/>
      </rPr>
      <t>电子锁</t>
    </r>
  </si>
  <si>
    <r>
      <rPr>
        <sz val="10"/>
        <rFont val="Arial"/>
        <charset val="134"/>
      </rPr>
      <t>4500*2</t>
    </r>
    <r>
      <rPr>
        <sz val="10"/>
        <rFont val="宋体"/>
        <family val="3"/>
        <charset val="134"/>
      </rPr>
      <t>余应付</t>
    </r>
    <r>
      <rPr>
        <sz val="10"/>
        <rFont val="Arial"/>
        <charset val="134"/>
      </rPr>
      <t>8000</t>
    </r>
    <r>
      <rPr>
        <sz val="10"/>
        <rFont val="宋体"/>
        <family val="3"/>
        <charset val="134"/>
      </rPr>
      <t>元，未见凭证</t>
    </r>
  </si>
  <si>
    <r>
      <rPr>
        <sz val="10"/>
        <rFont val="宋体"/>
        <family val="3"/>
        <charset val="134"/>
      </rPr>
      <t>防盗门、电子锁</t>
    </r>
    <r>
      <rPr>
        <sz val="10"/>
        <rFont val="Arial"/>
        <charset val="134"/>
      </rPr>
      <t xml:space="preserve">   </t>
    </r>
    <r>
      <rPr>
        <sz val="10"/>
        <rFont val="宋体"/>
        <family val="3"/>
        <charset val="134"/>
      </rPr>
      <t>美心</t>
    </r>
    <r>
      <rPr>
        <sz val="10"/>
        <rFont val="Arial"/>
        <charset val="134"/>
      </rPr>
      <t>FAM-MX1</t>
    </r>
    <r>
      <rPr>
        <sz val="10"/>
        <rFont val="宋体"/>
        <family val="3"/>
        <charset val="134"/>
      </rPr>
      <t>（</t>
    </r>
    <r>
      <rPr>
        <sz val="10"/>
        <rFont val="Arial"/>
        <charset val="134"/>
      </rPr>
      <t>2</t>
    </r>
    <r>
      <rPr>
        <sz val="10"/>
        <rFont val="宋体"/>
        <family val="3"/>
        <charset val="134"/>
      </rPr>
      <t>）</t>
    </r>
    <r>
      <rPr>
        <sz val="10"/>
        <rFont val="Arial"/>
        <charset val="134"/>
      </rPr>
      <t>D</t>
    </r>
    <r>
      <rPr>
        <sz val="10"/>
        <rFont val="宋体"/>
        <family val="3"/>
        <charset val="134"/>
      </rPr>
      <t>系列</t>
    </r>
  </si>
  <si>
    <t>装修评估值</t>
  </si>
  <si>
    <t>单包垭口</t>
  </si>
  <si>
    <t>付货单</t>
  </si>
  <si>
    <t>北京三叶散热器厂销售付货单</t>
  </si>
  <si>
    <t>加厚60圆头12*600*1、18*600*1、5*1500*1、4*1500*1；钢铝双杆1*450*800*1；椭圆卫浴1*400*800*1</t>
  </si>
  <si>
    <r>
      <rPr>
        <sz val="10"/>
        <rFont val="宋体"/>
        <family val="3"/>
        <charset val="134"/>
      </rPr>
      <t>付货单金额</t>
    </r>
    <r>
      <rPr>
        <sz val="10"/>
        <rFont val="Arial"/>
        <charset val="134"/>
      </rPr>
      <t>3070</t>
    </r>
    <r>
      <rPr>
        <sz val="10"/>
        <rFont val="宋体"/>
        <family val="3"/>
        <charset val="134"/>
      </rPr>
      <t>元</t>
    </r>
  </si>
  <si>
    <r>
      <rPr>
        <sz val="10"/>
        <rFont val="Arial"/>
        <charset val="134"/>
      </rPr>
      <t>SAYEAN</t>
    </r>
    <r>
      <rPr>
        <sz val="10"/>
        <rFont val="宋体"/>
        <family val="3"/>
        <charset val="134"/>
      </rPr>
      <t>三叶</t>
    </r>
    <r>
      <rPr>
        <sz val="10"/>
        <rFont val="Arial"/>
        <charset val="134"/>
      </rPr>
      <t xml:space="preserve">  </t>
    </r>
    <r>
      <rPr>
        <sz val="10"/>
        <rFont val="宋体"/>
        <family val="3"/>
        <charset val="134"/>
      </rPr>
      <t>查真伪网址：</t>
    </r>
    <r>
      <rPr>
        <sz val="10"/>
        <rFont val="Arial"/>
        <charset val="134"/>
      </rPr>
      <t xml:space="preserve">www.sysrq.com.cn    </t>
    </r>
    <r>
      <rPr>
        <sz val="10"/>
        <rFont val="宋体"/>
        <family val="3"/>
        <charset val="134"/>
      </rPr>
      <t>加厚</t>
    </r>
    <r>
      <rPr>
        <sz val="10"/>
        <rFont val="Arial"/>
        <charset val="134"/>
      </rPr>
      <t>60</t>
    </r>
    <r>
      <rPr>
        <sz val="10"/>
        <rFont val="宋体"/>
        <family val="3"/>
        <charset val="134"/>
      </rPr>
      <t>圆头</t>
    </r>
    <r>
      <rPr>
        <sz val="10"/>
        <rFont val="Arial"/>
        <charset val="134"/>
      </rPr>
      <t>12*600*1</t>
    </r>
    <r>
      <rPr>
        <sz val="10"/>
        <rFont val="宋体"/>
        <family val="3"/>
        <charset val="134"/>
      </rPr>
      <t>、</t>
    </r>
    <r>
      <rPr>
        <sz val="10"/>
        <rFont val="Arial"/>
        <charset val="134"/>
      </rPr>
      <t>18*600*1</t>
    </r>
    <r>
      <rPr>
        <sz val="10"/>
        <rFont val="宋体"/>
        <family val="3"/>
        <charset val="134"/>
      </rPr>
      <t>、</t>
    </r>
    <r>
      <rPr>
        <sz val="10"/>
        <rFont val="Arial"/>
        <charset val="134"/>
      </rPr>
      <t>5*1500*1</t>
    </r>
    <r>
      <rPr>
        <sz val="10"/>
        <rFont val="宋体"/>
        <family val="3"/>
        <charset val="134"/>
      </rPr>
      <t>、</t>
    </r>
    <r>
      <rPr>
        <sz val="10"/>
        <rFont val="Arial"/>
        <charset val="134"/>
      </rPr>
      <t>4*1500*1</t>
    </r>
    <r>
      <rPr>
        <sz val="10"/>
        <rFont val="宋体"/>
        <family val="3"/>
        <charset val="134"/>
      </rPr>
      <t>；钢铝双杆</t>
    </r>
    <r>
      <rPr>
        <sz val="10"/>
        <rFont val="Arial"/>
        <charset val="134"/>
      </rPr>
      <t>1*450*800*1</t>
    </r>
    <r>
      <rPr>
        <sz val="10"/>
        <rFont val="宋体"/>
        <family val="3"/>
        <charset val="134"/>
      </rPr>
      <t>；椭圆卫浴</t>
    </r>
    <r>
      <rPr>
        <sz val="10"/>
        <rFont val="Arial"/>
        <charset val="134"/>
      </rPr>
      <t>1*400*800*1</t>
    </r>
  </si>
  <si>
    <r>
      <rPr>
        <sz val="10"/>
        <rFont val="Arial"/>
        <charset val="134"/>
      </rPr>
      <t>6</t>
    </r>
    <r>
      <rPr>
        <sz val="10"/>
        <rFont val="宋体"/>
        <family val="3"/>
        <charset val="134"/>
      </rPr>
      <t>片</t>
    </r>
  </si>
  <si>
    <t>地脚线</t>
  </si>
  <si>
    <t>收据、付款凭证</t>
  </si>
  <si>
    <t>欧泰卫浴、定金（卫浴）</t>
  </si>
  <si>
    <r>
      <rPr>
        <sz val="10"/>
        <rFont val="宋体"/>
        <family val="3"/>
        <charset val="134"/>
      </rPr>
      <t>惠达品牌：马桶</t>
    </r>
    <r>
      <rPr>
        <sz val="10"/>
        <rFont val="Arial"/>
        <charset val="134"/>
      </rPr>
      <t>HUIDA4.0L</t>
    </r>
  </si>
  <si>
    <t>水电改造</t>
  </si>
  <si>
    <t>交款凭证</t>
  </si>
  <si>
    <t>科勒卫浴（洗漱柜及面盆）</t>
  </si>
  <si>
    <t>铲墙皮</t>
  </si>
  <si>
    <t>圣家地板</t>
  </si>
  <si>
    <t>主卧、次卧</t>
  </si>
  <si>
    <t>阳角</t>
  </si>
  <si>
    <t>根</t>
  </si>
  <si>
    <r>
      <rPr>
        <sz val="10"/>
        <rFont val="Arial"/>
        <charset val="134"/>
      </rPr>
      <t>2</t>
    </r>
    <r>
      <rPr>
        <sz val="10"/>
        <rFont val="Arial"/>
        <charset val="134"/>
      </rPr>
      <t>0</t>
    </r>
    <r>
      <rPr>
        <sz val="10"/>
        <rFont val="宋体"/>
        <family val="3"/>
        <charset val="134"/>
      </rPr>
      <t>根</t>
    </r>
  </si>
  <si>
    <t>预订单</t>
  </si>
  <si>
    <r>
      <rPr>
        <sz val="10"/>
        <rFont val="Arial"/>
        <charset val="134"/>
      </rPr>
      <t>2D126-3*360</t>
    </r>
    <r>
      <rPr>
        <sz val="10"/>
        <rFont val="宋体"/>
        <family val="3"/>
        <charset val="134"/>
      </rPr>
      <t>；</t>
    </r>
    <r>
      <rPr>
        <sz val="10"/>
        <rFont val="Arial"/>
        <charset val="134"/>
      </rPr>
      <t>FS201-1*499</t>
    </r>
    <r>
      <rPr>
        <sz val="10"/>
        <rFont val="宋体"/>
        <family val="3"/>
        <charset val="134"/>
      </rPr>
      <t>；</t>
    </r>
    <r>
      <rPr>
        <sz val="10"/>
        <rFont val="Arial"/>
        <charset val="134"/>
      </rPr>
      <t>ZH085-1*3860</t>
    </r>
  </si>
  <si>
    <r>
      <rPr>
        <sz val="10"/>
        <rFont val="宋体"/>
        <family val="3"/>
        <charset val="134"/>
      </rPr>
      <t>厨房吊顶及凉霸</t>
    </r>
    <r>
      <rPr>
        <sz val="10"/>
        <rFont val="Arial"/>
        <charset val="134"/>
      </rPr>
      <t xml:space="preserve"> 2D126-3*360</t>
    </r>
    <r>
      <rPr>
        <sz val="10"/>
        <rFont val="宋体"/>
        <family val="3"/>
        <charset val="134"/>
      </rPr>
      <t>；</t>
    </r>
    <r>
      <rPr>
        <sz val="10"/>
        <rFont val="Arial"/>
        <charset val="134"/>
      </rPr>
      <t>FS201-1*499</t>
    </r>
    <r>
      <rPr>
        <sz val="10"/>
        <rFont val="宋体"/>
        <family val="3"/>
        <charset val="134"/>
      </rPr>
      <t>；</t>
    </r>
    <r>
      <rPr>
        <sz val="10"/>
        <rFont val="Arial"/>
        <charset val="134"/>
      </rPr>
      <t>ZH085-1*3860</t>
    </r>
  </si>
  <si>
    <t>墙面漆</t>
  </si>
  <si>
    <r>
      <rPr>
        <sz val="10"/>
        <rFont val="Arial"/>
        <charset val="134"/>
      </rPr>
      <t>3</t>
    </r>
    <r>
      <rPr>
        <sz val="10"/>
        <rFont val="宋体"/>
        <family val="3"/>
        <charset val="134"/>
      </rPr>
      <t>套</t>
    </r>
  </si>
  <si>
    <t>销售定金单</t>
  </si>
  <si>
    <t>欧派高端软装（窗帘）</t>
  </si>
  <si>
    <r>
      <rPr>
        <sz val="10"/>
        <rFont val="宋体"/>
        <family val="3"/>
        <charset val="134"/>
      </rPr>
      <t>窗帘</t>
    </r>
    <r>
      <rPr>
        <sz val="10"/>
        <rFont val="Arial"/>
        <charset val="134"/>
      </rPr>
      <t>+</t>
    </r>
    <r>
      <rPr>
        <sz val="10"/>
        <rFont val="宋体"/>
        <family val="3"/>
        <charset val="134"/>
      </rPr>
      <t>轨道</t>
    </r>
    <r>
      <rPr>
        <sz val="10"/>
        <rFont val="Arial"/>
        <charset val="134"/>
      </rPr>
      <t>+</t>
    </r>
    <r>
      <rPr>
        <sz val="10"/>
        <rFont val="宋体"/>
        <family val="3"/>
        <charset val="134"/>
      </rPr>
      <t>挂柱</t>
    </r>
  </si>
  <si>
    <r>
      <rPr>
        <sz val="10"/>
        <rFont val="Arial"/>
        <charset val="134"/>
      </rPr>
      <t>8</t>
    </r>
    <r>
      <rPr>
        <sz val="10"/>
        <rFont val="宋体"/>
        <family val="3"/>
        <charset val="134"/>
      </rPr>
      <t>片主纱、</t>
    </r>
    <r>
      <rPr>
        <sz val="10"/>
        <rFont val="Arial"/>
        <charset val="134"/>
      </rPr>
      <t>6</t>
    </r>
    <r>
      <rPr>
        <sz val="10"/>
        <rFont val="宋体"/>
        <family val="3"/>
        <charset val="134"/>
      </rPr>
      <t>片客纱</t>
    </r>
  </si>
  <si>
    <t>墙地砖</t>
  </si>
  <si>
    <t>销售单</t>
  </si>
  <si>
    <t>陶瓷批发基地销售单（地砖）</t>
  </si>
  <si>
    <r>
      <rPr>
        <sz val="10"/>
        <rFont val="宋体"/>
        <family val="3"/>
        <charset val="134"/>
      </rPr>
      <t>客厅、书房、卫生间、</t>
    </r>
    <r>
      <rPr>
        <sz val="10"/>
        <rFont val="Arial"/>
        <charset val="134"/>
      </rPr>
      <t xml:space="preserve"> </t>
    </r>
    <r>
      <rPr>
        <sz val="10"/>
        <rFont val="宋体"/>
        <family val="3"/>
        <charset val="134"/>
      </rPr>
      <t>厨房</t>
    </r>
  </si>
  <si>
    <t>马桶</t>
  </si>
  <si>
    <t>销售凭证</t>
  </si>
  <si>
    <t>香河尚品之家建材城商户买卖销售凭证</t>
  </si>
  <si>
    <t>地柜、吊柜、包水管、包燃气、罗马柱、帽线、拉兰、台下盆、水盆、圆角柜、榻榻米、鞋柜、阳台、床垫</t>
  </si>
  <si>
    <t>次卧榻榻米及橱柜，含地柜、吊柜、包水管、包燃气、罗马柱、帽线、拉兰、台下盆、水盆、圆角柜、榻榻米、鞋柜、阳台、床垫</t>
  </si>
  <si>
    <t>美缝</t>
  </si>
  <si>
    <t>定金（窗台石）</t>
  </si>
  <si>
    <t>西集润和逸园5-1-501 万达石材</t>
  </si>
  <si>
    <r>
      <rPr>
        <sz val="10"/>
        <rFont val="Arial"/>
        <charset val="134"/>
      </rPr>
      <t>4</t>
    </r>
    <r>
      <rPr>
        <sz val="10"/>
        <rFont val="宋体"/>
        <family val="3"/>
        <charset val="134"/>
      </rPr>
      <t>块</t>
    </r>
  </si>
  <si>
    <t>浴霸</t>
  </si>
  <si>
    <t>转账记录</t>
  </si>
  <si>
    <t>万达石材-窗台石</t>
  </si>
  <si>
    <t>基础装修（瓦工、电工、木工、匠工费用）</t>
  </si>
  <si>
    <t>销售合同</t>
  </si>
  <si>
    <t>居然之家商品销售合同（灯具）</t>
  </si>
  <si>
    <r>
      <rPr>
        <sz val="10"/>
        <rFont val="Arial"/>
        <charset val="134"/>
      </rPr>
      <t>OPPLE</t>
    </r>
    <r>
      <rPr>
        <sz val="10"/>
        <rFont val="宋体"/>
        <family val="3"/>
        <charset val="134"/>
      </rPr>
      <t>品牌</t>
    </r>
  </si>
  <si>
    <t>涂料材料</t>
  </si>
  <si>
    <t>装修费收据</t>
  </si>
  <si>
    <t>西集润和逸园5-1-501房屋装饰装修费</t>
  </si>
  <si>
    <r>
      <rPr>
        <sz val="10"/>
        <rFont val="宋体"/>
        <family val="3"/>
        <charset val="134"/>
      </rPr>
      <t>《装饰装修工程施工合同（</t>
    </r>
    <r>
      <rPr>
        <sz val="10"/>
        <rFont val="Arial"/>
        <charset val="134"/>
      </rPr>
      <t>146800</t>
    </r>
    <r>
      <rPr>
        <sz val="10"/>
        <rFont val="宋体"/>
        <family val="3"/>
        <charset val="134"/>
      </rPr>
      <t>）》</t>
    </r>
  </si>
  <si>
    <t>合同内容</t>
  </si>
  <si>
    <t>材料运输及垃圾清运</t>
  </si>
  <si>
    <t>施工企业管理费及利润</t>
  </si>
  <si>
    <t>格力空调加管、外机平台托架、高空费</t>
  </si>
  <si>
    <r>
      <rPr>
        <sz val="10"/>
        <color rgb="FFFF0000"/>
        <rFont val="Arial"/>
        <family val="2"/>
      </rPr>
      <t>2</t>
    </r>
    <r>
      <rPr>
        <sz val="10"/>
        <color rgb="FFFF0000"/>
        <rFont val="Arial"/>
        <family val="2"/>
      </rPr>
      <t>.4</t>
    </r>
    <r>
      <rPr>
        <sz val="10"/>
        <color rgb="FFFF0000"/>
        <rFont val="宋体"/>
        <family val="3"/>
        <charset val="134"/>
      </rPr>
      <t>米</t>
    </r>
    <r>
      <rPr>
        <sz val="10"/>
        <color rgb="FFFF0000"/>
        <rFont val="Arial"/>
        <family val="2"/>
      </rPr>
      <t>*100=240+80+100</t>
    </r>
  </si>
  <si>
    <t>安装费</t>
  </si>
  <si>
    <t>实际发生费用</t>
  </si>
  <si>
    <t>施工企业税金（9%）</t>
  </si>
  <si>
    <t>售后服务收费凭证</t>
  </si>
  <si>
    <t>空调安装费用</t>
  </si>
  <si>
    <t>史密斯热水器安装费用</t>
  </si>
  <si>
    <t>甲醛治理18601311708</t>
  </si>
  <si>
    <t>活性炭除甲醛除味新房竹炭包去味家用装修吸甲醛汽车神器碳清除剂</t>
  </si>
  <si>
    <t xml:space="preserve"> 开荒保洁小时工</t>
  </si>
  <si>
    <t>安装派工单</t>
  </si>
  <si>
    <t>通州朗清园23-4-601安装净水器</t>
  </si>
  <si>
    <r>
      <rPr>
        <sz val="10"/>
        <color rgb="FFFF0000"/>
        <rFont val="宋体"/>
        <family val="3"/>
        <charset val="134"/>
      </rPr>
      <t>怡口</t>
    </r>
    <r>
      <rPr>
        <sz val="10"/>
        <color rgb="FFFF0000"/>
        <rFont val="Arial"/>
        <family val="2"/>
      </rPr>
      <t>-</t>
    </r>
    <r>
      <rPr>
        <sz val="10"/>
        <color rgb="FFFF0000"/>
        <rFont val="宋体"/>
        <family val="3"/>
        <charset val="134"/>
      </rPr>
      <t>净水</t>
    </r>
    <r>
      <rPr>
        <sz val="10"/>
        <color rgb="FFFF0000"/>
        <rFont val="Arial"/>
        <family val="2"/>
      </rPr>
      <t>-ERO102-3</t>
    </r>
  </si>
  <si>
    <t>武夷花园荣誉4-2-601</t>
  </si>
  <si>
    <t>租赁合同</t>
  </si>
  <si>
    <t>北京市住房租赁合同[京建发（2019）309号]</t>
  </si>
  <si>
    <r>
      <rPr>
        <sz val="10"/>
        <color rgb="FFFF0000"/>
        <rFont val="宋体"/>
        <family val="3"/>
        <charset val="134"/>
      </rPr>
      <t>通州区台湖镇印象台湖</t>
    </r>
    <r>
      <rPr>
        <sz val="10"/>
        <color rgb="FFFF0000"/>
        <rFont val="Arial"/>
        <family val="2"/>
      </rPr>
      <t>A7</t>
    </r>
    <r>
      <rPr>
        <sz val="10"/>
        <color rgb="FFFF0000"/>
        <rFont val="宋体"/>
        <family val="3"/>
        <charset val="134"/>
      </rPr>
      <t>区</t>
    </r>
  </si>
  <si>
    <r>
      <rPr>
        <sz val="10"/>
        <color rgb="FFFF0000"/>
        <rFont val="宋体"/>
        <family val="3"/>
        <charset val="134"/>
      </rPr>
      <t>融华嘉园（武夷花园临时周转房）</t>
    </r>
    <r>
      <rPr>
        <sz val="10"/>
        <color rgb="FFFF0000"/>
        <rFont val="Arial"/>
        <family val="2"/>
      </rPr>
      <t>4-2-501</t>
    </r>
    <r>
      <rPr>
        <sz val="10"/>
        <color rgb="FFFF0000"/>
        <rFont val="宋体"/>
        <family val="3"/>
        <charset val="134"/>
      </rPr>
      <t>房屋、家具押金</t>
    </r>
  </si>
  <si>
    <t>采暖合同</t>
  </si>
  <si>
    <t>北京市居民供热采暖合同</t>
  </si>
  <si>
    <t>北京市通州区西集润和逸园</t>
  </si>
  <si>
    <t>北京房地集团有限公司第一物业管理分公司专用收据</t>
  </si>
  <si>
    <t>发票</t>
  </si>
  <si>
    <t>物业费、垃圾清运费、装修管理费</t>
  </si>
  <si>
    <t>搬运服务合同</t>
  </si>
  <si>
    <t>搬运服务合同单2201070071</t>
  </si>
  <si>
    <r>
      <rPr>
        <sz val="10"/>
        <color rgb="FFFF0000"/>
        <rFont val="宋体"/>
        <family val="3"/>
        <charset val="134"/>
      </rPr>
      <t>融御</t>
    </r>
    <r>
      <rPr>
        <sz val="10"/>
        <color rgb="FFFF0000"/>
        <rFont val="Arial"/>
        <family val="2"/>
      </rPr>
      <t>4-2-401</t>
    </r>
    <r>
      <rPr>
        <sz val="10"/>
        <color rgb="FFFF0000"/>
        <rFont val="宋体"/>
        <family val="3"/>
        <charset val="134"/>
      </rPr>
      <t>搬入朗清园</t>
    </r>
    <r>
      <rPr>
        <sz val="10"/>
        <color rgb="FFFF0000"/>
        <rFont val="Arial"/>
        <family val="2"/>
      </rPr>
      <t>2-3</t>
    </r>
  </si>
  <si>
    <t>搬运服务合同单2201150126</t>
  </si>
  <si>
    <r>
      <rPr>
        <sz val="10"/>
        <color rgb="FFFF0000"/>
        <rFont val="宋体"/>
        <family val="3"/>
        <charset val="134"/>
      </rPr>
      <t>武夷融御搬入朗清园</t>
    </r>
    <r>
      <rPr>
        <sz val="10"/>
        <color rgb="FFFF0000"/>
        <rFont val="Arial"/>
        <family val="2"/>
      </rPr>
      <t>2</t>
    </r>
    <r>
      <rPr>
        <sz val="10"/>
        <color rgb="FFFF0000"/>
        <rFont val="宋体"/>
        <family val="3"/>
        <charset val="134"/>
      </rPr>
      <t>区</t>
    </r>
  </si>
  <si>
    <t>客户姓名</t>
  </si>
  <si>
    <t>常女士</t>
  </si>
  <si>
    <t>地址</t>
  </si>
  <si>
    <t>润和逸园5-1-501</t>
  </si>
  <si>
    <t>电子邮箱</t>
  </si>
  <si>
    <t>微信</t>
  </si>
  <si>
    <t>工长姓名</t>
  </si>
  <si>
    <t>吴先生</t>
  </si>
  <si>
    <t>联系电话</t>
  </si>
  <si>
    <t>项目名称</t>
  </si>
  <si>
    <t>工艺说明及做法</t>
  </si>
  <si>
    <t>辅料名称规格</t>
  </si>
  <si>
    <t>工程报价单</t>
  </si>
  <si>
    <t>做窗套</t>
  </si>
  <si>
    <t>套</t>
  </si>
  <si>
    <t>厅，主卧，次卧，小卧室各一个单包</t>
  </si>
  <si>
    <t>做雅口</t>
  </si>
  <si>
    <t>个</t>
  </si>
  <si>
    <t>主卧与卫生间过道大雅口双包一个，入户门单包一个</t>
  </si>
  <si>
    <t>木门</t>
  </si>
  <si>
    <t>橡木实木门</t>
  </si>
  <si>
    <t>地板</t>
  </si>
  <si>
    <t>项</t>
  </si>
  <si>
    <t>主，次卧室地板（含人工费）</t>
  </si>
  <si>
    <t>圣家</t>
  </si>
  <si>
    <t>木地脚线</t>
  </si>
  <si>
    <t>含安装</t>
  </si>
  <si>
    <t>集成吊顶</t>
  </si>
  <si>
    <t>厨房与卫生间，干区过道</t>
  </si>
  <si>
    <t>友邦</t>
  </si>
  <si>
    <t>卫生间浴霸，厨房凉霸</t>
  </si>
  <si>
    <t>副</t>
  </si>
  <si>
    <t>含安装，附件</t>
  </si>
  <si>
    <t>涂料</t>
  </si>
  <si>
    <t>购买</t>
  </si>
  <si>
    <t>电子锁定金</t>
  </si>
  <si>
    <t>散热器</t>
  </si>
  <si>
    <t>组</t>
  </si>
  <si>
    <t>三叶</t>
  </si>
  <si>
    <t>史密斯</t>
  </si>
  <si>
    <t>油烟机，灶具</t>
  </si>
  <si>
    <t>老板牌</t>
  </si>
  <si>
    <t>卫浴</t>
  </si>
  <si>
    <t>科勒</t>
  </si>
  <si>
    <t>卫浴（配套）</t>
  </si>
  <si>
    <t>殴泰</t>
  </si>
  <si>
    <t>美的</t>
  </si>
  <si>
    <t>定制柜子</t>
  </si>
  <si>
    <t>平米</t>
  </si>
  <si>
    <t>地柜，吊柜，包水管，包燃气，罗马柱，帽线，拉兰，台下盆，水盆，圆角柜，榻榻米，鞋柜，阳台，床垫</t>
  </si>
  <si>
    <t>地砖地脚线</t>
  </si>
  <si>
    <t>买墙地砖</t>
  </si>
  <si>
    <t>装修基础报价</t>
  </si>
  <si>
    <t>木工，瓦工，油工，水电工及辅料</t>
  </si>
  <si>
    <t>注意：此报价仅供参考，因每个公司报价项目价格不同，大约有10%之间。     主材价格也有差距 ，因厂家不同，用料不同。</t>
  </si>
  <si>
    <t>七星北里5-1-501</t>
  </si>
  <si>
    <t>一</t>
  </si>
  <si>
    <t>厅连餐厅，过道</t>
  </si>
  <si>
    <t>铲墙</t>
  </si>
  <si>
    <t>人工费</t>
  </si>
  <si>
    <t>墙顶面基层处理封墙锢</t>
  </si>
  <si>
    <t>墙面基层清理干净，墙面界面剂处理；</t>
  </si>
  <si>
    <t>美巢</t>
  </si>
  <si>
    <t>墙顶面批刮腻子</t>
  </si>
  <si>
    <t>1、墙面清理干净，无浮尘；2、界面剂处理，刮腻子2-3遍；3、阴阳角顺直</t>
  </si>
  <si>
    <t>墙顶面打磨</t>
  </si>
  <si>
    <t>墙顶面砂纸打磨平整</t>
  </si>
  <si>
    <t>石膏找平</t>
  </si>
  <si>
    <t>底层石膏找平</t>
  </si>
  <si>
    <t>山鹅</t>
  </si>
  <si>
    <t>贴网</t>
  </si>
  <si>
    <t>防止墙裂缝</t>
  </si>
  <si>
    <t>刷漆</t>
  </si>
  <si>
    <t>1、乳胶漆涂刷2-3遍，漆膜均匀；2、乳胶漆甲方提供；（不含色漆）</t>
  </si>
  <si>
    <t>贴地砖</t>
  </si>
  <si>
    <t>1、瓷砖充分泡水，取出阴干；2、清理基层，扫除浮灰、洒水润湿；3、预排、放样，水泥砂浆铺贴；4、不含踢脚板安装、不含特殊基层处理；最大800×800厘米，最小300×300</t>
  </si>
  <si>
    <t>水泥钻牌</t>
  </si>
  <si>
    <t>地面美缝</t>
  </si>
  <si>
    <t>地砖铺贴完毕，刀片清理砖缝，使用专用美缝剂美缝；</t>
  </si>
  <si>
    <t>沙子,水泥(贴砖辅料)</t>
  </si>
  <si>
    <t>辅料费</t>
  </si>
  <si>
    <t>二</t>
  </si>
  <si>
    <t>主卧室</t>
  </si>
  <si>
    <t>地面找平</t>
  </si>
  <si>
    <t>水泥砂浆找平</t>
  </si>
  <si>
    <t>三</t>
  </si>
  <si>
    <t>次卧室</t>
  </si>
  <si>
    <t>四</t>
  </si>
  <si>
    <t>小卧室</t>
  </si>
  <si>
    <t>五</t>
  </si>
  <si>
    <t>厨房</t>
  </si>
  <si>
    <t>墙地面基层处理封墙锢</t>
  </si>
  <si>
    <t>防水处理(上返180cm)</t>
  </si>
  <si>
    <t>待定</t>
  </si>
  <si>
    <t>1、防水基层处理，如果基层平整度较差，表面疏松，必须做基层界面处理；2、清理基层，无浮灰，涂刷防水涂料2遍，第二遍涂刷方向与第一遍涂刷方向垂直；3、卫生间涂刷高度从地面上返1800mm,厨房涂刷高度从地面上返300mm；4，防水涂刷完全干透后，地面蓄水，墙面淋水做24小时闭水试验；5、按实际涂刷面积计算工程量；</t>
  </si>
  <si>
    <t>雨虹</t>
  </si>
  <si>
    <t>贴墙地砖</t>
  </si>
  <si>
    <t>1、瓷砖充分泡水，取出阴干；2、清理基层，扫除浮灰、洒水润湿；3、预排、放样，水泥砂浆铺贴；4、不含踢脚板安装、不含特殊基层处理；300×600</t>
  </si>
  <si>
    <t>墙地面美缝</t>
  </si>
  <si>
    <t>拉毛</t>
  </si>
  <si>
    <t>用108胶，水泥拉毛</t>
  </si>
  <si>
    <t>辅料</t>
  </si>
  <si>
    <t>六</t>
  </si>
  <si>
    <t>卫生间</t>
  </si>
  <si>
    <t>七</t>
  </si>
  <si>
    <t>综合项目</t>
  </si>
  <si>
    <t>主卧，次卧，小卧室，厨房各一个</t>
  </si>
  <si>
    <t>卫生间路镁合金门</t>
  </si>
  <si>
    <t>水电局部改造</t>
  </si>
  <si>
    <t>局部</t>
  </si>
  <si>
    <t>垃圾清运费</t>
  </si>
  <si>
    <t>1、从施工现场运至物业指定的小区内垃圾堆放处；2、垃圾使用编织袋封装；3、此费用不含垃圾外运费用；4、此费用不包括物业收取的垃圾费用；</t>
  </si>
  <si>
    <t>材料搬运费</t>
  </si>
  <si>
    <t>从楼下搬到楼上。</t>
  </si>
  <si>
    <t>垃圾外运费</t>
  </si>
  <si>
    <t>八</t>
  </si>
  <si>
    <t>其它</t>
  </si>
  <si>
    <t>注意：此报价仅供参考，因每个公司报价项目价格不同，大约有10%~20%之间。     主材价格也有差距 ，因厂家不同，用料不同。</t>
  </si>
  <si>
    <t>吊顶</t>
  </si>
  <si>
    <t>房屋坐落</t>
  </si>
  <si>
    <t>轨枕厂</t>
  </si>
  <si>
    <t>分  值</t>
  </si>
  <si>
    <t>项目
名称</t>
  </si>
  <si>
    <t>怀盛</t>
  </si>
  <si>
    <t>被腾退人</t>
  </si>
  <si>
    <t>宅基地面积</t>
  </si>
  <si>
    <t>澡堂</t>
  </si>
  <si>
    <t>食堂</t>
  </si>
  <si>
    <t>玻璃房</t>
  </si>
  <si>
    <t>可移动顶棚</t>
  </si>
  <si>
    <t>门卫</t>
  </si>
  <si>
    <t>山上小破房</t>
  </si>
  <si>
    <t>架空棚</t>
  </si>
  <si>
    <t>临时工棚</t>
  </si>
  <si>
    <t>房号</t>
  </si>
  <si>
    <t>建筑物1</t>
  </si>
  <si>
    <t>建筑物2</t>
  </si>
  <si>
    <t>建筑物3</t>
  </si>
  <si>
    <t>建筑物4</t>
  </si>
  <si>
    <t>建筑物5</t>
  </si>
  <si>
    <t>建筑物6</t>
  </si>
  <si>
    <t>建筑物7</t>
  </si>
  <si>
    <t>建筑物8</t>
  </si>
  <si>
    <t>建筑物9</t>
  </si>
  <si>
    <t>建筑物10</t>
  </si>
  <si>
    <t>建筑物11</t>
  </si>
  <si>
    <t>建筑物12</t>
  </si>
  <si>
    <t>建筑物13</t>
  </si>
  <si>
    <t>建筑物14</t>
  </si>
  <si>
    <t>建筑物15</t>
  </si>
  <si>
    <t>建筑物16</t>
  </si>
  <si>
    <t>建筑物17</t>
  </si>
  <si>
    <t>建筑物18</t>
  </si>
  <si>
    <t>建筑物19</t>
  </si>
  <si>
    <t>建筑物20</t>
  </si>
  <si>
    <t>建筑物21</t>
  </si>
  <si>
    <t>建筑物22</t>
  </si>
  <si>
    <t>建筑物23</t>
  </si>
  <si>
    <t>建筑物24</t>
  </si>
  <si>
    <t>建筑物25</t>
  </si>
  <si>
    <t>建筑物26</t>
  </si>
  <si>
    <t>建筑物27</t>
  </si>
  <si>
    <t>建筑物28</t>
  </si>
  <si>
    <t>建筑物29</t>
  </si>
  <si>
    <t>建筑物30</t>
  </si>
  <si>
    <t>建筑物31</t>
  </si>
  <si>
    <t>建筑物32</t>
  </si>
  <si>
    <t>建筑物33</t>
  </si>
  <si>
    <t>建筑物34</t>
  </si>
  <si>
    <t>建筑物35</t>
  </si>
  <si>
    <t>建筑物36</t>
  </si>
  <si>
    <t>建筑物37</t>
  </si>
  <si>
    <t>建筑物38</t>
  </si>
  <si>
    <t>建筑物39</t>
  </si>
  <si>
    <t>建筑物40</t>
  </si>
  <si>
    <t>建筑物41</t>
  </si>
  <si>
    <t>建筑物42</t>
  </si>
  <si>
    <t>建筑物43</t>
  </si>
  <si>
    <t>建筑物44</t>
  </si>
  <si>
    <t>建筑物45</t>
  </si>
  <si>
    <t>建筑物46</t>
  </si>
  <si>
    <t>棚1</t>
  </si>
  <si>
    <t>棚2</t>
  </si>
  <si>
    <t>棚3</t>
  </si>
  <si>
    <t>棚4</t>
  </si>
  <si>
    <t>棚5</t>
  </si>
  <si>
    <t>棚6</t>
  </si>
  <si>
    <t>棚7</t>
  </si>
  <si>
    <t>棚8</t>
  </si>
  <si>
    <t>棚9</t>
  </si>
  <si>
    <t>棚10</t>
  </si>
  <si>
    <r>
      <rPr>
        <b/>
        <sz val="10.5"/>
        <rFont val="Times New Roman"/>
        <family val="1"/>
      </rPr>
      <t>32</t>
    </r>
    <r>
      <rPr>
        <b/>
        <sz val="10.5"/>
        <rFont val="宋体"/>
        <family val="3"/>
        <charset val="134"/>
      </rPr>
      <t>号房中房</t>
    </r>
    <r>
      <rPr>
        <b/>
        <sz val="10.5"/>
        <rFont val="Times New Roman"/>
        <family val="1"/>
      </rPr>
      <t>1</t>
    </r>
  </si>
  <si>
    <r>
      <rPr>
        <b/>
        <sz val="10.5"/>
        <rFont val="Times New Roman"/>
        <family val="1"/>
      </rPr>
      <t>32</t>
    </r>
    <r>
      <rPr>
        <b/>
        <sz val="10.5"/>
        <rFont val="宋体"/>
        <family val="3"/>
        <charset val="134"/>
      </rPr>
      <t>号房中房</t>
    </r>
    <r>
      <rPr>
        <b/>
        <sz val="10.5"/>
        <rFont val="Times New Roman"/>
        <family val="1"/>
      </rPr>
      <t>2</t>
    </r>
  </si>
  <si>
    <r>
      <rPr>
        <sz val="10.5"/>
        <rFont val="宋体"/>
        <family val="3"/>
        <charset val="134"/>
      </rPr>
      <t>房屋</t>
    </r>
    <r>
      <rPr>
        <b/>
        <sz val="10.5"/>
        <rFont val="宋体"/>
        <family val="3"/>
        <charset val="134"/>
      </rPr>
      <t>长</t>
    </r>
    <r>
      <rPr>
        <sz val="10.5"/>
        <rFont val="宋体"/>
        <family val="3"/>
        <charset val="134"/>
      </rPr>
      <t>度</t>
    </r>
  </si>
  <si>
    <r>
      <rPr>
        <sz val="10.5"/>
        <rFont val="宋体"/>
        <family val="3"/>
        <charset val="134"/>
      </rPr>
      <t>房屋</t>
    </r>
    <r>
      <rPr>
        <b/>
        <sz val="10.5"/>
        <rFont val="宋体"/>
        <family val="3"/>
        <charset val="134"/>
      </rPr>
      <t>宽</t>
    </r>
    <r>
      <rPr>
        <sz val="10.5"/>
        <rFont val="宋体"/>
        <family val="3"/>
        <charset val="134"/>
      </rPr>
      <t>度</t>
    </r>
  </si>
  <si>
    <t>借墙长度</t>
  </si>
  <si>
    <t>使用面积</t>
  </si>
  <si>
    <t>建筑面积</t>
  </si>
  <si>
    <t>房屋周长</t>
  </si>
  <si>
    <t>标准间数</t>
  </si>
  <si>
    <t>房屋进深</t>
  </si>
  <si>
    <t>（单位：米）</t>
  </si>
  <si>
    <t>房型选项</t>
  </si>
  <si>
    <t>砼屋面</t>
  </si>
  <si>
    <t>屋面</t>
  </si>
  <si>
    <t>彩钢板/现浇板</t>
  </si>
  <si>
    <t>房架</t>
  </si>
  <si>
    <t>地面</t>
  </si>
  <si>
    <t>顶棚</t>
  </si>
  <si>
    <t>墙身</t>
  </si>
  <si>
    <t>墙身调节系数</t>
  </si>
  <si>
    <t>台基高度</t>
  </si>
  <si>
    <t>台阶调整系数</t>
  </si>
  <si>
    <t>墙身分数</t>
  </si>
  <si>
    <t>门窗</t>
  </si>
  <si>
    <t>柱高</t>
  </si>
  <si>
    <t>柱高差率</t>
  </si>
  <si>
    <t>隔断</t>
  </si>
  <si>
    <t>选项</t>
  </si>
  <si>
    <t>整砖24</t>
  </si>
  <si>
    <t>彩钢板隔断单层</t>
  </si>
  <si>
    <t>塑钢、铝合金</t>
  </si>
  <si>
    <t>单砖、碎砖、空心砖</t>
  </si>
  <si>
    <t>分数</t>
  </si>
  <si>
    <r>
      <rPr>
        <sz val="9"/>
        <rFont val="宋体"/>
        <family val="3"/>
        <charset val="134"/>
      </rPr>
      <t>（成新＞</t>
    </r>
    <r>
      <rPr>
        <sz val="9"/>
        <rFont val="Times New Roman"/>
        <family val="1"/>
      </rPr>
      <t>0</t>
    </r>
    <r>
      <rPr>
        <sz val="9"/>
        <rFont val="宋体"/>
        <family val="3"/>
        <charset val="134"/>
      </rPr>
      <t>）</t>
    </r>
  </si>
  <si>
    <t>折余率</t>
  </si>
  <si>
    <t>房中房</t>
  </si>
  <si>
    <t>房体价格</t>
  </si>
  <si>
    <t>国地</t>
  </si>
  <si>
    <t>附属物名称</t>
  </si>
  <si>
    <t>普通灯</t>
  </si>
  <si>
    <t>陶瓷池</t>
  </si>
  <si>
    <t>水泥池</t>
  </si>
  <si>
    <t>配电箱</t>
  </si>
  <si>
    <t>化粪池</t>
  </si>
  <si>
    <t>雨搭</t>
  </si>
  <si>
    <t>铁门</t>
  </si>
  <si>
    <t>棚</t>
  </si>
  <si>
    <t>防盗门（单）</t>
  </si>
  <si>
    <t>防盗门（双）</t>
  </si>
  <si>
    <t>卷帘门（自动）</t>
  </si>
  <si>
    <t>窗帘杆-普通</t>
  </si>
  <si>
    <t>蹲式大便器</t>
  </si>
  <si>
    <t>小便器</t>
  </si>
  <si>
    <t>铁梯</t>
  </si>
  <si>
    <t>座</t>
  </si>
  <si>
    <t>铁护窗</t>
  </si>
  <si>
    <t>不锈钢栏杆</t>
  </si>
  <si>
    <t>铁栏杆</t>
  </si>
  <si>
    <t>锦砖贴面</t>
  </si>
  <si>
    <t>院墙</t>
  </si>
  <si>
    <t>院地</t>
  </si>
  <si>
    <t>整砖24隔断</t>
  </si>
  <si>
    <t>水漏斗</t>
  </si>
  <si>
    <t>电缆3*3*16</t>
  </si>
  <si>
    <t>电缆4*4*70</t>
  </si>
  <si>
    <t>电缆4*4*150</t>
  </si>
  <si>
    <t>电缆4*4*95</t>
  </si>
  <si>
    <t>电缆4*4*96</t>
  </si>
  <si>
    <t>电缆</t>
  </si>
  <si>
    <t>电缆问下规格</t>
  </si>
  <si>
    <t>电缆4*4*97</t>
  </si>
  <si>
    <t>32号建筑物房中房</t>
  </si>
  <si>
    <t>窗帘轨</t>
  </si>
  <si>
    <t>不算电缆</t>
  </si>
  <si>
    <t>算电缆</t>
  </si>
  <si>
    <t>土地</t>
  </si>
  <si>
    <t>房屋</t>
  </si>
  <si>
    <t>附属物</t>
  </si>
  <si>
    <t>机器设备</t>
  </si>
  <si>
    <t>附属物价格</t>
  </si>
  <si>
    <t>平均单价</t>
  </si>
  <si>
    <t>安置房补偿通知单</t>
  </si>
  <si>
    <t>北京市宅基地房屋安置补偿价格结果通知单</t>
  </si>
  <si>
    <t>宅 基 地 区 位 补 偿 价 款</t>
  </si>
  <si>
    <t>认定宅基地总补偿面积</t>
  </si>
  <si>
    <t>宅基地认定控制面积</t>
  </si>
  <si>
    <t>控制面积内区位补偿价
（6000元/㎡）</t>
  </si>
  <si>
    <t>超出控制面积
区位补偿价</t>
  </si>
  <si>
    <t>宅基地区位补偿总价</t>
  </si>
  <si>
    <t xml:space="preserve">房  屋  价  款       </t>
  </si>
  <si>
    <t>房 号</t>
  </si>
  <si>
    <t>建筑面积（㎡）</t>
  </si>
  <si>
    <r>
      <rPr>
        <b/>
        <sz val="11"/>
        <rFont val="宋体"/>
        <family val="3"/>
        <charset val="134"/>
      </rPr>
      <t>金额</t>
    </r>
    <r>
      <rPr>
        <b/>
        <sz val="9"/>
        <rFont val="宋体"/>
        <family val="3"/>
        <charset val="134"/>
      </rPr>
      <t>(元)</t>
    </r>
  </si>
  <si>
    <t>建筑面积合计</t>
  </si>
  <si>
    <t>房屋价款分计</t>
  </si>
  <si>
    <t>装修、设备及附属物价款</t>
  </si>
  <si>
    <t>类别名称</t>
  </si>
  <si>
    <t>单 位</t>
  </si>
  <si>
    <t>数 量</t>
  </si>
  <si>
    <t>装修、设备及附属物价款分计</t>
  </si>
  <si>
    <t>房屋重置成新价合计</t>
  </si>
  <si>
    <t>元</t>
  </si>
  <si>
    <t>宅基地腾退
补偿款总价</t>
  </si>
  <si>
    <t>大写金额</t>
  </si>
  <si>
    <t>完全货币补偿通知单</t>
  </si>
  <si>
    <t>北京市宅基地房屋货币补偿价格结果通知单</t>
  </si>
  <si>
    <t>宅 基 地 标 准 房 地 产 价 格 补 偿 价 款</t>
  </si>
  <si>
    <t>控制面积内标准房地产价格补偿（20926元/㎡）</t>
  </si>
  <si>
    <t>超出控制面积
标准房地产价格补偿</t>
  </si>
  <si>
    <t>标准房地产价格补偿总价</t>
  </si>
  <si>
    <t xml:space="preserve"> 房  屋  价  款  </t>
  </si>
  <si>
    <t>首发单</t>
  </si>
  <si>
    <t>宅基地房屋重置成新价评估结果通知单</t>
  </si>
  <si>
    <r>
      <rPr>
        <b/>
        <sz val="12"/>
        <rFont val="宋体"/>
        <family val="3"/>
        <charset val="134"/>
      </rPr>
      <t xml:space="preserve">                                                              房  屋  价  款                                     </t>
    </r>
    <r>
      <rPr>
        <sz val="10"/>
        <rFont val="宋体"/>
        <family val="3"/>
        <charset val="134"/>
      </rPr>
      <t>（面积单位:</t>
    </r>
    <r>
      <rPr>
        <sz val="11"/>
        <rFont val="宋体"/>
        <family val="3"/>
        <charset val="134"/>
      </rPr>
      <t>m</t>
    </r>
    <r>
      <rPr>
        <vertAlign val="superscript"/>
        <sz val="9"/>
        <rFont val="宋体"/>
        <family val="3"/>
        <charset val="134"/>
      </rPr>
      <t>2</t>
    </r>
    <r>
      <rPr>
        <sz val="10"/>
        <rFont val="宋体"/>
        <family val="3"/>
        <charset val="134"/>
      </rPr>
      <t>）</t>
    </r>
  </si>
  <si>
    <t>小计（1）</t>
  </si>
  <si>
    <t>小计（2）</t>
  </si>
  <si>
    <t>重置价合计</t>
  </si>
  <si>
    <t>附注：本表不含宅基地补偿价，再复印无效。</t>
  </si>
  <si>
    <t>大芯板</t>
  </si>
  <si>
    <t>胶合板，包镶门</t>
  </si>
  <si>
    <t>石膏板</t>
  </si>
  <si>
    <t>木龙骨纤维板隔断半玻璃门</t>
  </si>
  <si>
    <t>板条苇箔抹灰隔断</t>
  </si>
  <si>
    <t>彩钢板隔断双层</t>
  </si>
  <si>
    <t>001号文标准</t>
  </si>
  <si>
    <t>火炕</t>
  </si>
  <si>
    <t>土井</t>
  </si>
  <si>
    <t>砖井</t>
  </si>
  <si>
    <t>机井-深度小于50</t>
  </si>
  <si>
    <t>机井-深度大于150</t>
  </si>
  <si>
    <t>太阳能-简易</t>
  </si>
  <si>
    <t>电表</t>
  </si>
  <si>
    <t>块</t>
  </si>
  <si>
    <t>插卡电表</t>
  </si>
  <si>
    <t>旗杆</t>
  </si>
  <si>
    <t>门楼1</t>
  </si>
  <si>
    <t>门楼2</t>
  </si>
  <si>
    <t>门楼</t>
  </si>
  <si>
    <t>门楼4</t>
  </si>
  <si>
    <t>随墙门</t>
  </si>
  <si>
    <t>槽</t>
  </si>
  <si>
    <t>随墙门-单扇</t>
  </si>
  <si>
    <t>铁板门</t>
  </si>
  <si>
    <t>院墙-整砖</t>
  </si>
  <si>
    <t>院墙-半整砖</t>
  </si>
  <si>
    <t>院墙-虎皮石</t>
  </si>
  <si>
    <t>院墙-铁艺墙</t>
  </si>
  <si>
    <t>院墙-铁艺墙-半截砖墙</t>
  </si>
  <si>
    <t>院地-大理石</t>
  </si>
  <si>
    <t>院地-条石</t>
  </si>
  <si>
    <t>院地-水磨石</t>
  </si>
  <si>
    <t>院地-瓷砖</t>
  </si>
  <si>
    <t>院地-拼大理石</t>
  </si>
  <si>
    <t>院地-拼水磨石</t>
  </si>
  <si>
    <t>院地-水泥格砖</t>
  </si>
  <si>
    <t>院地-方砖</t>
  </si>
  <si>
    <t>院地-水泥</t>
  </si>
  <si>
    <t>院地-草坪砖</t>
  </si>
  <si>
    <t>混凝土路面</t>
  </si>
  <si>
    <t>浴盆</t>
  </si>
  <si>
    <t>浴盆炕</t>
  </si>
  <si>
    <t>水磨石池</t>
  </si>
  <si>
    <t>不锈钢池</t>
  </si>
  <si>
    <t>坐式大便器</t>
  </si>
  <si>
    <t>地漏</t>
  </si>
  <si>
    <t>暖气-四柱铸铁</t>
  </si>
  <si>
    <t>暖气</t>
  </si>
  <si>
    <t>室外上水管</t>
  </si>
  <si>
    <t>室外下水管</t>
  </si>
  <si>
    <t>自来水表井</t>
  </si>
  <si>
    <t>份</t>
  </si>
  <si>
    <t>渗井</t>
  </si>
  <si>
    <t>雨水口井</t>
  </si>
  <si>
    <t>水落管</t>
  </si>
  <si>
    <t xml:space="preserve">米 </t>
  </si>
  <si>
    <t>檐沟</t>
  </si>
  <si>
    <t>大芯板隔断</t>
  </si>
  <si>
    <t>木龙骨半玻璃隔断</t>
  </si>
  <si>
    <t>石膏板隔断</t>
  </si>
  <si>
    <t>彩钢板双层隔断</t>
  </si>
  <si>
    <t>彩钢板单层隔断</t>
  </si>
  <si>
    <t>单砖隔断</t>
  </si>
  <si>
    <t>护墙板</t>
  </si>
  <si>
    <t>壁纸-高级</t>
  </si>
  <si>
    <t>壁纸-普通</t>
  </si>
  <si>
    <t>PVC</t>
  </si>
  <si>
    <t>软包</t>
  </si>
  <si>
    <t>暖气罩</t>
  </si>
  <si>
    <t>延米</t>
  </si>
  <si>
    <t>大理石贴面</t>
  </si>
  <si>
    <t>锦砖贴面-高级</t>
  </si>
  <si>
    <t>锦砖贴面-普通</t>
  </si>
  <si>
    <t>水磨石贴面</t>
  </si>
  <si>
    <t>水刷石</t>
  </si>
  <si>
    <t>顶棚灯孔-普通</t>
  </si>
  <si>
    <t>顶棚灯孔-金属</t>
  </si>
  <si>
    <t>顶棚灯槽</t>
  </si>
  <si>
    <t>窗帘盒</t>
  </si>
  <si>
    <t>窗帘杆-高级</t>
  </si>
  <si>
    <t>挂镜线-木质</t>
  </si>
  <si>
    <t>挂镜线-塑料</t>
  </si>
  <si>
    <t>包门、窗套-双面</t>
  </si>
  <si>
    <t>包门、窗套-单面</t>
  </si>
  <si>
    <t>非标附属物</t>
  </si>
  <si>
    <t>樘</t>
  </si>
  <si>
    <t>合金门</t>
  </si>
  <si>
    <t>简棚</t>
  </si>
  <si>
    <r>
      <rPr>
        <sz val="10"/>
        <rFont val="宋体"/>
        <family val="3"/>
        <charset val="134"/>
      </rPr>
      <t>m</t>
    </r>
    <r>
      <rPr>
        <vertAlign val="superscript"/>
        <sz val="10"/>
        <rFont val="宋体"/>
        <family val="3"/>
        <charset val="134"/>
      </rPr>
      <t>2</t>
    </r>
  </si>
  <si>
    <t>简易；较小</t>
  </si>
  <si>
    <t>较好</t>
  </si>
  <si>
    <t>棚房</t>
  </si>
  <si>
    <t>较大</t>
  </si>
  <si>
    <t>简易家禽窝</t>
  </si>
  <si>
    <t>较小、干砌、简易</t>
  </si>
  <si>
    <t>家禽窝</t>
  </si>
  <si>
    <t>中</t>
  </si>
  <si>
    <t>大型家禽窝</t>
  </si>
  <si>
    <t>锅台</t>
  </si>
  <si>
    <t>较小、其他</t>
  </si>
  <si>
    <t>大锅台</t>
  </si>
  <si>
    <t>砖砌、贴砖，较大的</t>
  </si>
  <si>
    <t>板式太阳能（16）</t>
  </si>
  <si>
    <t>小16（含）管以下</t>
  </si>
  <si>
    <t>板式太阳能（24）</t>
  </si>
  <si>
    <t>18-24（含）管</t>
  </si>
  <si>
    <t>板式太阳能（25）</t>
  </si>
  <si>
    <t>24管以上</t>
  </si>
  <si>
    <t>防盗门（铁栏）</t>
  </si>
  <si>
    <t>铁板、栅栏式</t>
  </si>
  <si>
    <t>单门</t>
  </si>
  <si>
    <t>防盗门（子母）</t>
  </si>
  <si>
    <t>子母门</t>
  </si>
  <si>
    <t>双扇门、超规门</t>
  </si>
  <si>
    <t>铁丝网</t>
  </si>
  <si>
    <t>铁片、铁筋及铁管</t>
  </si>
  <si>
    <t>不锈钢护窗</t>
  </si>
  <si>
    <t>不锈钢、铸铁铁艺</t>
  </si>
  <si>
    <t>卷帘门（手动）</t>
  </si>
  <si>
    <t>手动</t>
  </si>
  <si>
    <t>自动、感应、遥控</t>
  </si>
  <si>
    <t>电动推拉门</t>
  </si>
  <si>
    <t>m</t>
  </si>
  <si>
    <t>普通</t>
  </si>
  <si>
    <t>电动推拉门（高）</t>
  </si>
  <si>
    <t>高档</t>
  </si>
  <si>
    <t>普通直梯</t>
  </si>
  <si>
    <t>铁梯（含护栏）</t>
  </si>
  <si>
    <t>带护栏</t>
  </si>
  <si>
    <t>铁梯（平台）</t>
  </si>
  <si>
    <t>带护栏或有顶，有休息平台</t>
  </si>
  <si>
    <t>广告牌</t>
  </si>
  <si>
    <t xml:space="preserve">普通 </t>
  </si>
  <si>
    <t>广告牌(含支架)</t>
  </si>
  <si>
    <t>牌下支架或柱</t>
  </si>
  <si>
    <t>广告牌(灯箱）</t>
  </si>
  <si>
    <t>广告牌(支架灯箱）</t>
  </si>
  <si>
    <t>路灯（3m）</t>
  </si>
  <si>
    <r>
      <rPr>
        <sz val="10"/>
        <rFont val="宋体"/>
        <family val="3"/>
        <charset val="134"/>
      </rPr>
      <t>高</t>
    </r>
    <r>
      <rPr>
        <sz val="10"/>
        <rFont val="Arial"/>
        <charset val="134"/>
      </rPr>
      <t>3</t>
    </r>
    <r>
      <rPr>
        <sz val="10"/>
        <rFont val="宋体"/>
        <family val="3"/>
        <charset val="134"/>
      </rPr>
      <t>米以下及庭院花灯</t>
    </r>
  </si>
  <si>
    <t>路灯（5m）</t>
  </si>
  <si>
    <r>
      <rPr>
        <sz val="10"/>
        <rFont val="宋体"/>
        <family val="3"/>
        <charset val="134"/>
      </rPr>
      <t>高</t>
    </r>
    <r>
      <rPr>
        <sz val="10"/>
        <rFont val="Arial"/>
        <charset val="134"/>
      </rPr>
      <t>3-5</t>
    </r>
    <r>
      <rPr>
        <sz val="10"/>
        <rFont val="宋体"/>
        <family val="3"/>
        <charset val="134"/>
      </rPr>
      <t>米</t>
    </r>
  </si>
  <si>
    <t>路灯（6m）</t>
  </si>
  <si>
    <r>
      <rPr>
        <sz val="10"/>
        <rFont val="宋体"/>
        <family val="3"/>
        <charset val="134"/>
      </rPr>
      <t>高</t>
    </r>
    <r>
      <rPr>
        <sz val="10"/>
        <rFont val="Arial"/>
        <charset val="134"/>
      </rPr>
      <t>5</t>
    </r>
    <r>
      <rPr>
        <sz val="10"/>
        <rFont val="宋体"/>
        <family val="3"/>
        <charset val="134"/>
      </rPr>
      <t>米以上</t>
    </r>
  </si>
  <si>
    <t>油炸杆</t>
  </si>
  <si>
    <t>水泥线杆</t>
  </si>
  <si>
    <r>
      <rPr>
        <sz val="10"/>
        <rFont val="Arial"/>
        <charset val="134"/>
      </rPr>
      <t>10</t>
    </r>
    <r>
      <rPr>
        <sz val="10"/>
        <rFont val="宋体"/>
        <family val="3"/>
        <charset val="134"/>
      </rPr>
      <t>米以下</t>
    </r>
  </si>
  <si>
    <t>水泥线杆（10m以上）</t>
  </si>
  <si>
    <r>
      <rPr>
        <sz val="10"/>
        <rFont val="Arial"/>
        <charset val="134"/>
      </rPr>
      <t>10</t>
    </r>
    <r>
      <rPr>
        <sz val="10"/>
        <rFont val="宋体"/>
        <family val="3"/>
        <charset val="134"/>
      </rPr>
      <t>米及以上</t>
    </r>
  </si>
  <si>
    <t>坐式大便器（品牌）</t>
  </si>
  <si>
    <t>品牌</t>
  </si>
  <si>
    <t>镜子</t>
  </si>
  <si>
    <t>换装暖气</t>
  </si>
  <si>
    <t>晾衣杆（普通）</t>
  </si>
  <si>
    <t>晾衣杆（单杆）</t>
  </si>
  <si>
    <t>晾衣杆（双杆）</t>
  </si>
  <si>
    <t>楼梯（木制）</t>
  </si>
  <si>
    <t>楼梯扶手（木制）</t>
  </si>
  <si>
    <t>罗马柱</t>
  </si>
  <si>
    <t>家用</t>
  </si>
  <si>
    <t>橱柜</t>
  </si>
  <si>
    <t>不带吊柜</t>
  </si>
  <si>
    <t>整体橱柜</t>
  </si>
  <si>
    <t>整体橱柜（高）</t>
  </si>
  <si>
    <t>高档、品牌</t>
  </si>
  <si>
    <t>吊柜</t>
  </si>
  <si>
    <t>壁柜</t>
  </si>
  <si>
    <t>多宝格</t>
  </si>
  <si>
    <t>洗手盆</t>
  </si>
  <si>
    <t>整体浴室</t>
  </si>
  <si>
    <t>彩钢房</t>
  </si>
  <si>
    <t>遮阳网</t>
  </si>
  <si>
    <t>参照雨搭</t>
  </si>
  <si>
    <t>阳光板顶</t>
  </si>
  <si>
    <t>参照单彩</t>
  </si>
  <si>
    <t>橱窗宣传栏</t>
  </si>
  <si>
    <t>监控</t>
  </si>
  <si>
    <t>按监控摄像头数量计算</t>
  </si>
  <si>
    <t>石亭</t>
  </si>
  <si>
    <t>木亭</t>
  </si>
  <si>
    <t>护坡（浆砌）</t>
  </si>
  <si>
    <t>m³</t>
  </si>
  <si>
    <t>护坡（干砌）</t>
  </si>
  <si>
    <t>草坪</t>
  </si>
  <si>
    <t>地下室</t>
  </si>
  <si>
    <t>高度2m以下，仅限非住宅</t>
  </si>
  <si>
    <t>铁丝护网</t>
  </si>
  <si>
    <t>硬木栏杆</t>
  </si>
  <si>
    <t>铜管栏杆</t>
  </si>
  <si>
    <t>钛金栏杆</t>
  </si>
  <si>
    <t>假山</t>
  </si>
  <si>
    <t>钛金字</t>
  </si>
  <si>
    <t>m²</t>
  </si>
  <si>
    <t>铜字</t>
  </si>
  <si>
    <t>广告字</t>
  </si>
  <si>
    <t>活动板房</t>
  </si>
  <si>
    <t>水泥方杆</t>
  </si>
  <si>
    <t>只有水泥方杆无网</t>
  </si>
  <si>
    <t>水泥方杆（含网）</t>
  </si>
  <si>
    <t>有网有水泥方杆</t>
  </si>
  <si>
    <t>材树幼苗</t>
  </si>
  <si>
    <t>24-40</t>
  </si>
  <si>
    <t>果树幼苗</t>
  </si>
  <si>
    <t>40-120</t>
  </si>
  <si>
    <r>
      <rPr>
        <b/>
        <sz val="12"/>
        <color indexed="8"/>
        <rFont val="宋体"/>
        <family val="3"/>
        <charset val="134"/>
      </rPr>
      <t>屋</t>
    </r>
    <r>
      <rPr>
        <b/>
        <sz val="12"/>
        <color indexed="8"/>
        <rFont val="Times New Roman"/>
        <family val="1"/>
      </rPr>
      <t xml:space="preserve">   </t>
    </r>
    <r>
      <rPr>
        <b/>
        <sz val="12"/>
        <color indexed="8"/>
        <rFont val="宋体"/>
        <family val="3"/>
        <charset val="134"/>
      </rPr>
      <t>面</t>
    </r>
    <r>
      <rPr>
        <b/>
        <sz val="12"/>
        <color indexed="8"/>
        <rFont val="Times New Roman"/>
        <family val="1"/>
      </rPr>
      <t xml:space="preserve">   </t>
    </r>
    <r>
      <rPr>
        <b/>
        <sz val="12"/>
        <color indexed="8"/>
        <rFont val="宋体"/>
        <family val="3"/>
        <charset val="134"/>
      </rPr>
      <t>计</t>
    </r>
    <r>
      <rPr>
        <b/>
        <sz val="12"/>
        <color indexed="8"/>
        <rFont val="Times New Roman"/>
        <family val="1"/>
      </rPr>
      <t xml:space="preserve">   </t>
    </r>
    <r>
      <rPr>
        <b/>
        <sz val="12"/>
        <color indexed="8"/>
        <rFont val="宋体"/>
        <family val="3"/>
        <charset val="134"/>
      </rPr>
      <t>分</t>
    </r>
    <r>
      <rPr>
        <b/>
        <sz val="12"/>
        <color indexed="8"/>
        <rFont val="Times New Roman"/>
        <family val="1"/>
      </rPr>
      <t xml:space="preserve">   </t>
    </r>
    <r>
      <rPr>
        <b/>
        <sz val="12"/>
        <color indexed="8"/>
        <rFont val="宋体"/>
        <family val="3"/>
        <charset val="134"/>
      </rPr>
      <t>表</t>
    </r>
    <r>
      <rPr>
        <b/>
        <sz val="12"/>
        <color indexed="8"/>
        <rFont val="Times New Roman"/>
        <family val="1"/>
      </rPr>
      <t xml:space="preserve">     </t>
    </r>
    <r>
      <rPr>
        <sz val="12"/>
        <color indexed="8"/>
        <rFont val="宋体"/>
        <family val="3"/>
        <charset val="134"/>
      </rPr>
      <t>（表</t>
    </r>
    <r>
      <rPr>
        <sz val="12"/>
        <color indexed="8"/>
        <rFont val="Times New Roman"/>
        <family val="1"/>
      </rPr>
      <t>1</t>
    </r>
    <r>
      <rPr>
        <sz val="12"/>
        <color indexed="8"/>
        <rFont val="宋体"/>
        <family val="3"/>
        <charset val="134"/>
      </rPr>
      <t>）</t>
    </r>
  </si>
  <si>
    <r>
      <rPr>
        <b/>
        <sz val="12"/>
        <color indexed="8"/>
        <rFont val="Times New Roman"/>
        <family val="1"/>
      </rPr>
      <t xml:space="preserve"> </t>
    </r>
    <r>
      <rPr>
        <b/>
        <sz val="12"/>
        <color indexed="8"/>
        <rFont val="宋体"/>
        <family val="3"/>
        <charset val="134"/>
      </rPr>
      <t>屋</t>
    </r>
    <r>
      <rPr>
        <b/>
        <sz val="12"/>
        <color indexed="8"/>
        <rFont val="Times New Roman"/>
        <family val="1"/>
      </rPr>
      <t xml:space="preserve">   </t>
    </r>
    <r>
      <rPr>
        <b/>
        <sz val="12"/>
        <color indexed="8"/>
        <rFont val="宋体"/>
        <family val="3"/>
        <charset val="134"/>
      </rPr>
      <t>架</t>
    </r>
    <r>
      <rPr>
        <b/>
        <sz val="12"/>
        <color indexed="8"/>
        <rFont val="Times New Roman"/>
        <family val="1"/>
      </rPr>
      <t xml:space="preserve">   </t>
    </r>
    <r>
      <rPr>
        <b/>
        <sz val="12"/>
        <color indexed="8"/>
        <rFont val="宋体"/>
        <family val="3"/>
        <charset val="134"/>
      </rPr>
      <t>计</t>
    </r>
    <r>
      <rPr>
        <b/>
        <sz val="12"/>
        <color indexed="8"/>
        <rFont val="Times New Roman"/>
        <family val="1"/>
      </rPr>
      <t xml:space="preserve">   </t>
    </r>
    <r>
      <rPr>
        <b/>
        <sz val="12"/>
        <color indexed="8"/>
        <rFont val="宋体"/>
        <family val="3"/>
        <charset val="134"/>
      </rPr>
      <t>分</t>
    </r>
    <r>
      <rPr>
        <b/>
        <sz val="12"/>
        <color indexed="8"/>
        <rFont val="Times New Roman"/>
        <family val="1"/>
      </rPr>
      <t xml:space="preserve">   </t>
    </r>
    <r>
      <rPr>
        <b/>
        <sz val="12"/>
        <color indexed="8"/>
        <rFont val="宋体"/>
        <family val="3"/>
        <charset val="134"/>
      </rPr>
      <t>表</t>
    </r>
    <r>
      <rPr>
        <b/>
        <sz val="12"/>
        <color indexed="8"/>
        <rFont val="Times New Roman"/>
        <family val="1"/>
      </rPr>
      <t xml:space="preserve">     </t>
    </r>
    <r>
      <rPr>
        <sz val="12"/>
        <color indexed="8"/>
        <rFont val="宋体"/>
        <family val="3"/>
        <charset val="134"/>
      </rPr>
      <t>（表</t>
    </r>
    <r>
      <rPr>
        <sz val="12"/>
        <color indexed="8"/>
        <rFont val="Times New Roman"/>
        <family val="1"/>
      </rPr>
      <t>2</t>
    </r>
    <r>
      <rPr>
        <sz val="12"/>
        <color indexed="8"/>
        <rFont val="宋体"/>
        <family val="3"/>
        <charset val="134"/>
      </rPr>
      <t>）</t>
    </r>
  </si>
  <si>
    <r>
      <rPr>
        <b/>
        <sz val="12"/>
        <color indexed="8"/>
        <rFont val="宋体"/>
        <family val="3"/>
        <charset val="134"/>
      </rPr>
      <t>墙</t>
    </r>
    <r>
      <rPr>
        <b/>
        <sz val="12"/>
        <color indexed="8"/>
        <rFont val="Times New Roman"/>
        <family val="1"/>
      </rPr>
      <t xml:space="preserve">   </t>
    </r>
    <r>
      <rPr>
        <b/>
        <sz val="12"/>
        <color indexed="8"/>
        <rFont val="宋体"/>
        <family val="3"/>
        <charset val="134"/>
      </rPr>
      <t>身</t>
    </r>
    <r>
      <rPr>
        <b/>
        <sz val="12"/>
        <color indexed="8"/>
        <rFont val="Times New Roman"/>
        <family val="1"/>
      </rPr>
      <t xml:space="preserve">   </t>
    </r>
    <r>
      <rPr>
        <b/>
        <sz val="12"/>
        <color indexed="8"/>
        <rFont val="宋体"/>
        <family val="3"/>
        <charset val="134"/>
      </rPr>
      <t>计</t>
    </r>
    <r>
      <rPr>
        <b/>
        <sz val="12"/>
        <color indexed="8"/>
        <rFont val="Times New Roman"/>
        <family val="1"/>
      </rPr>
      <t xml:space="preserve">   </t>
    </r>
    <r>
      <rPr>
        <b/>
        <sz val="12"/>
        <color indexed="8"/>
        <rFont val="宋体"/>
        <family val="3"/>
        <charset val="134"/>
      </rPr>
      <t>分</t>
    </r>
    <r>
      <rPr>
        <b/>
        <sz val="12"/>
        <color indexed="8"/>
        <rFont val="Times New Roman"/>
        <family val="1"/>
      </rPr>
      <t xml:space="preserve">   </t>
    </r>
    <r>
      <rPr>
        <b/>
        <sz val="12"/>
        <color indexed="8"/>
        <rFont val="宋体"/>
        <family val="3"/>
        <charset val="134"/>
      </rPr>
      <t>表</t>
    </r>
    <r>
      <rPr>
        <b/>
        <sz val="12"/>
        <color indexed="8"/>
        <rFont val="Times New Roman"/>
        <family val="1"/>
      </rPr>
      <t xml:space="preserve">     </t>
    </r>
    <r>
      <rPr>
        <sz val="12"/>
        <color indexed="8"/>
        <rFont val="宋体"/>
        <family val="3"/>
        <charset val="134"/>
      </rPr>
      <t>（表</t>
    </r>
    <r>
      <rPr>
        <sz val="12"/>
        <color indexed="8"/>
        <rFont val="Times New Roman"/>
        <family val="1"/>
      </rPr>
      <t>3</t>
    </r>
    <r>
      <rPr>
        <sz val="12"/>
        <color indexed="8"/>
        <rFont val="宋体"/>
        <family val="3"/>
        <charset val="134"/>
      </rPr>
      <t>）</t>
    </r>
    <r>
      <rPr>
        <sz val="12"/>
        <color indexed="8"/>
        <rFont val="Times New Roman"/>
        <family val="1"/>
      </rPr>
      <t xml:space="preserve">                            </t>
    </r>
  </si>
  <si>
    <r>
      <rPr>
        <b/>
        <sz val="14"/>
        <color indexed="8"/>
        <rFont val="宋体"/>
        <family val="3"/>
        <charset val="134"/>
      </rPr>
      <t>门</t>
    </r>
    <r>
      <rPr>
        <b/>
        <sz val="14"/>
        <color indexed="8"/>
        <rFont val="Times New Roman"/>
        <family val="1"/>
      </rPr>
      <t xml:space="preserve">   </t>
    </r>
    <r>
      <rPr>
        <b/>
        <sz val="14"/>
        <color indexed="8"/>
        <rFont val="宋体"/>
        <family val="3"/>
        <charset val="134"/>
      </rPr>
      <t>窗</t>
    </r>
    <r>
      <rPr>
        <b/>
        <sz val="14"/>
        <color indexed="8"/>
        <rFont val="Times New Roman"/>
        <family val="1"/>
      </rPr>
      <t xml:space="preserve">   </t>
    </r>
    <r>
      <rPr>
        <b/>
        <sz val="14"/>
        <color indexed="8"/>
        <rFont val="宋体"/>
        <family val="3"/>
        <charset val="134"/>
      </rPr>
      <t>计</t>
    </r>
    <r>
      <rPr>
        <b/>
        <sz val="14"/>
        <color indexed="8"/>
        <rFont val="Times New Roman"/>
        <family val="1"/>
      </rPr>
      <t xml:space="preserve">   </t>
    </r>
    <r>
      <rPr>
        <b/>
        <sz val="14"/>
        <color indexed="8"/>
        <rFont val="宋体"/>
        <family val="3"/>
        <charset val="134"/>
      </rPr>
      <t>分</t>
    </r>
    <r>
      <rPr>
        <b/>
        <sz val="14"/>
        <color indexed="8"/>
        <rFont val="Times New Roman"/>
        <family val="1"/>
      </rPr>
      <t xml:space="preserve">   </t>
    </r>
    <r>
      <rPr>
        <b/>
        <sz val="14"/>
        <color indexed="8"/>
        <rFont val="宋体"/>
        <family val="3"/>
        <charset val="134"/>
      </rPr>
      <t>表</t>
    </r>
    <r>
      <rPr>
        <b/>
        <sz val="14"/>
        <color indexed="8"/>
        <rFont val="Times New Roman"/>
        <family val="1"/>
      </rPr>
      <t xml:space="preserve">     </t>
    </r>
    <r>
      <rPr>
        <sz val="14"/>
        <color indexed="8"/>
        <rFont val="宋体"/>
        <family val="3"/>
        <charset val="134"/>
      </rPr>
      <t>（表</t>
    </r>
    <r>
      <rPr>
        <sz val="14"/>
        <color indexed="8"/>
        <rFont val="Times New Roman"/>
        <family val="1"/>
      </rPr>
      <t>5</t>
    </r>
    <r>
      <rPr>
        <sz val="14"/>
        <color indexed="8"/>
        <rFont val="宋体"/>
        <family val="3"/>
        <charset val="134"/>
      </rPr>
      <t>）</t>
    </r>
  </si>
  <si>
    <r>
      <rPr>
        <b/>
        <sz val="14"/>
        <color indexed="8"/>
        <rFont val="宋体"/>
        <family val="3"/>
        <charset val="134"/>
      </rPr>
      <t>地</t>
    </r>
    <r>
      <rPr>
        <b/>
        <sz val="14"/>
        <color indexed="8"/>
        <rFont val="Times New Roman"/>
        <family val="1"/>
      </rPr>
      <t xml:space="preserve">   </t>
    </r>
    <r>
      <rPr>
        <b/>
        <sz val="14"/>
        <color indexed="8"/>
        <rFont val="宋体"/>
        <family val="3"/>
        <charset val="134"/>
      </rPr>
      <t>面</t>
    </r>
    <r>
      <rPr>
        <b/>
        <sz val="14"/>
        <color indexed="8"/>
        <rFont val="Times New Roman"/>
        <family val="1"/>
      </rPr>
      <t xml:space="preserve">   </t>
    </r>
    <r>
      <rPr>
        <b/>
        <sz val="14"/>
        <color indexed="8"/>
        <rFont val="宋体"/>
        <family val="3"/>
        <charset val="134"/>
      </rPr>
      <t>计</t>
    </r>
    <r>
      <rPr>
        <b/>
        <sz val="14"/>
        <color indexed="8"/>
        <rFont val="Times New Roman"/>
        <family val="1"/>
      </rPr>
      <t xml:space="preserve">   </t>
    </r>
    <r>
      <rPr>
        <b/>
        <sz val="14"/>
        <color indexed="8"/>
        <rFont val="宋体"/>
        <family val="3"/>
        <charset val="134"/>
      </rPr>
      <t>分</t>
    </r>
    <r>
      <rPr>
        <b/>
        <sz val="14"/>
        <color indexed="8"/>
        <rFont val="Times New Roman"/>
        <family val="1"/>
      </rPr>
      <t xml:space="preserve">   </t>
    </r>
    <r>
      <rPr>
        <b/>
        <sz val="14"/>
        <color indexed="8"/>
        <rFont val="宋体"/>
        <family val="3"/>
        <charset val="134"/>
      </rPr>
      <t>表</t>
    </r>
    <r>
      <rPr>
        <b/>
        <sz val="14"/>
        <color indexed="8"/>
        <rFont val="Times New Roman"/>
        <family val="1"/>
      </rPr>
      <t xml:space="preserve">     </t>
    </r>
    <r>
      <rPr>
        <b/>
        <sz val="12"/>
        <color indexed="8"/>
        <rFont val="宋体"/>
        <family val="3"/>
        <charset val="134"/>
      </rPr>
      <t>（表</t>
    </r>
    <r>
      <rPr>
        <b/>
        <sz val="12"/>
        <color indexed="8"/>
        <rFont val="Times New Roman"/>
        <family val="1"/>
      </rPr>
      <t>7</t>
    </r>
    <r>
      <rPr>
        <b/>
        <sz val="12"/>
        <color indexed="8"/>
        <rFont val="宋体"/>
        <family val="3"/>
        <charset val="134"/>
      </rPr>
      <t>）</t>
    </r>
  </si>
  <si>
    <r>
      <rPr>
        <b/>
        <sz val="12"/>
        <rFont val="宋体"/>
        <family val="3"/>
        <charset val="134"/>
      </rPr>
      <t>隔</t>
    </r>
    <r>
      <rPr>
        <b/>
        <sz val="12"/>
        <rFont val="Times New Roman"/>
        <family val="1"/>
      </rPr>
      <t xml:space="preserve">      </t>
    </r>
    <r>
      <rPr>
        <b/>
        <sz val="12"/>
        <rFont val="宋体"/>
        <family val="3"/>
        <charset val="134"/>
      </rPr>
      <t>断</t>
    </r>
  </si>
  <si>
    <t>成新折余率</t>
  </si>
  <si>
    <r>
      <rPr>
        <b/>
        <sz val="9"/>
        <color indexed="8"/>
        <rFont val="宋体"/>
        <family val="3"/>
        <charset val="134"/>
      </rPr>
      <t>项</t>
    </r>
    <r>
      <rPr>
        <b/>
        <sz val="9"/>
        <color indexed="8"/>
        <rFont val="Times New Roman"/>
        <family val="1"/>
      </rPr>
      <t xml:space="preserve">   </t>
    </r>
    <r>
      <rPr>
        <b/>
        <sz val="9"/>
        <color indexed="8"/>
        <rFont val="宋体"/>
        <family val="3"/>
        <charset val="134"/>
      </rPr>
      <t>目</t>
    </r>
  </si>
  <si>
    <r>
      <rPr>
        <b/>
        <sz val="9"/>
        <color indexed="8"/>
        <rFont val="宋体"/>
        <family val="3"/>
        <charset val="134"/>
      </rPr>
      <t>分</t>
    </r>
    <r>
      <rPr>
        <b/>
        <sz val="9"/>
        <color indexed="8"/>
        <rFont val="Times New Roman"/>
        <family val="1"/>
      </rPr>
      <t xml:space="preserve"> </t>
    </r>
    <r>
      <rPr>
        <b/>
        <sz val="9"/>
        <color indexed="8"/>
        <rFont val="宋体"/>
        <family val="3"/>
        <charset val="134"/>
      </rPr>
      <t>数</t>
    </r>
  </si>
  <si>
    <r>
      <rPr>
        <b/>
        <sz val="9"/>
        <color indexed="8"/>
        <rFont val="宋体"/>
        <family val="3"/>
        <charset val="134"/>
      </rPr>
      <t>说</t>
    </r>
    <r>
      <rPr>
        <b/>
        <sz val="9"/>
        <color indexed="8"/>
        <rFont val="Times New Roman"/>
        <family val="1"/>
      </rPr>
      <t xml:space="preserve">             </t>
    </r>
    <r>
      <rPr>
        <b/>
        <sz val="9"/>
        <color indexed="8"/>
        <rFont val="宋体"/>
        <family val="3"/>
        <charset val="134"/>
      </rPr>
      <t>明</t>
    </r>
  </si>
  <si>
    <r>
      <rPr>
        <b/>
        <sz val="9"/>
        <color indexed="8"/>
        <rFont val="宋体"/>
        <family val="3"/>
        <charset val="134"/>
      </rPr>
      <t>单</t>
    </r>
    <r>
      <rPr>
        <b/>
        <sz val="9"/>
        <color indexed="8"/>
        <rFont val="Times New Roman"/>
        <family val="1"/>
      </rPr>
      <t xml:space="preserve"> </t>
    </r>
    <r>
      <rPr>
        <b/>
        <sz val="9"/>
        <color indexed="8"/>
        <rFont val="宋体"/>
        <family val="3"/>
        <charset val="134"/>
      </rPr>
      <t>位</t>
    </r>
  </si>
  <si>
    <r>
      <rPr>
        <b/>
        <sz val="9"/>
        <color indexed="8"/>
        <rFont val="宋体"/>
        <family val="3"/>
        <charset val="134"/>
      </rPr>
      <t>说</t>
    </r>
    <r>
      <rPr>
        <b/>
        <sz val="9"/>
        <color indexed="8"/>
        <rFont val="Times New Roman"/>
        <family val="1"/>
      </rPr>
      <t xml:space="preserve">                     </t>
    </r>
    <r>
      <rPr>
        <b/>
        <sz val="9"/>
        <color indexed="8"/>
        <rFont val="宋体"/>
        <family val="3"/>
        <charset val="134"/>
      </rPr>
      <t>明</t>
    </r>
  </si>
  <si>
    <r>
      <rPr>
        <b/>
        <sz val="9"/>
        <color indexed="8"/>
        <rFont val="宋体"/>
        <family val="3"/>
        <charset val="134"/>
      </rPr>
      <t>简</t>
    </r>
    <r>
      <rPr>
        <b/>
        <sz val="9"/>
        <color indexed="8"/>
        <rFont val="Times New Roman"/>
        <family val="1"/>
      </rPr>
      <t xml:space="preserve"> </t>
    </r>
    <r>
      <rPr>
        <b/>
        <sz val="9"/>
        <color indexed="8"/>
        <rFont val="宋体"/>
        <family val="3"/>
        <charset val="134"/>
      </rPr>
      <t>称</t>
    </r>
  </si>
  <si>
    <r>
      <rPr>
        <b/>
        <sz val="9"/>
        <color indexed="8"/>
        <rFont val="宋体"/>
        <family val="3"/>
        <charset val="134"/>
      </rPr>
      <t>顶</t>
    </r>
    <r>
      <rPr>
        <b/>
        <sz val="9"/>
        <color indexed="8"/>
        <rFont val="Times New Roman"/>
        <family val="1"/>
      </rPr>
      <t xml:space="preserve">  </t>
    </r>
    <r>
      <rPr>
        <b/>
        <sz val="9"/>
        <color indexed="8"/>
        <rFont val="宋体"/>
        <family val="3"/>
        <charset val="134"/>
      </rPr>
      <t>面</t>
    </r>
  </si>
  <si>
    <r>
      <rPr>
        <b/>
        <sz val="9"/>
        <color indexed="8"/>
        <rFont val="宋体"/>
        <family val="3"/>
        <charset val="134"/>
      </rPr>
      <t xml:space="preserve">项   </t>
    </r>
    <r>
      <rPr>
        <b/>
        <sz val="9"/>
        <color indexed="8"/>
        <rFont val="Times New Roman"/>
        <family val="1"/>
      </rPr>
      <t xml:space="preserve"> </t>
    </r>
    <r>
      <rPr>
        <b/>
        <sz val="9"/>
        <color indexed="8"/>
        <rFont val="宋体"/>
        <family val="3"/>
        <charset val="134"/>
      </rPr>
      <t>目</t>
    </r>
  </si>
  <si>
    <t>说明</t>
  </si>
  <si>
    <r>
      <rPr>
        <b/>
        <sz val="9"/>
        <rFont val="宋体"/>
        <family val="3"/>
        <charset val="134"/>
      </rPr>
      <t>简</t>
    </r>
    <r>
      <rPr>
        <b/>
        <sz val="9"/>
        <rFont val="Times New Roman"/>
        <family val="1"/>
      </rPr>
      <t xml:space="preserve"> </t>
    </r>
    <r>
      <rPr>
        <b/>
        <sz val="9"/>
        <rFont val="宋体"/>
        <family val="3"/>
        <charset val="134"/>
      </rPr>
      <t>称</t>
    </r>
  </si>
  <si>
    <r>
      <rPr>
        <b/>
        <sz val="9"/>
        <rFont val="宋体"/>
        <family val="3"/>
        <charset val="134"/>
      </rPr>
      <t>分</t>
    </r>
    <r>
      <rPr>
        <b/>
        <sz val="9"/>
        <rFont val="Times New Roman"/>
        <family val="1"/>
      </rPr>
      <t xml:space="preserve"> </t>
    </r>
    <r>
      <rPr>
        <b/>
        <sz val="9"/>
        <rFont val="宋体"/>
        <family val="3"/>
        <charset val="134"/>
      </rPr>
      <t>数</t>
    </r>
  </si>
  <si>
    <t>瓦房折余率</t>
  </si>
  <si>
    <t>灰瓦房折余率</t>
  </si>
  <si>
    <t>灰房折余率</t>
  </si>
  <si>
    <t>瓦屋面</t>
  </si>
  <si>
    <t>琉璃瓦</t>
  </si>
  <si>
    <t>间</t>
  </si>
  <si>
    <t>中式七檩柁</t>
  </si>
  <si>
    <r>
      <rPr>
        <sz val="9"/>
        <color indexed="8"/>
        <rFont val="Times New Roman"/>
        <family val="1"/>
      </rPr>
      <t xml:space="preserve"> </t>
    </r>
    <r>
      <rPr>
        <sz val="9"/>
        <color indexed="8"/>
        <rFont val="宋体"/>
        <family val="3"/>
        <charset val="134"/>
      </rPr>
      <t>高级做法</t>
    </r>
  </si>
  <si>
    <t>细磨砖墙</t>
  </si>
  <si>
    <t>整个墙身外部细磨砖垒砌，兰整砖衬里</t>
  </si>
  <si>
    <t>磨</t>
  </si>
  <si>
    <t>中式门窗</t>
  </si>
  <si>
    <t>雕刻精细、带帘架、有心屉</t>
  </si>
  <si>
    <t>中1</t>
  </si>
  <si>
    <t>高级实木地板</t>
  </si>
  <si>
    <t>柚木、香脂木豆等高级实木地板</t>
  </si>
  <si>
    <t>板1</t>
  </si>
  <si>
    <t>隔1</t>
  </si>
  <si>
    <t xml:space="preserve"> 合瓦</t>
  </si>
  <si>
    <r>
      <rPr>
        <sz val="9"/>
        <color indexed="8"/>
        <rFont val="Times New Roman"/>
        <family val="1"/>
      </rPr>
      <t xml:space="preserve"> </t>
    </r>
    <r>
      <rPr>
        <sz val="9"/>
        <color indexed="8"/>
        <rFont val="宋体"/>
        <family val="3"/>
        <charset val="134"/>
      </rPr>
      <t>普通做法，三间房两架跨空柁，两架排山柁</t>
    </r>
  </si>
  <si>
    <t>磨砖棋盘心</t>
  </si>
  <si>
    <t>山墙四框、坎墙、后檐下碱为细磨碎砖衬里</t>
  </si>
  <si>
    <t>磨棋</t>
  </si>
  <si>
    <t>部分雕刻或精细制作</t>
  </si>
  <si>
    <t>中2</t>
  </si>
  <si>
    <t>普通实木地板</t>
  </si>
  <si>
    <t>红木、榨木、水曲柳等各种硬木地板</t>
  </si>
  <si>
    <t>板2</t>
  </si>
  <si>
    <t>隔2</t>
  </si>
  <si>
    <t>筒瓦</t>
  </si>
  <si>
    <t>普通做法，三间房两架跨空柁</t>
  </si>
  <si>
    <t>粗磨砖墙</t>
  </si>
  <si>
    <t>粗磨砖垒砌，兰整砖衬里</t>
  </si>
  <si>
    <t>粗磨</t>
  </si>
  <si>
    <t>木门窗</t>
  </si>
  <si>
    <t>满门窗，窗框宽不小于60mm，双玻或一玻一纱</t>
  </si>
  <si>
    <t>木1</t>
  </si>
  <si>
    <t>实木复合木地板</t>
  </si>
  <si>
    <t>多层实木复合木地板</t>
  </si>
  <si>
    <t>板3</t>
  </si>
  <si>
    <t>隔3</t>
  </si>
  <si>
    <t>石板瓦</t>
  </si>
  <si>
    <t>中式五檩柁</t>
  </si>
  <si>
    <t>整砖墙</t>
  </si>
  <si>
    <t>烧结标准砖墙，满门窗</t>
  </si>
  <si>
    <t>整1</t>
  </si>
  <si>
    <t>强化复合地板</t>
  </si>
  <si>
    <t>强化复合木地板</t>
  </si>
  <si>
    <t>板4</t>
  </si>
  <si>
    <t>隔4</t>
  </si>
  <si>
    <t>水泥瓦</t>
  </si>
  <si>
    <t>式</t>
  </si>
  <si>
    <t>烧结标准砖墙，一门一窗</t>
  </si>
  <si>
    <t>整2</t>
  </si>
  <si>
    <t>满门窗，单玻</t>
  </si>
  <si>
    <t>木2</t>
  </si>
  <si>
    <t>普通木地板</t>
  </si>
  <si>
    <t>其他普通木质的木地板</t>
  </si>
  <si>
    <t>板5</t>
  </si>
  <si>
    <t>隔5</t>
  </si>
  <si>
    <t>灰</t>
  </si>
  <si>
    <t>干碴瓦</t>
  </si>
  <si>
    <t>兰砖墙</t>
  </si>
  <si>
    <t>仿古兰机砖墙，满门窗</t>
  </si>
  <si>
    <t>兰1</t>
  </si>
  <si>
    <t>一门窗，窗框宽不小于60mm，双玻或一玻一纱</t>
  </si>
  <si>
    <t>木3</t>
  </si>
  <si>
    <t>大理石</t>
  </si>
  <si>
    <t>高级大理石、花岗岩、天然
、尺寸不小于60cm*60cm</t>
  </si>
  <si>
    <t>理1</t>
  </si>
  <si>
    <t>隔6</t>
  </si>
  <si>
    <t>瓦</t>
  </si>
  <si>
    <t>仰瓦灰梗</t>
  </si>
  <si>
    <t>屋</t>
  </si>
  <si>
    <t>中式平台柁</t>
  </si>
  <si>
    <t>高级做法</t>
  </si>
  <si>
    <t>仿古兰机砖墙，一门一窗</t>
  </si>
  <si>
    <t>兰2</t>
  </si>
  <si>
    <t>木、钢门窗</t>
  </si>
  <si>
    <t>一门窗，单玻</t>
  </si>
  <si>
    <t>钢木</t>
  </si>
  <si>
    <t>普通大理石、花岗岩、天然、
拼碎图案大理石</t>
  </si>
  <si>
    <t>理2</t>
  </si>
  <si>
    <t>隔7</t>
  </si>
  <si>
    <t>前合瓦后棋盘心</t>
  </si>
  <si>
    <t>普通做法，三间房两架跨空柁，两架排山柁</t>
  </si>
  <si>
    <t>半整砖墙</t>
  </si>
  <si>
    <t>半整机制红、兰砖、空斗砖</t>
  </si>
  <si>
    <t>半整</t>
  </si>
  <si>
    <t>普通材质，满门窗</t>
  </si>
  <si>
    <t>铝1</t>
  </si>
  <si>
    <t>天然、碎大理石</t>
  </si>
  <si>
    <t>理3</t>
  </si>
  <si>
    <t>隔8</t>
  </si>
  <si>
    <t>面</t>
  </si>
  <si>
    <t>前棋盘心后青灰</t>
  </si>
  <si>
    <t>架</t>
  </si>
  <si>
    <t>虎皮石墙</t>
  </si>
  <si>
    <t>虎皮石墙，水泥砂浆勾缝，满门窗</t>
  </si>
  <si>
    <t>虎1</t>
  </si>
  <si>
    <t>普通材质，一门窗</t>
  </si>
  <si>
    <t>铝2</t>
  </si>
  <si>
    <t>水磨石</t>
  </si>
  <si>
    <t>预制水磨石或现制水磨石、嵌条、美术</t>
  </si>
  <si>
    <t>隔9</t>
  </si>
  <si>
    <t>灰屋面</t>
  </si>
  <si>
    <t>青灰顶、麦壳灰、
泥顶</t>
  </si>
  <si>
    <t>硬山搁檩</t>
  </si>
  <si>
    <t>檩长≤3.3米</t>
  </si>
  <si>
    <t>虎皮石墙，水泥砂浆勾缝，一门一窗</t>
  </si>
  <si>
    <t>虎2</t>
  </si>
  <si>
    <t>马赛克</t>
  </si>
  <si>
    <t>普通马赛克，仿马赛克瓷砖</t>
  </si>
  <si>
    <t>赛</t>
  </si>
  <si>
    <t>隔10</t>
  </si>
  <si>
    <r>
      <rPr>
        <sz val="9"/>
        <color indexed="8"/>
        <rFont val="Times New Roman"/>
        <family val="1"/>
      </rPr>
      <t>3.3</t>
    </r>
    <r>
      <rPr>
        <sz val="9"/>
        <color indexed="8"/>
        <rFont val="宋体"/>
        <family val="3"/>
        <charset val="134"/>
      </rPr>
      <t>米＜跨度≤</t>
    </r>
    <r>
      <rPr>
        <sz val="9"/>
        <color indexed="8"/>
        <rFont val="Times New Roman"/>
        <family val="1"/>
      </rPr>
      <t>4</t>
    </r>
    <r>
      <rPr>
        <sz val="9"/>
        <color indexed="8"/>
        <rFont val="宋体"/>
        <family val="3"/>
        <charset val="134"/>
      </rPr>
      <t>米</t>
    </r>
  </si>
  <si>
    <t>彩钢板墙</t>
  </si>
  <si>
    <t>彩钢夹芯板墙</t>
  </si>
  <si>
    <t>彩钢1</t>
  </si>
  <si>
    <t>瓷砖</t>
  </si>
  <si>
    <t>高档瓷砖，尺寸不小于60cm*60cm</t>
  </si>
  <si>
    <t>瓷1</t>
  </si>
  <si>
    <t>混</t>
  </si>
  <si>
    <t>现浇板</t>
  </si>
  <si>
    <r>
      <rPr>
        <sz val="9"/>
        <color indexed="8"/>
        <rFont val="Times New Roman"/>
        <family val="1"/>
      </rPr>
      <t>4</t>
    </r>
    <r>
      <rPr>
        <sz val="9"/>
        <color indexed="8"/>
        <rFont val="宋体"/>
        <family val="3"/>
        <charset val="134"/>
      </rPr>
      <t>米＜跨</t>
    </r>
  </si>
  <si>
    <t>单层彩钢板墙</t>
  </si>
  <si>
    <t>彩钢2</t>
  </si>
  <si>
    <r>
      <rPr>
        <b/>
        <sz val="9"/>
        <color indexed="8"/>
        <rFont val="宋体"/>
        <family val="3"/>
        <charset val="134"/>
      </rPr>
      <t>顶</t>
    </r>
    <r>
      <rPr>
        <b/>
        <sz val="9"/>
        <color indexed="8"/>
        <rFont val="Times New Roman"/>
        <family val="1"/>
      </rPr>
      <t xml:space="preserve">   </t>
    </r>
    <r>
      <rPr>
        <b/>
        <sz val="9"/>
        <color indexed="8"/>
        <rFont val="宋体"/>
        <family val="3"/>
        <charset val="134"/>
      </rPr>
      <t>棚</t>
    </r>
    <r>
      <rPr>
        <b/>
        <sz val="9"/>
        <color indexed="8"/>
        <rFont val="Times New Roman"/>
        <family val="1"/>
      </rPr>
      <t xml:space="preserve">   </t>
    </r>
    <r>
      <rPr>
        <b/>
        <sz val="9"/>
        <color indexed="8"/>
        <rFont val="宋体"/>
        <family val="3"/>
        <charset val="134"/>
      </rPr>
      <t>计</t>
    </r>
    <r>
      <rPr>
        <b/>
        <sz val="9"/>
        <color indexed="8"/>
        <rFont val="Times New Roman"/>
        <family val="1"/>
      </rPr>
      <t xml:space="preserve">   </t>
    </r>
    <r>
      <rPr>
        <b/>
        <sz val="9"/>
        <color indexed="8"/>
        <rFont val="宋体"/>
        <family val="3"/>
        <charset val="134"/>
      </rPr>
      <t>分</t>
    </r>
    <r>
      <rPr>
        <b/>
        <sz val="9"/>
        <color indexed="8"/>
        <rFont val="Times New Roman"/>
        <family val="1"/>
      </rPr>
      <t xml:space="preserve">   </t>
    </r>
    <r>
      <rPr>
        <b/>
        <sz val="9"/>
        <color indexed="8"/>
        <rFont val="宋体"/>
        <family val="3"/>
        <charset val="134"/>
      </rPr>
      <t>表</t>
    </r>
    <r>
      <rPr>
        <b/>
        <sz val="9"/>
        <color indexed="8"/>
        <rFont val="Times New Roman"/>
        <family val="1"/>
      </rPr>
      <t xml:space="preserve">     </t>
    </r>
    <r>
      <rPr>
        <sz val="9"/>
        <color indexed="8"/>
        <rFont val="宋体"/>
        <family val="3"/>
        <charset val="134"/>
      </rPr>
      <t>（表</t>
    </r>
    <r>
      <rPr>
        <sz val="9"/>
        <color indexed="8"/>
        <rFont val="Times New Roman"/>
        <family val="1"/>
      </rPr>
      <t>6</t>
    </r>
    <r>
      <rPr>
        <sz val="9"/>
        <color indexed="8"/>
        <rFont val="宋体"/>
        <family val="3"/>
        <charset val="134"/>
      </rPr>
      <t>）</t>
    </r>
  </si>
  <si>
    <t>普通瓷砖、锦砖、防滑砖、花砖、玻化砖</t>
  </si>
  <si>
    <t>瓷2</t>
  </si>
  <si>
    <t>凝</t>
  </si>
  <si>
    <t>预制槽型板</t>
  </si>
  <si>
    <t>人</t>
  </si>
  <si>
    <t>人字屋架</t>
  </si>
  <si>
    <r>
      <rPr>
        <sz val="9"/>
        <color indexed="8"/>
        <rFont val="Times New Roman"/>
        <family val="1"/>
      </rPr>
      <t xml:space="preserve"> </t>
    </r>
    <r>
      <rPr>
        <sz val="9"/>
        <color indexed="8"/>
        <rFont val="宋体"/>
        <family val="3"/>
        <charset val="134"/>
      </rPr>
      <t>跨度≤</t>
    </r>
    <r>
      <rPr>
        <sz val="9"/>
        <color indexed="8"/>
        <rFont val="Times New Roman"/>
        <family val="1"/>
      </rPr>
      <t>6</t>
    </r>
    <r>
      <rPr>
        <sz val="9"/>
        <color indexed="8"/>
        <rFont val="宋体"/>
        <family val="3"/>
        <charset val="134"/>
      </rPr>
      <t>米</t>
    </r>
  </si>
  <si>
    <r>
      <rPr>
        <b/>
        <sz val="9"/>
        <color indexed="8"/>
        <rFont val="宋体"/>
        <family val="3"/>
        <charset val="134"/>
      </rPr>
      <t>项</t>
    </r>
    <r>
      <rPr>
        <b/>
        <sz val="9"/>
        <color indexed="8"/>
        <rFont val="Times New Roman"/>
        <family val="1"/>
      </rPr>
      <t xml:space="preserve">      </t>
    </r>
    <r>
      <rPr>
        <b/>
        <sz val="9"/>
        <color indexed="8"/>
        <rFont val="宋体"/>
        <family val="3"/>
        <charset val="134"/>
      </rPr>
      <t>目</t>
    </r>
  </si>
  <si>
    <t>塑料地砖</t>
  </si>
  <si>
    <t>塑</t>
  </si>
  <si>
    <t>土</t>
  </si>
  <si>
    <t>预制圆孔板、
预制加气板</t>
  </si>
  <si>
    <t>字</t>
  </si>
  <si>
    <r>
      <rPr>
        <sz val="9"/>
        <color indexed="8"/>
        <rFont val="Times New Roman"/>
        <family val="1"/>
      </rPr>
      <t xml:space="preserve"> 6</t>
    </r>
    <r>
      <rPr>
        <sz val="9"/>
        <color indexed="8"/>
        <rFont val="宋体"/>
        <family val="3"/>
        <charset val="134"/>
      </rPr>
      <t>米＜跨度≤</t>
    </r>
    <r>
      <rPr>
        <sz val="9"/>
        <color indexed="8"/>
        <rFont val="Times New Roman"/>
        <family val="1"/>
      </rPr>
      <t>8</t>
    </r>
    <r>
      <rPr>
        <sz val="9"/>
        <color indexed="8"/>
        <rFont val="宋体"/>
        <family val="3"/>
        <charset val="134"/>
      </rPr>
      <t>米</t>
    </r>
  </si>
  <si>
    <t>钙塑板</t>
  </si>
  <si>
    <t>钙塑板、铝扣板</t>
  </si>
  <si>
    <t>钙塑</t>
  </si>
  <si>
    <t>方砖</t>
  </si>
  <si>
    <t>经砍磨加工的方砖</t>
  </si>
  <si>
    <t>方</t>
  </si>
  <si>
    <r>
      <rPr>
        <sz val="9"/>
        <color indexed="8"/>
        <rFont val="Times New Roman"/>
        <family val="1"/>
      </rPr>
      <t>8</t>
    </r>
    <r>
      <rPr>
        <sz val="9"/>
        <color indexed="8"/>
        <rFont val="宋体"/>
        <family val="3"/>
        <charset val="134"/>
      </rPr>
      <t>米＜跨度</t>
    </r>
  </si>
  <si>
    <t>台基修正系数</t>
  </si>
  <si>
    <t>饰面石膏板及纸面石膏板艺术造型</t>
  </si>
  <si>
    <t>石膏1</t>
  </si>
  <si>
    <t>水泥、条砖</t>
  </si>
  <si>
    <t>普通水泥、焦渣、条砖地面、是否分格不予区分</t>
  </si>
  <si>
    <t>泥</t>
  </si>
  <si>
    <t>木板油毡</t>
  </si>
  <si>
    <t>钢屋架</t>
  </si>
  <si>
    <r>
      <rPr>
        <sz val="9"/>
        <color indexed="8"/>
        <rFont val="宋体"/>
        <family val="3"/>
        <charset val="134"/>
      </rPr>
      <t>系数</t>
    </r>
    <r>
      <rPr>
        <sz val="9"/>
        <color indexed="8"/>
        <rFont val="Times New Roman"/>
        <family val="1"/>
      </rPr>
      <t>%</t>
    </r>
  </si>
  <si>
    <t>普通石膏板</t>
  </si>
  <si>
    <t>石膏2</t>
  </si>
  <si>
    <t>其</t>
  </si>
  <si>
    <t>石棉瓦</t>
  </si>
  <si>
    <t>钢</t>
  </si>
  <si>
    <r>
      <rPr>
        <sz val="9"/>
        <color indexed="8"/>
        <rFont val="Times New Roman"/>
        <family val="1"/>
      </rPr>
      <t xml:space="preserve"> 6</t>
    </r>
    <r>
      <rPr>
        <sz val="9"/>
        <color indexed="8"/>
        <rFont val="宋体"/>
        <family val="3"/>
        <charset val="134"/>
      </rPr>
      <t>米＜跨度≤</t>
    </r>
    <r>
      <rPr>
        <sz val="9"/>
        <color indexed="8"/>
        <rFont val="Times New Roman"/>
        <family val="1"/>
      </rPr>
      <t>9</t>
    </r>
    <r>
      <rPr>
        <sz val="9"/>
        <color indexed="8"/>
        <rFont val="宋体"/>
        <family val="3"/>
        <charset val="134"/>
      </rPr>
      <t>米</t>
    </r>
  </si>
  <si>
    <t>胶合板</t>
  </si>
  <si>
    <t>胶合板带压条顶棚，刷清漆</t>
  </si>
  <si>
    <t>胶</t>
  </si>
  <si>
    <t>墙身调剂系数</t>
  </si>
  <si>
    <r>
      <rPr>
        <b/>
        <sz val="12"/>
        <color indexed="8"/>
        <rFont val="宋体"/>
        <family val="3"/>
        <charset val="134"/>
      </rPr>
      <t>拆迁容积率修正系数（</t>
    </r>
    <r>
      <rPr>
        <b/>
        <sz val="12"/>
        <color indexed="8"/>
        <rFont val="Times New Roman"/>
        <family val="1"/>
      </rPr>
      <t>K</t>
    </r>
    <r>
      <rPr>
        <b/>
        <sz val="12"/>
        <color indexed="8"/>
        <rFont val="宋体"/>
        <family val="3"/>
        <charset val="134"/>
      </rPr>
      <t>）</t>
    </r>
  </si>
  <si>
    <t>瓦楞铁</t>
  </si>
  <si>
    <r>
      <rPr>
        <sz val="9"/>
        <color indexed="8"/>
        <rFont val="Times New Roman"/>
        <family val="1"/>
      </rPr>
      <t xml:space="preserve"> 9</t>
    </r>
    <r>
      <rPr>
        <sz val="9"/>
        <color indexed="8"/>
        <rFont val="宋体"/>
        <family val="3"/>
        <charset val="134"/>
      </rPr>
      <t>米＜跨度，石棉瓦、彩钢板等轻质屋面</t>
    </r>
  </si>
  <si>
    <t>纤维板</t>
  </si>
  <si>
    <t>木丝板或纤维板顶棚，刷调和漆</t>
  </si>
  <si>
    <t>纤维</t>
  </si>
  <si>
    <t>组合间数</t>
  </si>
  <si>
    <t>调整系数</t>
  </si>
  <si>
    <t>隔断数量</t>
  </si>
  <si>
    <r>
      <rPr>
        <b/>
        <sz val="9"/>
        <color indexed="8"/>
        <rFont val="Times New Roman"/>
        <family val="1"/>
      </rPr>
      <t xml:space="preserve">R  </t>
    </r>
    <r>
      <rPr>
        <sz val="9"/>
        <color indexed="8"/>
        <rFont val="Times New Roman"/>
        <family val="1"/>
      </rPr>
      <t xml:space="preserve">          </t>
    </r>
    <r>
      <rPr>
        <b/>
        <sz val="9"/>
        <color indexed="8"/>
        <rFont val="Times New Roman"/>
        <family val="1"/>
      </rPr>
      <t>r'</t>
    </r>
  </si>
  <si>
    <r>
      <rPr>
        <sz val="9"/>
        <color indexed="8"/>
        <rFont val="Times New Roman"/>
        <family val="1"/>
      </rPr>
      <t>r'</t>
    </r>
    <r>
      <rPr>
        <sz val="9"/>
        <color indexed="8"/>
        <rFont val="宋体"/>
        <family val="3"/>
        <charset val="134"/>
      </rPr>
      <t>＜</t>
    </r>
    <r>
      <rPr>
        <sz val="9"/>
        <color indexed="8"/>
        <rFont val="Times New Roman"/>
        <family val="1"/>
      </rPr>
      <t>1</t>
    </r>
  </si>
  <si>
    <r>
      <rPr>
        <sz val="9"/>
        <color indexed="8"/>
        <rFont val="Times New Roman"/>
        <family val="1"/>
      </rPr>
      <t>1</t>
    </r>
    <r>
      <rPr>
        <sz val="9"/>
        <color indexed="8"/>
        <rFont val="宋体"/>
        <family val="3"/>
        <charset val="134"/>
      </rPr>
      <t>≤</t>
    </r>
    <r>
      <rPr>
        <sz val="9"/>
        <color indexed="8"/>
        <rFont val="Times New Roman"/>
        <family val="1"/>
      </rPr>
      <t>r'</t>
    </r>
    <r>
      <rPr>
        <sz val="9"/>
        <color indexed="8"/>
        <rFont val="宋体"/>
        <family val="3"/>
        <charset val="134"/>
      </rPr>
      <t>＜</t>
    </r>
    <r>
      <rPr>
        <sz val="9"/>
        <color indexed="8"/>
        <rFont val="Times New Roman"/>
        <family val="1"/>
      </rPr>
      <t>2</t>
    </r>
  </si>
  <si>
    <r>
      <rPr>
        <sz val="9"/>
        <color indexed="8"/>
        <rFont val="Times New Roman"/>
        <family val="1"/>
      </rPr>
      <t>2</t>
    </r>
    <r>
      <rPr>
        <sz val="9"/>
        <color indexed="8"/>
        <rFont val="宋体"/>
        <family val="3"/>
        <charset val="134"/>
      </rPr>
      <t>≤</t>
    </r>
    <r>
      <rPr>
        <sz val="9"/>
        <color indexed="8"/>
        <rFont val="Times New Roman"/>
        <family val="1"/>
      </rPr>
      <t>r'</t>
    </r>
    <r>
      <rPr>
        <sz val="9"/>
        <color indexed="8"/>
        <rFont val="宋体"/>
        <family val="3"/>
        <charset val="134"/>
      </rPr>
      <t>＜</t>
    </r>
    <r>
      <rPr>
        <sz val="9"/>
        <color indexed="8"/>
        <rFont val="Times New Roman"/>
        <family val="1"/>
      </rPr>
      <t>3</t>
    </r>
  </si>
  <si>
    <r>
      <rPr>
        <sz val="9"/>
        <color indexed="8"/>
        <rFont val="Times New Roman"/>
        <family val="1"/>
      </rPr>
      <t>3</t>
    </r>
    <r>
      <rPr>
        <sz val="9"/>
        <color indexed="8"/>
        <rFont val="宋体"/>
        <family val="3"/>
        <charset val="134"/>
      </rPr>
      <t>≤</t>
    </r>
    <r>
      <rPr>
        <sz val="9"/>
        <color indexed="8"/>
        <rFont val="Times New Roman"/>
        <family val="1"/>
      </rPr>
      <t>r'</t>
    </r>
    <r>
      <rPr>
        <sz val="9"/>
        <color indexed="8"/>
        <rFont val="宋体"/>
        <family val="3"/>
        <charset val="134"/>
      </rPr>
      <t>＜4</t>
    </r>
  </si>
  <si>
    <r>
      <rPr>
        <sz val="9"/>
        <color indexed="8"/>
        <rFont val="Times New Roman"/>
        <family val="1"/>
      </rPr>
      <t>4</t>
    </r>
    <r>
      <rPr>
        <sz val="9"/>
        <color indexed="8"/>
        <rFont val="宋体"/>
        <family val="3"/>
        <charset val="134"/>
      </rPr>
      <t>≤</t>
    </r>
    <r>
      <rPr>
        <sz val="9"/>
        <color indexed="8"/>
        <rFont val="Times New Roman"/>
        <family val="1"/>
      </rPr>
      <t>r'</t>
    </r>
  </si>
  <si>
    <t>他</t>
  </si>
  <si>
    <t>干挂瓦水泥瓦</t>
  </si>
  <si>
    <r>
      <rPr>
        <sz val="9"/>
        <color indexed="8"/>
        <rFont val="Times New Roman"/>
        <family val="1"/>
      </rPr>
      <t xml:space="preserve"> 9</t>
    </r>
    <r>
      <rPr>
        <sz val="9"/>
        <color indexed="8"/>
        <rFont val="宋体"/>
        <family val="3"/>
        <charset val="134"/>
      </rPr>
      <t>米＜跨度，大型屋面版</t>
    </r>
  </si>
  <si>
    <t>矿棉吸音板</t>
  </si>
  <si>
    <t>吸音</t>
  </si>
  <si>
    <t>干挂瓦石棉瓦</t>
  </si>
  <si>
    <t>钢筋混凝土梁</t>
  </si>
  <si>
    <r>
      <rPr>
        <sz val="9"/>
        <color indexed="8"/>
        <rFont val="Times New Roman"/>
        <family val="1"/>
      </rPr>
      <t xml:space="preserve"> </t>
    </r>
    <r>
      <rPr>
        <sz val="9"/>
        <color indexed="8"/>
        <rFont val="宋体"/>
        <family val="3"/>
        <charset val="134"/>
      </rPr>
      <t>跨度≤</t>
    </r>
    <r>
      <rPr>
        <sz val="9"/>
        <color indexed="8"/>
        <rFont val="Times New Roman"/>
        <family val="1"/>
      </rPr>
      <t>9</t>
    </r>
    <r>
      <rPr>
        <sz val="9"/>
        <color indexed="8"/>
        <rFont val="宋体"/>
        <family val="3"/>
        <charset val="134"/>
      </rPr>
      <t>米</t>
    </r>
  </si>
  <si>
    <t>干挂铅铁</t>
  </si>
  <si>
    <r>
      <rPr>
        <sz val="9"/>
        <color indexed="8"/>
        <rFont val="Times New Roman"/>
        <family val="1"/>
      </rPr>
      <t xml:space="preserve"> 9</t>
    </r>
    <r>
      <rPr>
        <sz val="9"/>
        <color indexed="8"/>
        <rFont val="宋体"/>
        <family val="3"/>
        <charset val="134"/>
      </rPr>
      <t>米＜跨度</t>
    </r>
  </si>
  <si>
    <t>抹灰</t>
  </si>
  <si>
    <t>玻璃钢</t>
  </si>
  <si>
    <t>纸</t>
  </si>
  <si>
    <t>彩钢板</t>
  </si>
  <si>
    <t>简易顶棚</t>
  </si>
  <si>
    <t>各种铁丝吊顶棚或未加工面层制作的顶棚</t>
  </si>
  <si>
    <t>简</t>
  </si>
  <si>
    <t>彩钢板（单层）</t>
  </si>
  <si>
    <t>混凝土板勾缝喷浆</t>
  </si>
  <si>
    <t>每增加一间</t>
  </si>
  <si>
    <r>
      <rPr>
        <sz val="9"/>
        <color indexed="8"/>
        <rFont val="宋体"/>
        <family val="3"/>
        <charset val="134"/>
      </rPr>
      <t>递减</t>
    </r>
    <r>
      <rPr>
        <sz val="9"/>
        <color indexed="8"/>
        <rFont val="Times New Roman"/>
        <family val="1"/>
      </rPr>
      <t>1%</t>
    </r>
  </si>
  <si>
    <t>临时安置费</t>
  </si>
  <si>
    <t>临时安置费</t>
    <phoneticPr fontId="69" type="noConversion"/>
  </si>
  <si>
    <t>合计</t>
    <phoneticPr fontId="69" type="noConversion"/>
  </si>
  <si>
    <t>结果表</t>
    <phoneticPr fontId="69" type="noConversion"/>
  </si>
  <si>
    <t>装修重置价</t>
  </si>
  <si>
    <t>含窗套</t>
    <phoneticPr fontId="69" type="noConversion"/>
  </si>
  <si>
    <t>重置价格</t>
    <phoneticPr fontId="69" type="noConversion"/>
  </si>
  <si>
    <r>
      <t>（规划）建筑面积（m</t>
    </r>
    <r>
      <rPr>
        <b/>
        <vertAlign val="superscript"/>
        <sz val="8"/>
        <color rgb="FF666666"/>
        <rFont val="微软雅黑"/>
        <family val="2"/>
        <charset val="134"/>
      </rPr>
      <t>2</t>
    </r>
    <r>
      <rPr>
        <b/>
        <sz val="11"/>
        <color rgb="FF666666"/>
        <rFont val="微软雅黑"/>
        <family val="2"/>
        <charset val="134"/>
      </rPr>
      <t>）</t>
    </r>
    <phoneticPr fontId="78" type="noConversion"/>
  </si>
  <si>
    <r>
      <t>（分摊）土地面积（m</t>
    </r>
    <r>
      <rPr>
        <b/>
        <vertAlign val="superscript"/>
        <sz val="8"/>
        <color rgb="FF666666"/>
        <rFont val="微软雅黑"/>
        <family val="2"/>
        <charset val="134"/>
      </rPr>
      <t>2</t>
    </r>
    <r>
      <rPr>
        <b/>
        <sz val="11"/>
        <color rgb="FF666666"/>
        <rFont val="微软雅黑"/>
        <family val="2"/>
        <charset val="134"/>
      </rPr>
      <t>）</t>
    </r>
    <phoneticPr fontId="78" type="noConversion"/>
  </si>
  <si>
    <t>价值时点/估价期日</t>
    <phoneticPr fontId="78" type="noConversion"/>
  </si>
  <si>
    <t>价值类型</t>
  </si>
  <si>
    <t>总价（万元）</t>
  </si>
  <si>
    <t>楼面单价（元/平方米）</t>
  </si>
  <si>
    <t>地面单价（元/平方米）</t>
    <phoneticPr fontId="78" type="noConversion"/>
  </si>
  <si>
    <t>市场价值</t>
  </si>
  <si>
    <t>抵押价值</t>
  </si>
  <si>
    <t>抵押价值-已注销</t>
    <phoneticPr fontId="78" type="noConversion"/>
  </si>
  <si>
    <t>抵押净值</t>
  </si>
  <si>
    <t>总投</t>
    <phoneticPr fontId="78" type="noConversion"/>
  </si>
  <si>
    <t>租金</t>
    <phoneticPr fontId="78" type="noConversion"/>
  </si>
  <si>
    <t>重置成新价</t>
    <phoneticPr fontId="78" type="noConversion"/>
  </si>
  <si>
    <t>项目名称</t>
    <phoneticPr fontId="78" type="noConversion"/>
  </si>
  <si>
    <t>市场价值（万元）</t>
    <phoneticPr fontId="78" type="noConversion"/>
  </si>
  <si>
    <t>抵押价值（万元）</t>
    <phoneticPr fontId="78" type="noConversion"/>
  </si>
  <si>
    <t>抵押价值-已注销（万元）</t>
    <phoneticPr fontId="78" type="noConversion"/>
  </si>
  <si>
    <t>抵押净值（万元）</t>
    <phoneticPr fontId="78" type="noConversion"/>
  </si>
  <si>
    <t>估价对象1（本表）</t>
    <phoneticPr fontId="78" type="noConversion"/>
  </si>
  <si>
    <t>估价对象2</t>
    <phoneticPr fontId="78" type="noConversion"/>
  </si>
  <si>
    <t>估价对象3</t>
  </si>
  <si>
    <t>估价对象4</t>
  </si>
  <si>
    <t>估价对象5</t>
  </si>
  <si>
    <t>估价对象6</t>
  </si>
  <si>
    <t>估价对象7</t>
  </si>
  <si>
    <t>估价对象8</t>
  </si>
  <si>
    <t>估价对象9</t>
  </si>
  <si>
    <t>估价对象10</t>
  </si>
  <si>
    <t>收据</t>
    <phoneticPr fontId="69" type="noConversion"/>
  </si>
  <si>
    <t>收费凭据</t>
    <phoneticPr fontId="69" type="noConversion"/>
  </si>
  <si>
    <t>转账记录</t>
    <phoneticPr fontId="69" type="noConversion"/>
  </si>
  <si>
    <t>安装派工单</t>
    <phoneticPr fontId="69" type="noConversion"/>
  </si>
  <si>
    <t>搬运服务合同</t>
    <phoneticPr fontId="69" type="noConversion"/>
  </si>
  <si>
    <t>西集润和逸园5-1-501安装净水器</t>
    <phoneticPr fontId="69" type="noConversion"/>
  </si>
  <si>
    <t>安装费</t>
    <phoneticPr fontId="69" type="noConversion"/>
  </si>
  <si>
    <t>安装费</t>
    <phoneticPr fontId="69" type="noConversion"/>
  </si>
  <si>
    <t>小计</t>
    <phoneticPr fontId="69" type="noConversion"/>
  </si>
  <si>
    <r>
      <t>友邦集成吊顶、</t>
    </r>
    <r>
      <rPr>
        <sz val="10"/>
        <color rgb="FFFF0000"/>
        <rFont val="宋体"/>
        <family val="3"/>
        <charset val="134"/>
      </rPr>
      <t>浴霸</t>
    </r>
    <phoneticPr fontId="69" type="noConversion"/>
  </si>
  <si>
    <t>董万军最终确认主张金额底线</t>
  </si>
  <si>
    <t>其他</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</si>
</sst>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_);[Red]\(0.00\)"/>
    <numFmt numFmtId="177" formatCode="0.0"/>
    <numFmt numFmtId="178" formatCode="0.00_ "/>
    <numFmt numFmtId="179" formatCode="0.0000_ "/>
    <numFmt numFmtId="180" formatCode="0_ "/>
    <numFmt numFmtId="181" formatCode="0.000000_);[Red]\(0.000000\)"/>
    <numFmt numFmtId="182" formatCode="0.00&quot;&quot;&quot;㎡&quot;"/>
    <numFmt numFmtId="183" formatCode="General&quot;元&quot;"/>
    <numFmt numFmtId="184" formatCode="0.00&quot;㎡&quot;"/>
    <numFmt numFmtId="185" formatCode="\¥0"/>
    <numFmt numFmtId="186" formatCode="[DBNum2][$-804]General"/>
    <numFmt numFmtId="187" formatCode="[DBNum2][$-804]General&quot;元&quot;&quot;整&quot;"/>
    <numFmt numFmtId="188" formatCode="0_);[Red]\(0\)"/>
  </numFmts>
  <fonts count="80" x14ac:knownFonts="1">
    <font>
      <sz val="10"/>
      <name val="Arial"/>
      <charset val="134"/>
    </font>
    <font>
      <sz val="11"/>
      <color theme="1"/>
      <name val="宋体"/>
      <family val="2"/>
      <scheme val="minor"/>
    </font>
    <font>
      <sz val="12"/>
      <name val="宋体"/>
      <family val="3"/>
      <charset val="134"/>
    </font>
    <font>
      <b/>
      <sz val="12"/>
      <color indexed="8"/>
      <name val="宋体"/>
      <family val="3"/>
      <charset val="134"/>
    </font>
    <font>
      <b/>
      <sz val="12"/>
      <color indexed="8"/>
      <name val="Times New Roman"/>
      <family val="1"/>
    </font>
    <font>
      <b/>
      <sz val="9"/>
      <color indexed="8"/>
      <name val="宋体"/>
      <family val="3"/>
      <charset val="134"/>
    </font>
    <font>
      <sz val="9"/>
      <color indexed="8"/>
      <name val="宋体"/>
      <family val="3"/>
      <charset val="134"/>
    </font>
    <font>
      <sz val="9"/>
      <color indexed="8"/>
      <name val="Times New Roman"/>
      <family val="1"/>
    </font>
    <font>
      <b/>
      <sz val="9"/>
      <name val="宋体"/>
      <family val="3"/>
      <charset val="134"/>
    </font>
    <font>
      <b/>
      <sz val="14"/>
      <color indexed="8"/>
      <name val="宋体"/>
      <family val="3"/>
      <charset val="134"/>
    </font>
    <font>
      <b/>
      <sz val="12"/>
      <name val="宋体"/>
      <family val="3"/>
      <charset val="134"/>
    </font>
    <font>
      <sz val="9"/>
      <name val="宋体"/>
      <family val="3"/>
      <charset val="134"/>
    </font>
    <font>
      <b/>
      <sz val="9"/>
      <color indexed="8"/>
      <name val="Times New Roman"/>
      <family val="1"/>
    </font>
    <font>
      <sz val="9"/>
      <color indexed="10"/>
      <name val="宋体"/>
      <family val="3"/>
      <charset val="134"/>
    </font>
    <font>
      <sz val="9"/>
      <name val="Times New Roman"/>
      <family val="1"/>
    </font>
    <font>
      <sz val="12"/>
      <color indexed="8"/>
      <name val="宋体"/>
      <family val="3"/>
      <charset val="134"/>
    </font>
    <font>
      <sz val="10"/>
      <name val="宋体"/>
      <family val="3"/>
      <charset val="134"/>
    </font>
    <font>
      <b/>
      <sz val="10"/>
      <name val="宋体"/>
      <family val="3"/>
      <charset val="134"/>
    </font>
    <font>
      <sz val="10"/>
      <name val="Arial"/>
      <family val="2"/>
    </font>
    <font>
      <b/>
      <sz val="10.5"/>
      <name val="宋体"/>
      <family val="3"/>
      <charset val="134"/>
    </font>
    <font>
      <sz val="10.5"/>
      <name val="宋体"/>
      <family val="3"/>
      <charset val="134"/>
    </font>
    <font>
      <sz val="10.5"/>
      <name val="Times New Roman"/>
      <family val="1"/>
    </font>
    <font>
      <sz val="11"/>
      <name val="宋体"/>
      <family val="3"/>
      <charset val="134"/>
    </font>
    <font>
      <b/>
      <sz val="11"/>
      <name val="宋体"/>
      <family val="3"/>
      <charset val="134"/>
    </font>
    <font>
      <sz val="10.5"/>
      <color rgb="FFFF0000"/>
      <name val="宋体"/>
      <family val="3"/>
      <charset val="134"/>
    </font>
    <font>
      <b/>
      <sz val="10.5"/>
      <name val="Times New Roman"/>
      <family val="1"/>
    </font>
    <font>
      <sz val="14"/>
      <name val="Arial"/>
      <family val="2"/>
    </font>
    <font>
      <sz val="12"/>
      <color rgb="FFFF0000"/>
      <name val="宋体"/>
      <family val="3"/>
      <charset val="134"/>
    </font>
    <font>
      <b/>
      <sz val="10.5"/>
      <color rgb="FFFF0000"/>
      <name val="宋体"/>
      <family val="3"/>
      <charset val="134"/>
    </font>
    <font>
      <sz val="9"/>
      <color rgb="FFFF0000"/>
      <name val="宋体"/>
      <family val="3"/>
      <charset val="134"/>
    </font>
    <font>
      <b/>
      <sz val="16"/>
      <name val="宋体"/>
      <family val="3"/>
      <charset val="134"/>
    </font>
    <font>
      <sz val="10"/>
      <name val="微软雅黑"/>
      <family val="2"/>
      <charset val="134"/>
    </font>
    <font>
      <u/>
      <sz val="12"/>
      <color indexed="20"/>
      <name val="宋体"/>
      <family val="3"/>
      <charset val="134"/>
    </font>
    <font>
      <b/>
      <sz val="10"/>
      <color indexed="8"/>
      <name val="微软雅黑"/>
      <family val="2"/>
      <charset val="134"/>
    </font>
    <font>
      <sz val="14"/>
      <name val="微软雅黑"/>
      <family val="2"/>
      <charset val="134"/>
    </font>
    <font>
      <sz val="10"/>
      <color rgb="FFFF0000"/>
      <name val="微软雅黑"/>
      <family val="2"/>
      <charset val="134"/>
    </font>
    <font>
      <b/>
      <sz val="12"/>
      <color indexed="8"/>
      <name val="微软雅黑"/>
      <family val="2"/>
      <charset val="134"/>
    </font>
    <font>
      <sz val="10"/>
      <color rgb="FFFF0000"/>
      <name val="Arial"/>
      <family val="2"/>
    </font>
    <font>
      <b/>
      <sz val="10"/>
      <color theme="0"/>
      <name val="宋体"/>
      <family val="3"/>
      <charset val="134"/>
    </font>
    <font>
      <sz val="10"/>
      <name val="Arial"/>
      <family val="2"/>
    </font>
    <font>
      <sz val="10"/>
      <color rgb="FFFF0000"/>
      <name val="宋体"/>
      <family val="3"/>
      <charset val="134"/>
    </font>
    <font>
      <sz val="10"/>
      <color rgb="FFFF0000"/>
      <name val="Arial"/>
      <family val="2"/>
    </font>
    <font>
      <sz val="10"/>
      <color theme="1"/>
      <name val="Arial"/>
      <family val="2"/>
    </font>
    <font>
      <sz val="11"/>
      <name val="Arial"/>
      <family val="2"/>
    </font>
    <font>
      <sz val="22"/>
      <name val="方正小标宋简体"/>
      <charset val="134"/>
    </font>
    <font>
      <sz val="14"/>
      <name val="黑体"/>
      <family val="3"/>
      <charset val="134"/>
    </font>
    <font>
      <sz val="12"/>
      <name val="Arial"/>
      <family val="2"/>
    </font>
    <font>
      <sz val="12"/>
      <name val="仿宋_GB2312"/>
      <family val="3"/>
      <charset val="134"/>
    </font>
    <font>
      <b/>
      <sz val="12"/>
      <name val="仿宋_GB2312"/>
      <family val="3"/>
      <charset val="134"/>
    </font>
    <font>
      <sz val="12"/>
      <name val="MingLiU"/>
      <family val="3"/>
      <charset val="136"/>
    </font>
    <font>
      <sz val="10"/>
      <name val="仿宋_GB2312"/>
      <family val="3"/>
      <charset val="134"/>
    </font>
    <font>
      <sz val="11"/>
      <name val="仿宋_GB2312"/>
      <family val="3"/>
      <charset val="134"/>
    </font>
    <font>
      <sz val="14"/>
      <name val="仿宋_GB2312"/>
      <family val="3"/>
      <charset val="134"/>
    </font>
    <font>
      <i/>
      <sz val="10"/>
      <name val="仿宋_GB2312"/>
      <family val="3"/>
      <charset val="134"/>
    </font>
    <font>
      <sz val="10"/>
      <name val="MingLiU"/>
      <family val="3"/>
      <charset val="136"/>
    </font>
    <font>
      <u/>
      <sz val="10"/>
      <color theme="10"/>
      <name val="Arial"/>
      <family val="2"/>
    </font>
    <font>
      <sz val="11"/>
      <color indexed="8"/>
      <name val="Tahoma"/>
      <family val="2"/>
    </font>
    <font>
      <sz val="11"/>
      <color indexed="8"/>
      <name val="宋体"/>
      <family val="3"/>
      <charset val="134"/>
    </font>
    <font>
      <sz val="12"/>
      <color indexed="8"/>
      <name val="Times New Roman"/>
      <family val="1"/>
    </font>
    <font>
      <b/>
      <sz val="14"/>
      <color indexed="8"/>
      <name val="Times New Roman"/>
      <family val="1"/>
    </font>
    <font>
      <sz val="14"/>
      <color indexed="8"/>
      <name val="宋体"/>
      <family val="3"/>
      <charset val="134"/>
    </font>
    <font>
      <sz val="14"/>
      <color indexed="8"/>
      <name val="Times New Roman"/>
      <family val="1"/>
    </font>
    <font>
      <b/>
      <sz val="12"/>
      <name val="Times New Roman"/>
      <family val="1"/>
    </font>
    <font>
      <b/>
      <sz val="9"/>
      <name val="Times New Roman"/>
      <family val="1"/>
    </font>
    <font>
      <vertAlign val="superscript"/>
      <sz val="10"/>
      <name val="宋体"/>
      <family val="3"/>
      <charset val="134"/>
    </font>
    <font>
      <vertAlign val="superscript"/>
      <sz val="9"/>
      <name val="宋体"/>
      <family val="3"/>
      <charset val="134"/>
    </font>
    <font>
      <sz val="10"/>
      <color indexed="10"/>
      <name val="宋体"/>
      <family val="3"/>
      <charset val="134"/>
    </font>
    <font>
      <sz val="9"/>
      <color indexed="12"/>
      <name val="宋体"/>
      <family val="3"/>
      <charset val="134"/>
    </font>
    <font>
      <b/>
      <sz val="9"/>
      <color indexed="10"/>
      <name val="宋体"/>
      <family val="3"/>
      <charset val="134"/>
    </font>
    <font>
      <sz val="9"/>
      <name val="Arial"/>
      <family val="2"/>
    </font>
    <font>
      <sz val="9"/>
      <color indexed="81"/>
      <name val="宋体"/>
      <family val="3"/>
      <charset val="134"/>
    </font>
    <font>
      <b/>
      <sz val="9"/>
      <color indexed="81"/>
      <name val="宋体"/>
      <family val="3"/>
      <charset val="134"/>
    </font>
    <font>
      <sz val="10"/>
      <color rgb="FFFF0000"/>
      <name val="Arial"/>
      <family val="3"/>
      <charset val="134"/>
    </font>
    <font>
      <b/>
      <sz val="10"/>
      <color theme="1"/>
      <name val="宋体"/>
      <family val="3"/>
      <charset val="134"/>
    </font>
    <font>
      <b/>
      <sz val="10"/>
      <color theme="1"/>
      <name val="Arial"/>
      <family val="2"/>
    </font>
    <font>
      <sz val="11"/>
      <color rgb="FF666666"/>
      <name val="微软雅黑"/>
      <family val="2"/>
      <charset val="134"/>
    </font>
    <font>
      <b/>
      <vertAlign val="superscript"/>
      <sz val="8"/>
      <color rgb="FF666666"/>
      <name val="微软雅黑"/>
      <family val="2"/>
      <charset val="134"/>
    </font>
    <font>
      <b/>
      <sz val="11"/>
      <color rgb="FF666666"/>
      <name val="微软雅黑"/>
      <family val="2"/>
      <charset val="134"/>
    </font>
    <font>
      <sz val="9"/>
      <name val="宋体"/>
      <family val="3"/>
      <charset val="134"/>
      <scheme val="minor"/>
    </font>
    <font>
      <sz val="11"/>
      <color theme="1"/>
      <name val="宋体"/>
      <family val="3"/>
      <charset val="134"/>
      <scheme val="minor"/>
    </font>
  </fonts>
  <fills count="40">
    <fill>
      <patternFill patternType="none"/>
    </fill>
    <fill>
      <patternFill patternType="gray125"/>
    </fill>
    <fill>
      <patternFill patternType="solid">
        <fgColor theme="5" tint="0.39994506668294322"/>
        <bgColor indexed="64"/>
      </patternFill>
    </fill>
    <fill>
      <patternFill patternType="solid">
        <fgColor indexed="13"/>
        <bgColor indexed="64"/>
      </patternFill>
    </fill>
    <fill>
      <patternFill patternType="solid">
        <fgColor rgb="FFFFC000"/>
        <bgColor indexed="64"/>
      </patternFill>
    </fill>
    <fill>
      <patternFill patternType="solid">
        <fgColor indexed="11"/>
        <bgColor indexed="64"/>
      </patternFill>
    </fill>
    <fill>
      <patternFill patternType="solid">
        <fgColor indexed="10"/>
        <bgColor indexed="64"/>
      </patternFill>
    </fill>
    <fill>
      <patternFill patternType="solid">
        <fgColor indexed="34"/>
        <bgColor indexed="64"/>
      </patternFill>
    </fill>
    <fill>
      <patternFill patternType="solid">
        <fgColor indexed="9"/>
        <bgColor indexed="64"/>
      </patternFill>
    </fill>
    <fill>
      <patternFill patternType="solid">
        <fgColor indexed="15"/>
        <bgColor indexed="64"/>
      </patternFill>
    </fill>
    <fill>
      <patternFill patternType="solid">
        <fgColor indexed="50"/>
        <bgColor indexed="64"/>
      </patternFill>
    </fill>
    <fill>
      <patternFill patternType="solid">
        <fgColor indexed="40"/>
        <bgColor indexed="64"/>
      </patternFill>
    </fill>
    <fill>
      <patternFill patternType="solid">
        <fgColor indexed="8"/>
        <bgColor indexed="64"/>
      </patternFill>
    </fill>
    <fill>
      <patternFill patternType="solid">
        <fgColor theme="7" tint="0.7999511703848384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indexed="42"/>
        <bgColor indexed="64"/>
      </patternFill>
    </fill>
    <fill>
      <patternFill patternType="solid">
        <fgColor indexed="49"/>
        <bgColor indexed="64"/>
      </patternFill>
    </fill>
    <fill>
      <patternFill patternType="solid">
        <fgColor theme="0"/>
        <bgColor indexed="64"/>
      </patternFill>
    </fill>
    <fill>
      <patternFill patternType="solid">
        <fgColor indexed="41"/>
        <bgColor indexed="64"/>
      </patternFill>
    </fill>
    <fill>
      <patternFill patternType="solid">
        <fgColor theme="7" tint="0.39994506668294322"/>
        <bgColor indexed="64"/>
      </patternFill>
    </fill>
    <fill>
      <patternFill patternType="solid">
        <fgColor theme="9" tint="0.39994506668294322"/>
        <bgColor indexed="64"/>
      </patternFill>
    </fill>
    <fill>
      <patternFill patternType="solid">
        <fgColor rgb="FFFF0000"/>
        <bgColor indexed="64"/>
      </patternFill>
    </fill>
    <fill>
      <patternFill patternType="solid">
        <fgColor theme="9" tint="0.79995117038483843"/>
        <bgColor indexed="64"/>
      </patternFill>
    </fill>
    <fill>
      <patternFill patternType="solid">
        <fgColor indexed="47"/>
        <bgColor indexed="64"/>
      </patternFill>
    </fill>
    <fill>
      <patternFill patternType="solid">
        <fgColor indexed="45"/>
        <bgColor indexed="64"/>
      </patternFill>
    </fill>
    <fill>
      <patternFill patternType="solid">
        <fgColor theme="6" tint="0.39994506668294322"/>
        <bgColor indexed="64"/>
      </patternFill>
    </fill>
    <fill>
      <patternFill patternType="solid">
        <fgColor theme="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399945066682943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FF"/>
        <bgColor indexed="64"/>
      </patternFill>
    </fill>
    <fill>
      <patternFill patternType="solid">
        <fgColor theme="5" tint="-0.249977111117893"/>
        <bgColor indexed="64"/>
      </patternFill>
    </fill>
  </fills>
  <borders count="11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top/>
      <bottom style="medium">
        <color auto="1"/>
      </bottom>
      <diagonal/>
    </border>
    <border>
      <left style="medium">
        <color auto="1"/>
      </left>
      <right/>
      <top style="medium">
        <color auto="1"/>
      </top>
      <bottom style="medium">
        <color indexed="14"/>
      </bottom>
      <diagonal/>
    </border>
    <border>
      <left style="thin">
        <color auto="1"/>
      </left>
      <right style="thin">
        <color auto="1"/>
      </right>
      <top style="medium">
        <color auto="1"/>
      </top>
      <bottom style="medium">
        <color indexed="14"/>
      </bottom>
      <diagonal/>
    </border>
    <border>
      <left style="thin">
        <color auto="1"/>
      </left>
      <right style="thin">
        <color auto="1"/>
      </right>
      <top/>
      <bottom style="medium">
        <color indexed="14"/>
      </bottom>
      <diagonal/>
    </border>
    <border>
      <left style="thin">
        <color indexed="12"/>
      </left>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diagonal/>
    </border>
    <border>
      <left style="hair">
        <color auto="1"/>
      </left>
      <right style="hair">
        <color auto="1"/>
      </right>
      <top/>
      <bottom/>
      <diagonal/>
    </border>
    <border>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7">
    <xf numFmtId="0" fontId="0" fillId="0" borderId="0">
      <alignment vertical="center"/>
    </xf>
    <xf numFmtId="0" fontId="55" fillId="0" borderId="0" applyNumberFormat="0" applyFill="0" applyBorder="0" applyAlignment="0" applyProtection="0">
      <alignment vertical="center"/>
    </xf>
    <xf numFmtId="9" fontId="2" fillId="0" borderId="0" applyFont="0" applyFill="0" applyBorder="0" applyAlignment="0" applyProtection="0">
      <alignment vertical="center"/>
    </xf>
    <xf numFmtId="0" fontId="56" fillId="0" borderId="0">
      <alignment vertical="center"/>
    </xf>
    <xf numFmtId="0" fontId="2" fillId="0" borderId="0">
      <alignment vertical="center"/>
    </xf>
    <xf numFmtId="0" fontId="57" fillId="0" borderId="0" applyProtection="0">
      <alignment vertical="center"/>
    </xf>
    <xf numFmtId="0" fontId="1" fillId="0" borderId="0"/>
  </cellStyleXfs>
  <cellXfs count="794">
    <xf numFmtId="0" fontId="0" fillId="0" borderId="0" xfId="0" applyFont="1">
      <alignment vertical="center"/>
    </xf>
    <xf numFmtId="0" fontId="2" fillId="0" borderId="0" xfId="4">
      <alignment vertical="center"/>
    </xf>
    <xf numFmtId="0" fontId="5" fillId="0" borderId="3" xfId="4" applyFont="1" applyBorder="1" applyAlignment="1" applyProtection="1">
      <alignment horizontal="center" vertical="center"/>
      <protection locked="0"/>
    </xf>
    <xf numFmtId="0" fontId="5" fillId="0" borderId="4" xfId="4" applyFont="1" applyBorder="1" applyAlignment="1" applyProtection="1">
      <alignment horizontal="center" vertical="center"/>
      <protection locked="0"/>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5" xfId="4" applyFont="1" applyBorder="1" applyAlignment="1">
      <alignment horizontal="center" vertical="center"/>
    </xf>
    <xf numFmtId="0" fontId="6" fillId="0" borderId="4" xfId="4" applyFont="1" applyBorder="1" applyAlignment="1" applyProtection="1">
      <alignment horizontal="center" vertical="center"/>
      <protection locked="0"/>
    </xf>
    <xf numFmtId="0" fontId="6" fillId="0" borderId="6" xfId="4" applyFont="1" applyBorder="1" applyAlignment="1" applyProtection="1">
      <alignment horizontal="center" vertical="center"/>
      <protection locked="0"/>
    </xf>
    <xf numFmtId="0" fontId="6" fillId="0" borderId="7" xfId="4" applyFont="1" applyBorder="1" applyAlignment="1" applyProtection="1">
      <alignment horizontal="center" vertical="center"/>
      <protection locked="0"/>
    </xf>
    <xf numFmtId="0" fontId="6" fillId="0" borderId="8" xfId="4" applyFont="1" applyBorder="1" applyAlignment="1" applyProtection="1">
      <alignment horizontal="center" vertical="center"/>
      <protection locked="0"/>
    </xf>
    <xf numFmtId="0" fontId="6" fillId="0" borderId="1" xfId="4" applyFont="1" applyBorder="1" applyAlignment="1">
      <alignment horizontal="center" vertical="center"/>
    </xf>
    <xf numFmtId="0" fontId="6" fillId="0" borderId="7" xfId="4" applyFont="1" applyBorder="1" applyAlignment="1">
      <alignment horizontal="center" vertical="center"/>
    </xf>
    <xf numFmtId="0" fontId="7" fillId="0" borderId="1" xfId="4" applyFont="1" applyBorder="1" applyAlignment="1">
      <alignment horizontal="left" vertical="center"/>
    </xf>
    <xf numFmtId="0" fontId="6" fillId="0" borderId="9" xfId="4" applyFont="1" applyBorder="1" applyAlignment="1" applyProtection="1">
      <alignment horizontal="center" vertical="center"/>
      <protection locked="0"/>
    </xf>
    <xf numFmtId="0" fontId="6" fillId="0" borderId="10" xfId="4" applyFont="1" applyBorder="1" applyAlignment="1" applyProtection="1">
      <alignment horizontal="center" vertical="center"/>
      <protection locked="0"/>
    </xf>
    <xf numFmtId="0" fontId="6" fillId="0" borderId="11" xfId="4" applyFont="1" applyBorder="1" applyAlignment="1" applyProtection="1">
      <alignment horizontal="center" vertical="center"/>
      <protection locked="0"/>
    </xf>
    <xf numFmtId="0" fontId="6" fillId="0" borderId="12" xfId="4" applyFont="1" applyBorder="1" applyAlignment="1" applyProtection="1">
      <alignment horizontal="center" vertical="center"/>
      <protection locked="0"/>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7" fillId="0" borderId="15" xfId="4" applyFont="1" applyBorder="1" applyAlignment="1">
      <alignment horizontal="left" vertical="center"/>
    </xf>
    <xf numFmtId="0" fontId="6" fillId="0" borderId="15" xfId="4" applyFont="1" applyBorder="1" applyAlignment="1">
      <alignment horizontal="left" vertical="center"/>
    </xf>
    <xf numFmtId="0" fontId="6" fillId="0" borderId="16" xfId="4" applyFont="1" applyBorder="1" applyAlignment="1" applyProtection="1">
      <alignment horizontal="center" vertical="center"/>
      <protection locked="0"/>
    </xf>
    <xf numFmtId="0" fontId="6" fillId="0" borderId="17" xfId="4" applyFont="1" applyBorder="1" applyAlignment="1" applyProtection="1">
      <alignment horizontal="center" vertical="center"/>
      <protection locked="0"/>
    </xf>
    <xf numFmtId="0" fontId="6" fillId="0" borderId="18" xfId="4" applyFont="1" applyBorder="1" applyAlignment="1" applyProtection="1">
      <alignment horizontal="center" vertical="center"/>
      <protection locked="0"/>
    </xf>
    <xf numFmtId="0" fontId="6" fillId="2" borderId="6" xfId="4" applyFont="1" applyFill="1" applyBorder="1" applyAlignment="1" applyProtection="1">
      <alignment horizontal="center" vertical="center"/>
      <protection locked="0"/>
    </xf>
    <xf numFmtId="0" fontId="6" fillId="0" borderId="19" xfId="4" applyFont="1" applyBorder="1" applyAlignment="1">
      <alignment horizontal="center" vertical="center"/>
    </xf>
    <xf numFmtId="0" fontId="6" fillId="0" borderId="4" xfId="4" applyFont="1" applyBorder="1" applyAlignment="1">
      <alignment horizontal="center" vertical="center"/>
    </xf>
    <xf numFmtId="0" fontId="6" fillId="0" borderId="11" xfId="4" applyFont="1" applyBorder="1" applyAlignment="1">
      <alignment horizontal="center" vertical="center"/>
    </xf>
    <xf numFmtId="0" fontId="6" fillId="0" borderId="20" xfId="4" applyFont="1" applyBorder="1" applyAlignment="1" applyProtection="1">
      <alignment horizontal="center" vertical="center"/>
      <protection locked="0"/>
    </xf>
    <xf numFmtId="0" fontId="6" fillId="0" borderId="9" xfId="4" applyFont="1" applyBorder="1" applyAlignment="1">
      <alignment horizontal="center" vertical="center"/>
    </xf>
    <xf numFmtId="0" fontId="7" fillId="0" borderId="21" xfId="4" applyFont="1" applyBorder="1" applyAlignment="1">
      <alignment horizontal="left" vertical="center"/>
    </xf>
    <xf numFmtId="0" fontId="6" fillId="0" borderId="16" xfId="4" applyFont="1" applyBorder="1" applyAlignment="1">
      <alignment horizontal="center" vertical="center"/>
    </xf>
    <xf numFmtId="0" fontId="6" fillId="0" borderId="1" xfId="4" applyFont="1" applyBorder="1" applyAlignment="1" applyProtection="1">
      <alignment horizontal="center" vertical="center"/>
      <protection locked="0"/>
    </xf>
    <xf numFmtId="0" fontId="6" fillId="0" borderId="22" xfId="4" applyFont="1" applyBorder="1" applyAlignment="1" applyProtection="1">
      <alignment horizontal="center" vertical="center"/>
      <protection locked="0"/>
    </xf>
    <xf numFmtId="0" fontId="2" fillId="0" borderId="4" xfId="4" applyBorder="1">
      <alignment vertical="center"/>
    </xf>
    <xf numFmtId="49" fontId="6" fillId="0" borderId="10" xfId="4" applyNumberFormat="1" applyFont="1" applyBorder="1" applyAlignment="1">
      <alignment horizontal="center" vertical="center"/>
    </xf>
    <xf numFmtId="0" fontId="6" fillId="0" borderId="13" xfId="4" applyFont="1" applyBorder="1" applyAlignment="1" applyProtection="1">
      <alignment horizontal="center" vertical="center"/>
      <protection locked="0"/>
    </xf>
    <xf numFmtId="0" fontId="6" fillId="0" borderId="14" xfId="4" applyFont="1" applyBorder="1" applyAlignment="1" applyProtection="1">
      <alignment horizontal="center" vertical="center"/>
      <protection locked="0"/>
    </xf>
    <xf numFmtId="0" fontId="7" fillId="0" borderId="23" xfId="4" applyFont="1" applyBorder="1" applyAlignment="1">
      <alignment horizontal="left" vertical="center"/>
    </xf>
    <xf numFmtId="0" fontId="6" fillId="0" borderId="24" xfId="4" applyFont="1" applyBorder="1" applyAlignment="1" applyProtection="1">
      <alignment horizontal="center" vertical="center"/>
      <protection locked="0"/>
    </xf>
    <xf numFmtId="49" fontId="6" fillId="0" borderId="11" xfId="4" applyNumberFormat="1" applyFont="1" applyBorder="1" applyAlignment="1">
      <alignment horizontal="center" vertical="center"/>
    </xf>
    <xf numFmtId="0" fontId="7" fillId="0" borderId="12" xfId="4" applyFont="1" applyBorder="1" applyAlignment="1">
      <alignment horizontal="left" vertical="center"/>
    </xf>
    <xf numFmtId="49" fontId="6" fillId="0" borderId="25" xfId="4" applyNumberFormat="1" applyFont="1" applyBorder="1" applyAlignment="1">
      <alignment horizontal="center" vertical="center"/>
    </xf>
    <xf numFmtId="0" fontId="7" fillId="0" borderId="26" xfId="4" applyFont="1" applyBorder="1" applyAlignment="1">
      <alignment horizontal="left" vertical="center"/>
    </xf>
    <xf numFmtId="0" fontId="6" fillId="2" borderId="14" xfId="4" applyFont="1" applyFill="1" applyBorder="1" applyAlignment="1" applyProtection="1">
      <alignment horizontal="center" vertical="center"/>
      <protection locked="0"/>
    </xf>
    <xf numFmtId="2" fontId="6" fillId="0" borderId="12" xfId="4" applyNumberFormat="1"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6" fillId="2" borderId="27" xfId="4" applyFont="1" applyFill="1" applyBorder="1" applyAlignment="1" applyProtection="1">
      <alignment horizontal="center" vertical="center"/>
      <protection locked="0"/>
    </xf>
    <xf numFmtId="0" fontId="6" fillId="0" borderId="26" xfId="4" applyFont="1" applyBorder="1" applyAlignment="1" applyProtection="1">
      <alignment horizontal="center" vertical="center"/>
      <protection locked="0"/>
    </xf>
    <xf numFmtId="0" fontId="2" fillId="0" borderId="9" xfId="4" applyBorder="1">
      <alignment vertical="center"/>
    </xf>
    <xf numFmtId="0" fontId="5" fillId="0" borderId="4" xfId="4" applyFont="1" applyBorder="1" applyAlignment="1">
      <alignment horizontal="center" vertical="center"/>
    </xf>
    <xf numFmtId="0" fontId="5" fillId="0" borderId="30" xfId="4" applyFont="1" applyBorder="1" applyAlignment="1">
      <alignment horizontal="center" vertical="center" wrapText="1"/>
    </xf>
    <xf numFmtId="0" fontId="5" fillId="0" borderId="28" xfId="4" applyFont="1" applyBorder="1" applyAlignment="1">
      <alignment horizontal="center" vertical="center"/>
    </xf>
    <xf numFmtId="0" fontId="5" fillId="0" borderId="30" xfId="4" applyFont="1" applyBorder="1" applyAlignment="1">
      <alignment horizontal="center" vertical="center"/>
    </xf>
    <xf numFmtId="0" fontId="5" fillId="0" borderId="29" xfId="4" applyFont="1" applyBorder="1" applyAlignment="1">
      <alignment horizontal="center" vertical="center"/>
    </xf>
    <xf numFmtId="2" fontId="6" fillId="0" borderId="7" xfId="4" applyNumberFormat="1" applyFont="1" applyBorder="1" applyAlignment="1">
      <alignment horizontal="center" vertical="center"/>
    </xf>
    <xf numFmtId="0" fontId="6" fillId="0" borderId="31" xfId="4" applyFont="1" applyBorder="1" applyAlignment="1">
      <alignment horizontal="center" vertical="center"/>
    </xf>
    <xf numFmtId="0" fontId="6" fillId="0" borderId="24" xfId="4" applyFont="1" applyBorder="1" applyAlignment="1">
      <alignment vertical="center" wrapText="1"/>
    </xf>
    <xf numFmtId="0" fontId="6" fillId="0" borderId="32" xfId="4" applyFont="1" applyBorder="1" applyAlignment="1">
      <alignment horizontal="center" vertical="center"/>
    </xf>
    <xf numFmtId="0" fontId="6" fillId="0" borderId="24" xfId="4" applyFont="1" applyBorder="1" applyAlignment="1">
      <alignment horizontal="center" vertical="center"/>
    </xf>
    <xf numFmtId="2" fontId="6" fillId="0" borderId="33" xfId="4" applyNumberFormat="1" applyFont="1" applyBorder="1" applyAlignment="1">
      <alignment horizontal="center" vertical="center"/>
    </xf>
    <xf numFmtId="0" fontId="6" fillId="0" borderId="11" xfId="4" applyFont="1" applyBorder="1" applyAlignment="1">
      <alignment vertical="center" wrapText="1"/>
    </xf>
    <xf numFmtId="0" fontId="6" fillId="0" borderId="10" xfId="4" applyFont="1" applyBorder="1" applyAlignment="1">
      <alignment horizontal="center" vertical="center"/>
    </xf>
    <xf numFmtId="2" fontId="6" fillId="0" borderId="12" xfId="4" applyNumberFormat="1" applyFont="1" applyBorder="1" applyAlignment="1">
      <alignment horizontal="center" vertical="center"/>
    </xf>
    <xf numFmtId="0" fontId="6" fillId="0" borderId="27" xfId="4" applyFont="1" applyBorder="1" applyAlignment="1">
      <alignment horizontal="center" vertical="center"/>
    </xf>
    <xf numFmtId="0" fontId="6" fillId="0" borderId="25" xfId="4" applyFont="1" applyBorder="1" applyAlignment="1">
      <alignment vertical="center" wrapText="1"/>
    </xf>
    <xf numFmtId="0" fontId="6" fillId="0" borderId="34" xfId="4" applyFont="1" applyBorder="1" applyAlignment="1">
      <alignment horizontal="center" vertical="center"/>
    </xf>
    <xf numFmtId="0" fontId="6" fillId="0" borderId="25" xfId="4" applyFont="1" applyBorder="1" applyAlignment="1">
      <alignment horizontal="center" vertical="center"/>
    </xf>
    <xf numFmtId="2" fontId="6" fillId="0" borderId="26" xfId="4" applyNumberFormat="1" applyFont="1" applyBorder="1" applyAlignment="1">
      <alignment horizontal="center" vertical="center"/>
    </xf>
    <xf numFmtId="0" fontId="2" fillId="0" borderId="13" xfId="4" applyBorder="1">
      <alignment vertical="center"/>
    </xf>
    <xf numFmtId="2" fontId="6" fillId="0" borderId="24" xfId="4" applyNumberFormat="1" applyFont="1" applyBorder="1" applyAlignment="1">
      <alignment horizontal="center" vertical="center"/>
    </xf>
    <xf numFmtId="0" fontId="6" fillId="0" borderId="12" xfId="4" applyFont="1" applyBorder="1" applyAlignment="1">
      <alignment horizontal="center" vertical="center"/>
    </xf>
    <xf numFmtId="177" fontId="6" fillId="0" borderId="30" xfId="4" applyNumberFormat="1" applyFont="1" applyBorder="1" applyAlignment="1">
      <alignment horizontal="center" wrapText="1"/>
    </xf>
    <xf numFmtId="0" fontId="6" fillId="0" borderId="29" xfId="4" applyFont="1" applyBorder="1" applyAlignment="1">
      <alignment horizontal="center" wrapText="1"/>
    </xf>
    <xf numFmtId="177" fontId="6" fillId="0" borderId="24" xfId="4" applyNumberFormat="1" applyFont="1" applyBorder="1" applyAlignment="1">
      <alignment horizontal="center" wrapText="1"/>
    </xf>
    <xf numFmtId="0" fontId="6" fillId="0" borderId="33" xfId="4" applyFont="1" applyBorder="1" applyAlignment="1">
      <alignment horizontal="center" wrapText="1"/>
    </xf>
    <xf numFmtId="177" fontId="6" fillId="0" borderId="11" xfId="4" applyNumberFormat="1" applyFont="1" applyBorder="1" applyAlignment="1">
      <alignment horizontal="center" wrapText="1"/>
    </xf>
    <xf numFmtId="0" fontId="6" fillId="0" borderId="12" xfId="2" applyNumberFormat="1" applyFont="1" applyFill="1" applyBorder="1" applyAlignment="1" applyProtection="1">
      <alignment horizontal="center" wrapText="1"/>
    </xf>
    <xf numFmtId="177" fontId="6" fillId="0" borderId="25" xfId="4" applyNumberFormat="1" applyFont="1" applyBorder="1" applyAlignment="1">
      <alignment horizontal="center" wrapText="1"/>
    </xf>
    <xf numFmtId="0" fontId="6" fillId="0" borderId="26" xfId="2" applyNumberFormat="1" applyFont="1" applyFill="1" applyBorder="1" applyAlignment="1" applyProtection="1">
      <alignment horizontal="center" wrapText="1"/>
    </xf>
    <xf numFmtId="0" fontId="5" fillId="0" borderId="1" xfId="4" applyFont="1" applyBorder="1" applyAlignment="1">
      <alignment horizontal="center" vertical="center" wrapText="1"/>
    </xf>
    <xf numFmtId="0" fontId="5" fillId="0" borderId="5" xfId="4" applyFont="1" applyBorder="1" applyAlignment="1">
      <alignment horizontal="center" vertical="center" wrapText="1"/>
    </xf>
    <xf numFmtId="0" fontId="5" fillId="0" borderId="29" xfId="4" applyFont="1" applyBorder="1" applyAlignment="1">
      <alignment horizontal="center" vertical="center" wrapText="1"/>
    </xf>
    <xf numFmtId="0" fontId="5" fillId="0" borderId="37" xfId="4" applyFont="1" applyBorder="1" applyAlignment="1">
      <alignment horizontal="center" vertical="center"/>
    </xf>
    <xf numFmtId="0" fontId="6" fillId="0" borderId="38" xfId="4" applyFont="1" applyBorder="1" applyAlignment="1">
      <alignment horizontal="center" vertical="center" wrapText="1"/>
    </xf>
    <xf numFmtId="0" fontId="6" fillId="0" borderId="1" xfId="4" applyFont="1" applyBorder="1" applyAlignment="1">
      <alignment horizontal="left" vertical="center" wrapText="1"/>
    </xf>
    <xf numFmtId="0" fontId="6" fillId="0" borderId="13" xfId="4" applyFont="1" applyBorder="1" applyAlignment="1">
      <alignment horizontal="center" vertical="center" wrapText="1"/>
    </xf>
    <xf numFmtId="0" fontId="6" fillId="0" borderId="9" xfId="4" applyFont="1" applyBorder="1" applyAlignment="1">
      <alignment horizontal="center" vertical="center" wrapText="1"/>
    </xf>
    <xf numFmtId="0" fontId="6" fillId="0" borderId="39" xfId="4" applyFont="1" applyBorder="1" applyAlignment="1">
      <alignment horizontal="center" vertical="center" wrapText="1"/>
    </xf>
    <xf numFmtId="0" fontId="6" fillId="0" borderId="37" xfId="4" applyFont="1" applyBorder="1" applyAlignment="1">
      <alignment horizontal="center" vertical="center"/>
    </xf>
    <xf numFmtId="0" fontId="6" fillId="0" borderId="15" xfId="4" applyFont="1" applyBorder="1" applyAlignment="1">
      <alignment horizontal="center" vertical="center" wrapText="1"/>
    </xf>
    <xf numFmtId="0" fontId="6" fillId="0" borderId="14" xfId="4" applyFont="1" applyBorder="1" applyAlignment="1">
      <alignment horizontal="left" vertical="center" wrapText="1"/>
    </xf>
    <xf numFmtId="0" fontId="6" fillId="0" borderId="11"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38" xfId="4" applyFont="1" applyBorder="1" applyAlignment="1">
      <alignment horizontal="center" vertical="center"/>
    </xf>
    <xf numFmtId="0" fontId="6" fillId="0" borderId="20" xfId="4" applyFont="1" applyBorder="1" applyAlignment="1">
      <alignment horizontal="center" vertical="center" wrapText="1"/>
    </xf>
    <xf numFmtId="0" fontId="6" fillId="0" borderId="15" xfId="4" applyFont="1" applyBorder="1" applyAlignment="1">
      <alignment horizontal="center" vertical="center"/>
    </xf>
    <xf numFmtId="0" fontId="6" fillId="0" borderId="17" xfId="4" applyFont="1" applyBorder="1" applyAlignment="1">
      <alignment horizontal="center" vertical="center" wrapText="1"/>
    </xf>
    <xf numFmtId="0" fontId="6" fillId="0" borderId="40" xfId="4" applyFont="1" applyBorder="1" applyAlignment="1">
      <alignment horizontal="center" vertical="center" wrapText="1"/>
    </xf>
    <xf numFmtId="0" fontId="6" fillId="0" borderId="20" xfId="4" applyFont="1" applyBorder="1" applyAlignment="1">
      <alignment horizontal="left" vertical="center" wrapText="1"/>
    </xf>
    <xf numFmtId="0" fontId="6" fillId="0" borderId="18" xfId="4" applyFont="1" applyBorder="1" applyAlignment="1">
      <alignment horizontal="center" vertical="center" wrapText="1"/>
    </xf>
    <xf numFmtId="0" fontId="6" fillId="0" borderId="11" xfId="4" applyFont="1" applyBorder="1" applyAlignment="1">
      <alignment horizontal="left" vertical="center" wrapText="1"/>
    </xf>
    <xf numFmtId="0" fontId="6" fillId="0" borderId="25" xfId="4" applyFont="1" applyBorder="1" applyAlignment="1">
      <alignment horizontal="center" vertical="center" wrapText="1"/>
    </xf>
    <xf numFmtId="0" fontId="6" fillId="0" borderId="25" xfId="4" applyFont="1" applyBorder="1" applyAlignment="1">
      <alignment horizontal="left" vertical="center" wrapText="1"/>
    </xf>
    <xf numFmtId="0" fontId="6" fillId="0" borderId="26" xfId="4" applyFont="1" applyBorder="1" applyAlignment="1">
      <alignment horizontal="center" vertical="center" wrapText="1"/>
    </xf>
    <xf numFmtId="0" fontId="6" fillId="0" borderId="0" xfId="4" applyFont="1" applyAlignment="1">
      <alignment horizontal="center" vertical="center" wrapText="1"/>
    </xf>
    <xf numFmtId="0" fontId="6" fillId="0" borderId="0" xfId="4" applyFont="1" applyAlignment="1">
      <alignment horizontal="left" vertical="center" wrapText="1"/>
    </xf>
    <xf numFmtId="0" fontId="2" fillId="0" borderId="39" xfId="4" applyBorder="1">
      <alignment vertical="center"/>
    </xf>
    <xf numFmtId="0" fontId="5" fillId="0" borderId="35" xfId="4" applyFont="1" applyBorder="1" applyAlignment="1">
      <alignment horizontal="center" vertical="center"/>
    </xf>
    <xf numFmtId="0" fontId="6" fillId="0" borderId="21" xfId="4" applyFont="1" applyBorder="1" applyAlignment="1">
      <alignment horizontal="center" vertical="center"/>
    </xf>
    <xf numFmtId="0" fontId="6" fillId="0" borderId="38" xfId="4" applyFont="1" applyBorder="1" applyAlignment="1">
      <alignment horizontal="left" vertical="center"/>
    </xf>
    <xf numFmtId="2" fontId="6" fillId="0" borderId="11" xfId="4" applyNumberFormat="1" applyFont="1" applyBorder="1" applyAlignment="1">
      <alignment horizontal="center" vertical="center"/>
    </xf>
    <xf numFmtId="0" fontId="6" fillId="0" borderId="30" xfId="4" applyFont="1" applyBorder="1" applyAlignment="1">
      <alignment horizontal="center" wrapText="1"/>
    </xf>
    <xf numFmtId="0" fontId="6" fillId="0" borderId="24" xfId="4" applyFont="1" applyBorder="1" applyAlignment="1">
      <alignment horizontal="center"/>
    </xf>
    <xf numFmtId="0" fontId="6" fillId="0" borderId="11" xfId="4" applyFont="1" applyBorder="1" applyAlignment="1">
      <alignment horizontal="center"/>
    </xf>
    <xf numFmtId="0" fontId="6" fillId="0" borderId="20" xfId="4" applyFont="1" applyBorder="1" applyAlignment="1">
      <alignment horizontal="center" vertical="center"/>
    </xf>
    <xf numFmtId="0" fontId="6" fillId="0" borderId="18" xfId="4" applyFont="1" applyBorder="1" applyAlignment="1">
      <alignment horizontal="left" vertical="center"/>
    </xf>
    <xf numFmtId="0" fontId="6" fillId="0" borderId="18" xfId="4" applyFont="1" applyBorder="1" applyAlignment="1">
      <alignment horizontal="center" vertical="center"/>
    </xf>
    <xf numFmtId="2" fontId="6" fillId="0" borderId="20" xfId="4" applyNumberFormat="1" applyFont="1" applyBorder="1" applyAlignment="1">
      <alignment horizontal="center" vertical="center"/>
    </xf>
    <xf numFmtId="0" fontId="6" fillId="0" borderId="26" xfId="4" applyFont="1" applyBorder="1" applyAlignment="1">
      <alignment horizontal="left" vertical="center"/>
    </xf>
    <xf numFmtId="0" fontId="6" fillId="0" borderId="26" xfId="4" applyFont="1" applyBorder="1" applyAlignment="1">
      <alignment horizontal="center" vertical="center"/>
    </xf>
    <xf numFmtId="0" fontId="6" fillId="0" borderId="41" xfId="4" applyFont="1" applyBorder="1" applyAlignment="1">
      <alignment horizontal="center" vertical="center"/>
    </xf>
    <xf numFmtId="2" fontId="6" fillId="0" borderId="25" xfId="4" applyNumberFormat="1" applyFont="1" applyBorder="1" applyAlignment="1">
      <alignment horizontal="center" vertical="center"/>
    </xf>
    <xf numFmtId="0" fontId="6" fillId="0" borderId="25" xfId="4" applyFont="1" applyBorder="1" applyAlignment="1">
      <alignment horizontal="center"/>
    </xf>
    <xf numFmtId="0" fontId="8" fillId="0" borderId="1" xfId="4" applyFont="1" applyBorder="1" applyAlignment="1">
      <alignment horizontal="center" vertical="center" wrapText="1"/>
    </xf>
    <xf numFmtId="0" fontId="6" fillId="0" borderId="1" xfId="4" applyFont="1" applyBorder="1" applyAlignment="1">
      <alignment vertical="center" wrapText="1"/>
    </xf>
    <xf numFmtId="0" fontId="6" fillId="0" borderId="3" xfId="4" applyFont="1" applyBorder="1" applyAlignment="1">
      <alignment horizontal="center" vertical="center"/>
    </xf>
    <xf numFmtId="0" fontId="11" fillId="0" borderId="40" xfId="4" applyFont="1" applyBorder="1" applyAlignment="1">
      <alignment horizontal="left" vertical="center" wrapText="1"/>
    </xf>
    <xf numFmtId="0" fontId="8" fillId="0" borderId="40" xfId="4" applyFont="1" applyBorder="1" applyAlignment="1">
      <alignment horizontal="center" vertical="center" wrapText="1"/>
    </xf>
    <xf numFmtId="0" fontId="6" fillId="0" borderId="22" xfId="4" applyFont="1" applyBorder="1" applyAlignment="1">
      <alignment horizontal="left" vertical="center"/>
    </xf>
    <xf numFmtId="2" fontId="6" fillId="0" borderId="8" xfId="4" applyNumberFormat="1" applyFont="1" applyBorder="1" applyAlignment="1">
      <alignment horizontal="center" vertical="center"/>
    </xf>
    <xf numFmtId="0" fontId="6" fillId="0" borderId="14" xfId="4" applyFont="1" applyBorder="1" applyAlignment="1">
      <alignment horizontal="left" vertical="center"/>
    </xf>
    <xf numFmtId="0" fontId="11" fillId="0" borderId="40" xfId="4" applyFont="1" applyBorder="1" applyAlignment="1">
      <alignment vertical="center" wrapText="1"/>
    </xf>
    <xf numFmtId="0" fontId="11" fillId="0" borderId="42" xfId="4" applyFont="1" applyBorder="1" applyAlignment="1">
      <alignment vertical="center" wrapText="1"/>
    </xf>
    <xf numFmtId="0" fontId="8" fillId="0" borderId="42" xfId="4" applyFont="1" applyBorder="1" applyAlignment="1">
      <alignment horizontal="center" vertical="center" wrapText="1"/>
    </xf>
    <xf numFmtId="0" fontId="11" fillId="0" borderId="25" xfId="4" applyFont="1" applyBorder="1" applyAlignment="1">
      <alignment horizontal="center" vertical="center" wrapText="1"/>
    </xf>
    <xf numFmtId="0" fontId="11" fillId="0" borderId="26" xfId="4" applyFont="1" applyBorder="1" applyAlignment="1">
      <alignment horizontal="left" vertical="center" wrapText="1"/>
    </xf>
    <xf numFmtId="0" fontId="8" fillId="0" borderId="26" xfId="4" applyFont="1" applyBorder="1" applyAlignment="1">
      <alignment horizontal="center" vertical="center" wrapText="1"/>
    </xf>
    <xf numFmtId="0" fontId="12" fillId="0" borderId="46" xfId="4" applyFont="1" applyBorder="1" applyAlignment="1">
      <alignment horizontal="center" vertical="center"/>
    </xf>
    <xf numFmtId="0" fontId="7" fillId="0" borderId="47" xfId="4" applyFont="1" applyBorder="1" applyAlignment="1">
      <alignment horizontal="center" vertical="center" wrapText="1"/>
    </xf>
    <xf numFmtId="0" fontId="6" fillId="0" borderId="33" xfId="4" applyFont="1" applyBorder="1" applyAlignment="1">
      <alignment horizontal="center"/>
    </xf>
    <xf numFmtId="0" fontId="13" fillId="0" borderId="33" xfId="4" applyFont="1" applyBorder="1" applyAlignment="1">
      <alignment horizontal="center"/>
    </xf>
    <xf numFmtId="0" fontId="6" fillId="0" borderId="40" xfId="4" applyFont="1" applyBorder="1" applyAlignment="1">
      <alignment horizontal="center" wrapText="1"/>
    </xf>
    <xf numFmtId="0" fontId="6" fillId="0" borderId="48" xfId="4" applyFont="1" applyBorder="1" applyAlignment="1">
      <alignment horizontal="center" wrapText="1"/>
    </xf>
    <xf numFmtId="0" fontId="6" fillId="0" borderId="12" xfId="4" applyFont="1" applyBorder="1" applyAlignment="1">
      <alignment horizontal="center"/>
    </xf>
    <xf numFmtId="0" fontId="13" fillId="0" borderId="12" xfId="4" applyFont="1" applyBorder="1" applyAlignment="1">
      <alignment horizontal="center"/>
    </xf>
    <xf numFmtId="0" fontId="6" fillId="0" borderId="12" xfId="2" applyNumberFormat="1" applyFont="1" applyFill="1" applyBorder="1" applyAlignment="1" applyProtection="1">
      <alignment horizontal="center"/>
    </xf>
    <xf numFmtId="0" fontId="6" fillId="0" borderId="26" xfId="4" applyFont="1" applyBorder="1" applyAlignment="1">
      <alignment horizontal="center"/>
    </xf>
    <xf numFmtId="0" fontId="6" fillId="0" borderId="26" xfId="4" applyFont="1" applyBorder="1" applyProtection="1">
      <alignment vertical="center"/>
      <protection locked="0"/>
    </xf>
    <xf numFmtId="0" fontId="8" fillId="0" borderId="4" xfId="4" applyFont="1" applyBorder="1" applyAlignment="1">
      <alignment horizontal="center" vertical="center" wrapText="1"/>
    </xf>
    <xf numFmtId="0" fontId="8" fillId="0" borderId="3" xfId="4" applyFont="1" applyBorder="1" applyAlignment="1">
      <alignment horizontal="center" vertical="center" wrapText="1"/>
    </xf>
    <xf numFmtId="0" fontId="6" fillId="0" borderId="5" xfId="4" applyFont="1" applyBorder="1" applyAlignment="1">
      <alignment horizontal="center" wrapText="1"/>
    </xf>
    <xf numFmtId="0" fontId="14" fillId="0" borderId="40" xfId="4" applyFont="1" applyBorder="1" applyAlignment="1">
      <alignment horizontal="center" vertical="center" wrapText="1"/>
    </xf>
    <xf numFmtId="2" fontId="11" fillId="0" borderId="49" xfId="4" applyNumberFormat="1" applyFont="1" applyBorder="1" applyAlignment="1">
      <alignment horizontal="center" vertical="center" wrapText="1"/>
    </xf>
    <xf numFmtId="0" fontId="6" fillId="0" borderId="24" xfId="4" applyFont="1" applyBorder="1" applyAlignment="1">
      <alignment horizontal="center" wrapText="1"/>
    </xf>
    <xf numFmtId="10" fontId="6" fillId="0" borderId="33" xfId="4" applyNumberFormat="1" applyFont="1" applyBorder="1" applyAlignment="1">
      <alignment horizontal="center" wrapText="1"/>
    </xf>
    <xf numFmtId="0" fontId="6" fillId="0" borderId="31" xfId="4" applyFont="1" applyBorder="1" applyAlignment="1">
      <alignment horizontal="center" wrapText="1"/>
    </xf>
    <xf numFmtId="10" fontId="6" fillId="0" borderId="24" xfId="4" applyNumberFormat="1" applyFont="1" applyBorder="1" applyAlignment="1">
      <alignment horizontal="center" wrapText="1"/>
    </xf>
    <xf numFmtId="0" fontId="6" fillId="0" borderId="11" xfId="4" applyFont="1" applyBorder="1" applyAlignment="1">
      <alignment horizontal="center" wrapText="1"/>
    </xf>
    <xf numFmtId="10" fontId="6" fillId="0" borderId="12" xfId="4" applyNumberFormat="1" applyFont="1" applyBorder="1" applyAlignment="1">
      <alignment horizontal="center" wrapText="1"/>
    </xf>
    <xf numFmtId="0" fontId="5" fillId="0" borderId="14" xfId="4" applyFont="1" applyBorder="1" applyAlignment="1">
      <alignment horizontal="center" wrapText="1"/>
    </xf>
    <xf numFmtId="10" fontId="6" fillId="0" borderId="11" xfId="4" applyNumberFormat="1" applyFont="1" applyBorder="1" applyAlignment="1" applyProtection="1">
      <alignment horizontal="center"/>
      <protection locked="0"/>
    </xf>
    <xf numFmtId="0" fontId="6" fillId="0" borderId="14" xfId="4" applyFont="1" applyBorder="1" applyAlignment="1">
      <alignment horizontal="center" wrapText="1"/>
    </xf>
    <xf numFmtId="10" fontId="6" fillId="0" borderId="9" xfId="4" applyNumberFormat="1" applyFont="1" applyBorder="1" applyAlignment="1">
      <alignment horizontal="center"/>
    </xf>
    <xf numFmtId="10" fontId="6" fillId="0" borderId="9" xfId="2" applyNumberFormat="1" applyFont="1" applyFill="1" applyBorder="1" applyAlignment="1" applyProtection="1">
      <alignment horizontal="center"/>
    </xf>
    <xf numFmtId="0" fontId="11" fillId="0" borderId="49" xfId="4" applyFont="1" applyBorder="1" applyAlignment="1">
      <alignment horizontal="center" vertical="center" wrapText="1"/>
    </xf>
    <xf numFmtId="0" fontId="14" fillId="0" borderId="42" xfId="4" applyFont="1" applyBorder="1" applyAlignment="1">
      <alignment horizontal="center" vertical="center" wrapText="1"/>
    </xf>
    <xf numFmtId="0" fontId="11" fillId="0" borderId="50" xfId="4" applyFont="1" applyBorder="1" applyAlignment="1">
      <alignment horizontal="center" vertical="center" wrapText="1"/>
    </xf>
    <xf numFmtId="0" fontId="14" fillId="0" borderId="25" xfId="4" applyFont="1" applyBorder="1" applyAlignment="1">
      <alignment horizontal="center" vertical="center" wrapText="1"/>
    </xf>
    <xf numFmtId="2" fontId="11" fillId="0" borderId="25" xfId="4" applyNumberFormat="1" applyFont="1" applyBorder="1" applyAlignment="1">
      <alignment horizontal="center" vertical="center" wrapText="1"/>
    </xf>
    <xf numFmtId="9" fontId="6" fillId="0" borderId="12" xfId="4" applyNumberFormat="1" applyFont="1" applyBorder="1" applyAlignment="1">
      <alignment horizontal="center" wrapText="1"/>
    </xf>
    <xf numFmtId="0" fontId="3" fillId="0" borderId="0" xfId="4" applyFont="1" applyAlignment="1">
      <alignment horizontal="center"/>
    </xf>
    <xf numFmtId="0" fontId="15" fillId="0" borderId="0" xfId="4" applyFont="1" applyAlignment="1" applyProtection="1">
      <alignment horizontal="center"/>
      <protection locked="0"/>
    </xf>
    <xf numFmtId="10" fontId="6" fillId="0" borderId="11" xfId="4" applyNumberFormat="1" applyFont="1" applyBorder="1" applyAlignment="1">
      <alignment horizontal="center" wrapText="1"/>
    </xf>
    <xf numFmtId="0" fontId="6" fillId="0" borderId="13" xfId="4" applyFont="1" applyBorder="1" applyAlignment="1">
      <alignment horizontal="center"/>
    </xf>
    <xf numFmtId="0" fontId="6" fillId="0" borderId="25" xfId="4" applyFont="1" applyBorder="1" applyAlignment="1">
      <alignment horizontal="center" wrapText="1"/>
    </xf>
    <xf numFmtId="9" fontId="6" fillId="0" borderId="26" xfId="4" applyNumberFormat="1" applyFont="1" applyBorder="1" applyAlignment="1">
      <alignment horizontal="center" wrapText="1"/>
    </xf>
    <xf numFmtId="0" fontId="6" fillId="0" borderId="0" xfId="4" applyFont="1" applyProtection="1">
      <alignment vertical="center"/>
      <protection locked="0"/>
    </xf>
    <xf numFmtId="10" fontId="6" fillId="0" borderId="12" xfId="4" applyNumberFormat="1" applyFont="1" applyBorder="1" applyAlignment="1" applyProtection="1">
      <alignment horizontal="center"/>
      <protection locked="0"/>
    </xf>
    <xf numFmtId="10" fontId="6" fillId="0" borderId="39" xfId="4" applyNumberFormat="1" applyFont="1" applyBorder="1" applyAlignment="1">
      <alignment horizontal="center"/>
    </xf>
    <xf numFmtId="10" fontId="6" fillId="0" borderId="39" xfId="2" applyNumberFormat="1" applyFont="1" applyFill="1" applyBorder="1" applyAlignment="1" applyProtection="1">
      <alignment horizontal="center"/>
    </xf>
    <xf numFmtId="9" fontId="6" fillId="0" borderId="11" xfId="4" applyNumberFormat="1" applyFont="1" applyBorder="1" applyAlignment="1" applyProtection="1">
      <alignment horizontal="center"/>
      <protection locked="0"/>
    </xf>
    <xf numFmtId="0" fontId="5" fillId="0" borderId="27" xfId="4" applyFont="1" applyBorder="1" applyAlignment="1">
      <alignment horizontal="center" wrapText="1"/>
    </xf>
    <xf numFmtId="9" fontId="6" fillId="0" borderId="25" xfId="4" applyNumberFormat="1" applyFont="1" applyBorder="1" applyAlignment="1">
      <alignment horizontal="center" wrapText="1"/>
    </xf>
    <xf numFmtId="0" fontId="10" fillId="0" borderId="40" xfId="4" applyFont="1" applyBorder="1" applyAlignment="1">
      <alignment horizontal="center" vertical="center"/>
    </xf>
    <xf numFmtId="0" fontId="11" fillId="4" borderId="40" xfId="4" applyFont="1" applyFill="1" applyBorder="1">
      <alignment vertical="center"/>
    </xf>
    <xf numFmtId="0" fontId="11" fillId="0" borderId="40" xfId="4" applyFont="1" applyBorder="1">
      <alignment vertical="center"/>
    </xf>
    <xf numFmtId="0" fontId="2" fillId="0" borderId="40" xfId="4" applyBorder="1">
      <alignment vertical="center"/>
    </xf>
    <xf numFmtId="0" fontId="11" fillId="5" borderId="40" xfId="4" applyFont="1" applyFill="1" applyBorder="1">
      <alignment vertical="center"/>
    </xf>
    <xf numFmtId="180" fontId="11" fillId="0" borderId="40" xfId="4" applyNumberFormat="1" applyFont="1" applyBorder="1">
      <alignment vertical="center"/>
    </xf>
    <xf numFmtId="0" fontId="11" fillId="6" borderId="40" xfId="4" applyFont="1" applyFill="1" applyBorder="1">
      <alignment vertical="center"/>
    </xf>
    <xf numFmtId="0" fontId="11" fillId="3" borderId="40" xfId="4" applyFont="1" applyFill="1" applyBorder="1">
      <alignment vertical="center"/>
    </xf>
    <xf numFmtId="0" fontId="11" fillId="7" borderId="40" xfId="4" applyFont="1" applyFill="1" applyBorder="1">
      <alignment vertical="center"/>
    </xf>
    <xf numFmtId="0" fontId="11" fillId="8" borderId="40" xfId="4" applyFont="1" applyFill="1" applyBorder="1">
      <alignment vertical="center"/>
    </xf>
    <xf numFmtId="180" fontId="11" fillId="8" borderId="40" xfId="4" applyNumberFormat="1" applyFont="1" applyFill="1" applyBorder="1">
      <alignment vertical="center"/>
    </xf>
    <xf numFmtId="0" fontId="16" fillId="0" borderId="40" xfId="4" applyFont="1" applyBorder="1" applyAlignment="1">
      <alignment horizontal="center" vertical="center" wrapText="1"/>
    </xf>
    <xf numFmtId="0" fontId="16" fillId="0" borderId="40" xfId="4" applyFont="1" applyBorder="1">
      <alignment vertical="center"/>
    </xf>
    <xf numFmtId="181" fontId="16" fillId="0" borderId="40" xfId="4" applyNumberFormat="1" applyFont="1" applyBorder="1" applyAlignment="1">
      <alignment horizontal="center" vertical="center" wrapText="1"/>
    </xf>
    <xf numFmtId="0" fontId="16" fillId="10" borderId="40" xfId="4" applyFont="1" applyFill="1" applyBorder="1" applyAlignment="1">
      <alignment horizontal="center" vertical="center" wrapText="1"/>
    </xf>
    <xf numFmtId="0" fontId="16" fillId="11" borderId="40" xfId="4" applyFont="1" applyFill="1" applyBorder="1" applyAlignment="1">
      <alignment horizontal="center" vertical="center" wrapText="1"/>
    </xf>
    <xf numFmtId="0" fontId="16" fillId="9" borderId="40" xfId="4" applyFont="1" applyFill="1" applyBorder="1" applyAlignment="1">
      <alignment horizontal="center" vertical="center" wrapText="1"/>
    </xf>
    <xf numFmtId="0" fontId="17" fillId="11" borderId="40" xfId="4" applyFont="1" applyFill="1" applyBorder="1" applyAlignment="1">
      <alignment horizontal="center" vertical="center" wrapText="1"/>
    </xf>
    <xf numFmtId="0" fontId="17" fillId="0" borderId="40" xfId="4" applyFont="1" applyBorder="1" applyAlignment="1">
      <alignment horizontal="center" vertical="center" wrapText="1"/>
    </xf>
    <xf numFmtId="0" fontId="18" fillId="0" borderId="40" xfId="4" applyFont="1" applyBorder="1" applyAlignment="1">
      <alignment horizontal="center" vertical="center" wrapText="1"/>
    </xf>
    <xf numFmtId="0" fontId="16" fillId="6" borderId="40" xfId="4" applyFont="1" applyFill="1" applyBorder="1" applyAlignment="1">
      <alignment horizontal="center" vertical="center" wrapText="1"/>
    </xf>
    <xf numFmtId="181" fontId="16" fillId="6" borderId="40" xfId="4" applyNumberFormat="1" applyFont="1" applyFill="1" applyBorder="1" applyAlignment="1">
      <alignment horizontal="center" vertical="center" wrapText="1"/>
    </xf>
    <xf numFmtId="0" fontId="16" fillId="0" borderId="40" xfId="4" applyFont="1" applyBorder="1" applyAlignment="1">
      <alignment vertical="center" wrapText="1"/>
    </xf>
    <xf numFmtId="176" fontId="16" fillId="0" borderId="40" xfId="4" applyNumberFormat="1" applyFont="1" applyBorder="1" applyAlignment="1">
      <alignment horizontal="center" vertical="center" wrapText="1"/>
    </xf>
    <xf numFmtId="0" fontId="16" fillId="12" borderId="40" xfId="4" applyFont="1" applyFill="1" applyBorder="1" applyAlignment="1">
      <alignment horizontal="center" vertical="center" wrapText="1"/>
    </xf>
    <xf numFmtId="181" fontId="16" fillId="12" borderId="40" xfId="4" applyNumberFormat="1" applyFont="1" applyFill="1" applyBorder="1" applyAlignment="1">
      <alignment horizontal="center" vertical="center" wrapText="1"/>
    </xf>
    <xf numFmtId="0" fontId="2" fillId="13" borderId="0" xfId="4" applyFill="1">
      <alignment vertical="center"/>
    </xf>
    <xf numFmtId="0" fontId="0" fillId="14" borderId="0" xfId="0" applyFill="1">
      <alignment vertical="center"/>
    </xf>
    <xf numFmtId="0" fontId="2" fillId="15" borderId="0" xfId="4" applyFill="1">
      <alignment vertical="center"/>
    </xf>
    <xf numFmtId="0" fontId="0" fillId="0" borderId="0" xfId="0">
      <alignment vertical="center"/>
    </xf>
    <xf numFmtId="0" fontId="19" fillId="0" borderId="37" xfId="4" applyFont="1" applyBorder="1" applyAlignment="1" applyProtection="1">
      <alignment horizontal="left" vertical="center"/>
      <protection locked="0" hidden="1"/>
    </xf>
    <xf numFmtId="0" fontId="19" fillId="6" borderId="1" xfId="4" applyFont="1" applyFill="1" applyBorder="1" applyAlignment="1" applyProtection="1">
      <alignment horizontal="center" vertical="center"/>
      <protection locked="0" hidden="1"/>
    </xf>
    <xf numFmtId="179" fontId="20" fillId="6" borderId="54" xfId="4" applyNumberFormat="1" applyFont="1" applyFill="1" applyBorder="1" applyAlignment="1" applyProtection="1">
      <alignment horizontal="center" vertical="center"/>
      <protection locked="0" hidden="1"/>
    </xf>
    <xf numFmtId="180" fontId="19" fillId="6" borderId="3" xfId="4" applyNumberFormat="1" applyFont="1" applyFill="1" applyBorder="1" applyAlignment="1" applyProtection="1">
      <alignment horizontal="center" vertical="center"/>
      <protection locked="0"/>
    </xf>
    <xf numFmtId="0" fontId="20" fillId="0" borderId="0" xfId="4" applyFont="1">
      <alignment vertical="center"/>
    </xf>
    <xf numFmtId="0" fontId="19" fillId="0" borderId="5" xfId="4" applyFont="1" applyBorder="1" applyAlignment="1" applyProtection="1">
      <alignment horizontal="left" vertical="center"/>
      <protection locked="0"/>
    </xf>
    <xf numFmtId="0" fontId="19" fillId="0" borderId="57" xfId="4" applyFont="1" applyBorder="1" applyAlignment="1" applyProtection="1">
      <alignment horizontal="left" vertical="center"/>
      <protection locked="0"/>
    </xf>
    <xf numFmtId="49" fontId="19" fillId="0" borderId="58" xfId="4" applyNumberFormat="1" applyFont="1" applyBorder="1" applyAlignment="1" applyProtection="1">
      <alignment horizontal="right" vertical="center"/>
      <protection locked="0"/>
    </xf>
    <xf numFmtId="49" fontId="19" fillId="0" borderId="59" xfId="4" applyNumberFormat="1" applyFont="1" applyBorder="1" applyAlignment="1" applyProtection="1">
      <alignment horizontal="right" vertical="center"/>
      <protection locked="0"/>
    </xf>
    <xf numFmtId="49" fontId="19" fillId="2" borderId="58" xfId="4" applyNumberFormat="1" applyFont="1" applyFill="1" applyBorder="1" applyAlignment="1" applyProtection="1">
      <alignment horizontal="right" vertical="center"/>
      <protection locked="0"/>
    </xf>
    <xf numFmtId="0" fontId="20" fillId="0" borderId="0" xfId="4" applyFont="1" applyAlignment="1" applyProtection="1">
      <alignment horizontal="left" vertical="center"/>
      <protection locked="0"/>
    </xf>
    <xf numFmtId="0" fontId="19" fillId="0" borderId="0" xfId="4" applyFont="1" applyAlignment="1" applyProtection="1">
      <alignment horizontal="center" vertical="center"/>
      <protection locked="0"/>
    </xf>
    <xf numFmtId="0" fontId="20" fillId="0" borderId="0" xfId="4" applyFont="1" applyProtection="1">
      <alignment vertical="center"/>
      <protection locked="0"/>
    </xf>
    <xf numFmtId="0" fontId="22" fillId="0" borderId="0" xfId="4" applyFont="1" applyProtection="1">
      <alignment vertical="center"/>
      <protection locked="0"/>
    </xf>
    <xf numFmtId="0" fontId="19" fillId="9" borderId="0" xfId="4" applyFont="1" applyFill="1" applyAlignment="1" applyProtection="1">
      <alignment horizontal="left" vertical="center"/>
      <protection locked="0"/>
    </xf>
    <xf numFmtId="0" fontId="22" fillId="16" borderId="0" xfId="4" applyFont="1" applyFill="1" applyProtection="1">
      <alignment vertical="center"/>
      <protection locked="0"/>
    </xf>
    <xf numFmtId="0" fontId="20" fillId="16" borderId="0" xfId="4" applyFont="1" applyFill="1">
      <alignment vertical="center"/>
    </xf>
    <xf numFmtId="0" fontId="19" fillId="0" borderId="0" xfId="4" applyFont="1" applyAlignment="1" applyProtection="1">
      <alignment horizontal="left" vertical="center"/>
      <protection locked="0"/>
    </xf>
    <xf numFmtId="178" fontId="19" fillId="10" borderId="40" xfId="4" applyNumberFormat="1" applyFont="1" applyFill="1" applyBorder="1" applyAlignment="1" applyProtection="1">
      <alignment horizontal="center" vertical="center"/>
      <protection locked="0"/>
    </xf>
    <xf numFmtId="0" fontId="19" fillId="10" borderId="40" xfId="4" applyFont="1" applyFill="1" applyBorder="1" applyProtection="1">
      <alignment vertical="center"/>
      <protection locked="0"/>
    </xf>
    <xf numFmtId="178" fontId="23" fillId="10" borderId="40" xfId="4" applyNumberFormat="1" applyFont="1" applyFill="1" applyBorder="1" applyProtection="1">
      <alignment vertical="center"/>
      <protection locked="0"/>
    </xf>
    <xf numFmtId="0" fontId="19" fillId="10" borderId="40" xfId="4" applyFont="1" applyFill="1" applyBorder="1" applyAlignment="1" applyProtection="1">
      <alignment horizontal="center" vertical="center"/>
      <protection locked="0"/>
    </xf>
    <xf numFmtId="0" fontId="20" fillId="0" borderId="60" xfId="4" applyFont="1" applyBorder="1" applyAlignment="1" applyProtection="1">
      <alignment horizontal="left" vertical="center"/>
      <protection locked="0"/>
    </xf>
    <xf numFmtId="0" fontId="11" fillId="10" borderId="40" xfId="4" applyFont="1" applyFill="1" applyBorder="1" applyAlignment="1" applyProtection="1">
      <alignment horizontal="center" vertical="center"/>
      <protection locked="0"/>
    </xf>
    <xf numFmtId="0" fontId="20" fillId="10" borderId="40" xfId="4" applyFont="1" applyFill="1" applyBorder="1" applyProtection="1">
      <alignment vertical="center"/>
      <protection locked="0"/>
    </xf>
    <xf numFmtId="0" fontId="19" fillId="17" borderId="40" xfId="4" applyFont="1" applyFill="1" applyBorder="1" applyAlignment="1" applyProtection="1">
      <alignment horizontal="left" vertical="center" wrapText="1"/>
      <protection locked="0"/>
    </xf>
    <xf numFmtId="0" fontId="19" fillId="0" borderId="61" xfId="4" applyFont="1" applyBorder="1" applyAlignment="1" applyProtection="1">
      <alignment horizontal="center" vertical="center" shrinkToFit="1"/>
      <protection locked="0"/>
    </xf>
    <xf numFmtId="0" fontId="11" fillId="0" borderId="62" xfId="4" applyFont="1" applyBorder="1" applyAlignment="1" applyProtection="1">
      <alignment horizontal="left" vertical="center"/>
      <protection locked="0"/>
    </xf>
    <xf numFmtId="0" fontId="20" fillId="0" borderId="0" xfId="4" applyFont="1" applyAlignment="1" applyProtection="1">
      <alignment horizontal="center" vertical="center"/>
      <protection locked="0"/>
    </xf>
    <xf numFmtId="2" fontId="20" fillId="0" borderId="0" xfId="4" applyNumberFormat="1" applyFont="1" applyProtection="1">
      <alignment vertical="center"/>
      <protection locked="0"/>
    </xf>
    <xf numFmtId="2" fontId="24" fillId="16" borderId="0" xfId="4" applyNumberFormat="1" applyFont="1" applyFill="1" applyProtection="1">
      <alignment vertical="center"/>
      <protection locked="0"/>
    </xf>
    <xf numFmtId="2" fontId="20" fillId="16" borderId="0" xfId="4" applyNumberFormat="1" applyFont="1" applyFill="1" applyProtection="1">
      <alignment vertical="center"/>
      <protection locked="0"/>
    </xf>
    <xf numFmtId="0" fontId="20" fillId="10" borderId="0" xfId="4" applyFont="1" applyFill="1" applyAlignment="1" applyProtection="1">
      <alignment horizontal="center" vertical="center"/>
      <protection locked="0"/>
    </xf>
    <xf numFmtId="0" fontId="20" fillId="10" borderId="63" xfId="4" applyFont="1" applyFill="1" applyBorder="1" applyProtection="1">
      <alignment vertical="center"/>
      <protection locked="0"/>
    </xf>
    <xf numFmtId="0" fontId="20" fillId="13" borderId="60" xfId="4" applyFont="1" applyFill="1" applyBorder="1" applyAlignment="1" applyProtection="1">
      <alignment horizontal="left" vertical="center"/>
      <protection locked="0"/>
    </xf>
    <xf numFmtId="0" fontId="11" fillId="13" borderId="0" xfId="4" applyFont="1" applyFill="1" applyAlignment="1" applyProtection="1">
      <alignment horizontal="center" vertical="center"/>
      <protection locked="0"/>
    </xf>
    <xf numFmtId="0" fontId="20" fillId="13" borderId="0" xfId="4" applyFont="1" applyFill="1" applyProtection="1">
      <alignment vertical="center"/>
      <protection locked="0"/>
    </xf>
    <xf numFmtId="0" fontId="20" fillId="18" borderId="40" xfId="4" applyFont="1" applyFill="1" applyBorder="1" applyAlignment="1" applyProtection="1">
      <alignment horizontal="left" vertical="center"/>
      <protection locked="0"/>
    </xf>
    <xf numFmtId="0" fontId="11" fillId="10" borderId="0" xfId="4" applyFont="1" applyFill="1" applyAlignment="1" applyProtection="1">
      <alignment horizontal="center" vertical="center"/>
      <protection locked="0"/>
    </xf>
    <xf numFmtId="0" fontId="19" fillId="0" borderId="60" xfId="4" applyFont="1" applyBorder="1" applyAlignment="1" applyProtection="1">
      <alignment horizontal="left" vertical="center"/>
      <protection locked="0"/>
    </xf>
    <xf numFmtId="0" fontId="11" fillId="0" borderId="0" xfId="4" applyFont="1" applyAlignment="1" applyProtection="1">
      <alignment horizontal="center" vertical="center"/>
      <protection locked="0"/>
    </xf>
    <xf numFmtId="0" fontId="20" fillId="19" borderId="0" xfId="4" applyFont="1" applyFill="1" applyProtection="1">
      <alignment vertical="center"/>
      <protection locked="0"/>
    </xf>
    <xf numFmtId="0" fontId="19" fillId="14" borderId="0" xfId="4" applyFont="1" applyFill="1" applyAlignment="1" applyProtection="1">
      <alignment horizontal="left" vertical="center"/>
      <protection locked="0"/>
    </xf>
    <xf numFmtId="0" fontId="11" fillId="14" borderId="0" xfId="4" applyFont="1" applyFill="1" applyAlignment="1" applyProtection="1">
      <alignment horizontal="center" vertical="center"/>
      <protection locked="0"/>
    </xf>
    <xf numFmtId="0" fontId="20" fillId="14" borderId="0" xfId="4" applyFont="1" applyFill="1" applyProtection="1">
      <alignment vertical="center"/>
      <protection locked="0"/>
    </xf>
    <xf numFmtId="0" fontId="20" fillId="10" borderId="40" xfId="4" applyFont="1" applyFill="1" applyBorder="1" applyAlignment="1" applyProtection="1">
      <alignment horizontal="center" vertical="center"/>
      <protection locked="0"/>
    </xf>
    <xf numFmtId="0" fontId="25" fillId="17" borderId="64" xfId="4" applyFont="1" applyFill="1" applyBorder="1" applyAlignment="1" applyProtection="1">
      <alignment horizontal="center" vertical="center"/>
      <protection locked="0"/>
    </xf>
    <xf numFmtId="0" fontId="20" fillId="17" borderId="65" xfId="4" applyFont="1" applyFill="1" applyBorder="1" applyProtection="1">
      <alignment vertical="center"/>
      <protection locked="0"/>
    </xf>
    <xf numFmtId="0" fontId="19" fillId="15" borderId="0" xfId="4" applyFont="1" applyFill="1" applyAlignment="1" applyProtection="1">
      <alignment horizontal="left" vertical="center"/>
      <protection locked="0"/>
    </xf>
    <xf numFmtId="0" fontId="20" fillId="15" borderId="65" xfId="4" applyFont="1" applyFill="1" applyBorder="1" applyProtection="1">
      <alignment vertical="center"/>
      <protection locked="0"/>
    </xf>
    <xf numFmtId="0" fontId="19" fillId="0" borderId="56" xfId="4" applyFont="1" applyBorder="1" applyAlignment="1" applyProtection="1">
      <alignment horizontal="left" vertical="center"/>
      <protection locked="0"/>
    </xf>
    <xf numFmtId="0" fontId="25" fillId="20" borderId="19" xfId="4" applyFont="1" applyFill="1" applyBorder="1" applyAlignment="1" applyProtection="1">
      <alignment horizontal="center" vertical="center"/>
      <protection locked="0"/>
    </xf>
    <xf numFmtId="0" fontId="20" fillId="20" borderId="65" xfId="4" applyFont="1" applyFill="1" applyBorder="1" applyProtection="1">
      <alignment vertical="center"/>
      <protection locked="0"/>
    </xf>
    <xf numFmtId="0" fontId="19" fillId="0" borderId="1" xfId="4" applyFont="1" applyBorder="1" applyAlignment="1" applyProtection="1">
      <alignment horizontal="left" vertical="center"/>
      <protection locked="0"/>
    </xf>
    <xf numFmtId="0" fontId="20" fillId="13" borderId="4" xfId="4" applyFont="1" applyFill="1" applyBorder="1" applyAlignment="1" applyProtection="1">
      <alignment horizontal="right" vertical="center"/>
      <protection locked="0"/>
    </xf>
    <xf numFmtId="0" fontId="20" fillId="0" borderId="9" xfId="4" applyFont="1" applyBorder="1" applyAlignment="1" applyProtection="1">
      <alignment horizontal="left" vertical="center"/>
      <protection locked="0"/>
    </xf>
    <xf numFmtId="0" fontId="20" fillId="0" borderId="9" xfId="4" applyFont="1" applyBorder="1" applyAlignment="1">
      <alignment horizontal="right" vertical="center"/>
    </xf>
    <xf numFmtId="0" fontId="19" fillId="0" borderId="9" xfId="4" applyFont="1" applyBorder="1" applyAlignment="1" applyProtection="1">
      <alignment horizontal="left" vertical="center"/>
      <protection locked="0"/>
    </xf>
    <xf numFmtId="0" fontId="20" fillId="0" borderId="16" xfId="4" applyFont="1" applyBorder="1" applyAlignment="1" applyProtection="1">
      <alignment horizontal="right" vertical="center"/>
      <protection locked="0"/>
    </xf>
    <xf numFmtId="0" fontId="19" fillId="0" borderId="4" xfId="4" applyFont="1" applyBorder="1" applyAlignment="1" applyProtection="1">
      <alignment horizontal="left" vertical="center"/>
      <protection locked="0"/>
    </xf>
    <xf numFmtId="0" fontId="20" fillId="21" borderId="4" xfId="4" applyFont="1" applyFill="1" applyBorder="1" applyAlignment="1" applyProtection="1">
      <alignment horizontal="right" vertical="center"/>
      <protection locked="0"/>
    </xf>
    <xf numFmtId="0" fontId="20" fillId="21" borderId="9" xfId="4" applyFont="1" applyFill="1" applyBorder="1" applyAlignment="1">
      <alignment horizontal="right" vertical="center"/>
    </xf>
    <xf numFmtId="0" fontId="20" fillId="21" borderId="16" xfId="4" applyFont="1" applyFill="1" applyBorder="1" applyAlignment="1" applyProtection="1">
      <alignment horizontal="right" vertical="center"/>
      <protection locked="0"/>
    </xf>
    <xf numFmtId="0" fontId="20" fillId="13" borderId="9" xfId="4" applyFont="1" applyFill="1" applyBorder="1" applyAlignment="1">
      <alignment horizontal="right" vertical="center"/>
    </xf>
    <xf numFmtId="0" fontId="20" fillId="22" borderId="4" xfId="4" applyFont="1" applyFill="1" applyBorder="1" applyAlignment="1" applyProtection="1">
      <alignment horizontal="right" vertical="center"/>
      <protection locked="0"/>
    </xf>
    <xf numFmtId="0" fontId="20" fillId="0" borderId="4" xfId="4" applyFont="1" applyBorder="1" applyAlignment="1" applyProtection="1">
      <alignment horizontal="right" vertical="center"/>
      <protection locked="0"/>
    </xf>
    <xf numFmtId="0" fontId="22" fillId="23" borderId="0" xfId="4" applyFont="1" applyFill="1">
      <alignment vertical="center"/>
    </xf>
    <xf numFmtId="49" fontId="19" fillId="13" borderId="59" xfId="4" applyNumberFormat="1" applyFont="1" applyFill="1" applyBorder="1" applyAlignment="1" applyProtection="1">
      <alignment horizontal="right" vertical="center"/>
      <protection locked="0"/>
    </xf>
    <xf numFmtId="49" fontId="19" fillId="24" borderId="58" xfId="4" applyNumberFormat="1" applyFont="1" applyFill="1" applyBorder="1" applyAlignment="1" applyProtection="1">
      <alignment horizontal="right" vertical="center"/>
      <protection locked="0"/>
    </xf>
    <xf numFmtId="49" fontId="19" fillId="24" borderId="59" xfId="4" applyNumberFormat="1" applyFont="1" applyFill="1" applyBorder="1" applyAlignment="1" applyProtection="1">
      <alignment horizontal="right" vertical="center"/>
      <protection locked="0"/>
    </xf>
    <xf numFmtId="0" fontId="21" fillId="0" borderId="0" xfId="4" applyFont="1">
      <alignment vertical="center"/>
    </xf>
    <xf numFmtId="0" fontId="20" fillId="16" borderId="0" xfId="4" applyFont="1" applyFill="1" applyProtection="1">
      <alignment vertical="center"/>
      <protection locked="0"/>
    </xf>
    <xf numFmtId="0" fontId="24" fillId="0" borderId="0" xfId="4" applyFont="1" applyProtection="1">
      <alignment vertical="center"/>
      <protection locked="0"/>
    </xf>
    <xf numFmtId="0" fontId="11" fillId="0" borderId="0" xfId="4" applyFont="1" applyAlignment="1">
      <alignment horizontal="left" vertical="center" wrapText="1"/>
    </xf>
    <xf numFmtId="0" fontId="26" fillId="0" borderId="66" xfId="4" applyFont="1" applyBorder="1" applyAlignment="1">
      <alignment horizontal="center" vertical="center" wrapText="1"/>
    </xf>
    <xf numFmtId="0" fontId="11" fillId="0" borderId="0" xfId="4" applyFont="1" applyAlignment="1">
      <alignment vertical="center" wrapText="1"/>
    </xf>
    <xf numFmtId="0" fontId="20" fillId="14" borderId="0" xfId="4" applyFont="1" applyFill="1">
      <alignment vertical="center"/>
    </xf>
    <xf numFmtId="0" fontId="20" fillId="22" borderId="0" xfId="4" applyFont="1" applyFill="1">
      <alignment vertical="center"/>
    </xf>
    <xf numFmtId="49" fontId="19" fillId="23" borderId="59" xfId="4" applyNumberFormat="1" applyFont="1" applyFill="1" applyBorder="1" applyAlignment="1" applyProtection="1">
      <alignment horizontal="right" vertical="center"/>
      <protection locked="0"/>
    </xf>
    <xf numFmtId="0" fontId="27" fillId="0" borderId="0" xfId="4" applyFont="1">
      <alignment vertical="center"/>
    </xf>
    <xf numFmtId="49" fontId="28" fillId="14" borderId="59" xfId="4" applyNumberFormat="1" applyFont="1" applyFill="1" applyBorder="1" applyAlignment="1" applyProtection="1">
      <alignment horizontal="right" vertical="center"/>
      <protection locked="0"/>
    </xf>
    <xf numFmtId="0" fontId="24" fillId="0" borderId="0" xfId="4" applyFont="1">
      <alignment vertical="center"/>
    </xf>
    <xf numFmtId="0" fontId="28" fillId="10" borderId="40" xfId="4" applyFont="1" applyFill="1" applyBorder="1" applyProtection="1">
      <alignment vertical="center"/>
      <protection locked="0"/>
    </xf>
    <xf numFmtId="0" fontId="24" fillId="10" borderId="40" xfId="4" applyFont="1" applyFill="1" applyBorder="1" applyProtection="1">
      <alignment vertical="center"/>
      <protection locked="0"/>
    </xf>
    <xf numFmtId="0" fontId="29" fillId="0" borderId="62" xfId="4" applyFont="1" applyBorder="1" applyAlignment="1" applyProtection="1">
      <alignment horizontal="left" vertical="center"/>
      <protection locked="0"/>
    </xf>
    <xf numFmtId="0" fontId="24" fillId="10" borderId="63" xfId="4" applyFont="1" applyFill="1" applyBorder="1" applyProtection="1">
      <alignment vertical="center"/>
      <protection locked="0"/>
    </xf>
    <xf numFmtId="0" fontId="24" fillId="13" borderId="0" xfId="4" applyFont="1" applyFill="1" applyProtection="1">
      <alignment vertical="center"/>
      <protection locked="0"/>
    </xf>
    <xf numFmtId="0" fontId="24" fillId="17" borderId="65" xfId="4" applyFont="1" applyFill="1" applyBorder="1" applyProtection="1">
      <alignment vertical="center"/>
      <protection locked="0"/>
    </xf>
    <xf numFmtId="0" fontId="24" fillId="15" borderId="65" xfId="4" applyFont="1" applyFill="1" applyBorder="1" applyProtection="1">
      <alignment vertical="center"/>
      <protection locked="0"/>
    </xf>
    <xf numFmtId="0" fontId="24" fillId="20" borderId="65" xfId="4" applyFont="1" applyFill="1" applyBorder="1" applyProtection="1">
      <alignment vertical="center"/>
      <protection locked="0"/>
    </xf>
    <xf numFmtId="0" fontId="16" fillId="23" borderId="0" xfId="4" applyFont="1" applyFill="1">
      <alignment vertical="center"/>
    </xf>
    <xf numFmtId="49" fontId="28" fillId="13" borderId="59" xfId="4" applyNumberFormat="1" applyFont="1" applyFill="1" applyBorder="1" applyAlignment="1" applyProtection="1">
      <alignment horizontal="right" vertical="center"/>
      <protection locked="0"/>
    </xf>
    <xf numFmtId="0" fontId="24" fillId="16" borderId="0" xfId="4" applyFont="1" applyFill="1" applyProtection="1">
      <alignment vertical="center"/>
      <protection locked="0"/>
    </xf>
    <xf numFmtId="0" fontId="16" fillId="0" borderId="0" xfId="4" applyFont="1">
      <alignment vertical="center"/>
    </xf>
    <xf numFmtId="0" fontId="2" fillId="16" borderId="0" xfId="4" applyFill="1">
      <alignment vertical="center"/>
    </xf>
    <xf numFmtId="0" fontId="2" fillId="19" borderId="0" xfId="4" applyFill="1">
      <alignment vertical="center"/>
    </xf>
    <xf numFmtId="0" fontId="2" fillId="22" borderId="0" xfId="4" applyFill="1">
      <alignment vertical="center"/>
    </xf>
    <xf numFmtId="49" fontId="25" fillId="14" borderId="67" xfId="4" applyNumberFormat="1" applyFont="1" applyFill="1" applyBorder="1" applyAlignment="1" applyProtection="1">
      <alignment horizontal="right" vertical="center"/>
      <protection locked="0"/>
    </xf>
    <xf numFmtId="49" fontId="25" fillId="0" borderId="67" xfId="4" applyNumberFormat="1" applyFont="1" applyBorder="1" applyAlignment="1" applyProtection="1">
      <alignment horizontal="right" vertical="center"/>
      <protection locked="0"/>
    </xf>
    <xf numFmtId="49" fontId="25" fillId="19" borderId="67" xfId="4" applyNumberFormat="1" applyFont="1" applyFill="1" applyBorder="1" applyAlignment="1" applyProtection="1">
      <alignment horizontal="right" vertical="center"/>
      <protection locked="0"/>
    </xf>
    <xf numFmtId="49" fontId="25" fillId="13" borderId="67" xfId="4" applyNumberFormat="1" applyFont="1" applyFill="1" applyBorder="1" applyAlignment="1" applyProtection="1">
      <alignment horizontal="right" vertical="center"/>
      <protection locked="0"/>
    </xf>
    <xf numFmtId="0" fontId="2" fillId="14" borderId="0" xfId="4" applyFill="1">
      <alignment vertical="center"/>
    </xf>
    <xf numFmtId="0" fontId="20" fillId="23" borderId="67" xfId="4" applyFont="1" applyFill="1" applyBorder="1" applyProtection="1">
      <alignment vertical="center"/>
      <protection locked="0"/>
    </xf>
    <xf numFmtId="0" fontId="19" fillId="0" borderId="13" xfId="4" applyFont="1" applyBorder="1" applyAlignment="1" applyProtection="1">
      <alignment horizontal="left" vertical="center"/>
      <protection locked="0"/>
    </xf>
    <xf numFmtId="0" fontId="20" fillId="0" borderId="36" xfId="4" applyFont="1" applyBorder="1" applyAlignment="1" applyProtection="1">
      <alignment horizontal="center" vertical="center"/>
      <protection locked="0" hidden="1"/>
    </xf>
    <xf numFmtId="0" fontId="19" fillId="0" borderId="5" xfId="4" applyFont="1" applyBorder="1" applyAlignment="1" applyProtection="1">
      <alignment horizontal="center" vertical="center"/>
      <protection locked="0" hidden="1"/>
    </xf>
    <xf numFmtId="0" fontId="20" fillId="0" borderId="55" xfId="4" applyFont="1" applyBorder="1" applyAlignment="1" applyProtection="1">
      <alignment horizontal="center" vertical="center"/>
      <protection locked="0" hidden="1"/>
    </xf>
    <xf numFmtId="0" fontId="20" fillId="0" borderId="5" xfId="4" applyFont="1" applyBorder="1" applyAlignment="1" applyProtection="1">
      <alignment horizontal="center" vertical="center"/>
      <protection locked="0" hidden="1"/>
    </xf>
    <xf numFmtId="0" fontId="20" fillId="0" borderId="28" xfId="4" applyFont="1" applyBorder="1" applyAlignment="1" applyProtection="1">
      <alignment horizontal="center" vertical="center"/>
      <protection locked="0" hidden="1"/>
    </xf>
    <xf numFmtId="0" fontId="20" fillId="0" borderId="29" xfId="4" applyFont="1" applyBorder="1" applyAlignment="1" applyProtection="1">
      <alignment horizontal="center" vertical="center"/>
      <protection locked="0" hidden="1"/>
    </xf>
    <xf numFmtId="0" fontId="19" fillId="25" borderId="0" xfId="4" applyFont="1" applyFill="1" applyAlignment="1" applyProtection="1">
      <alignment horizontal="left" vertical="center"/>
      <protection locked="0"/>
    </xf>
    <xf numFmtId="0" fontId="20" fillId="25" borderId="0" xfId="4" applyFont="1" applyFill="1" applyAlignment="1" applyProtection="1">
      <alignment horizontal="center" vertical="center"/>
      <protection locked="0" hidden="1"/>
    </xf>
    <xf numFmtId="0" fontId="20" fillId="25" borderId="0" xfId="4" applyFont="1" applyFill="1" applyAlignment="1" applyProtection="1">
      <alignment horizontal="right" vertical="center"/>
      <protection locked="0" hidden="1"/>
    </xf>
    <xf numFmtId="0" fontId="19" fillId="25" borderId="0" xfId="4" applyFont="1" applyFill="1" applyAlignment="1" applyProtection="1">
      <alignment horizontal="center" vertical="center"/>
      <protection locked="0" hidden="1"/>
    </xf>
    <xf numFmtId="0" fontId="23" fillId="0" borderId="40" xfId="4" applyFont="1" applyBorder="1" applyAlignment="1" applyProtection="1">
      <alignment horizontal="center" vertical="center" wrapText="1"/>
      <protection locked="0" hidden="1"/>
    </xf>
    <xf numFmtId="0" fontId="23" fillId="0" borderId="47" xfId="4" applyFont="1" applyBorder="1" applyAlignment="1" applyProtection="1">
      <alignment horizontal="center" vertical="center"/>
      <protection locked="0" hidden="1"/>
    </xf>
    <xf numFmtId="0" fontId="23" fillId="0" borderId="47" xfId="4" applyFont="1" applyBorder="1" applyAlignment="1" applyProtection="1">
      <alignment horizontal="center" vertical="center" wrapText="1"/>
      <protection locked="0" hidden="1"/>
    </xf>
    <xf numFmtId="182" fontId="16" fillId="0" borderId="40" xfId="4" applyNumberFormat="1" applyFont="1" applyBorder="1" applyAlignment="1" applyProtection="1">
      <alignment horizontal="center" vertical="center" wrapText="1"/>
      <protection locked="0" hidden="1"/>
    </xf>
    <xf numFmtId="183" fontId="16" fillId="0" borderId="40" xfId="4" applyNumberFormat="1" applyFont="1" applyBorder="1" applyAlignment="1" applyProtection="1">
      <alignment horizontal="center" vertical="center" wrapText="1"/>
      <protection locked="0" hidden="1"/>
    </xf>
    <xf numFmtId="0" fontId="23" fillId="0" borderId="73" xfId="4" applyFont="1" applyBorder="1" applyAlignment="1" applyProtection="1">
      <alignment horizontal="center" vertical="center" wrapText="1"/>
      <protection locked="0" hidden="1"/>
    </xf>
    <xf numFmtId="0" fontId="23" fillId="0" borderId="74" xfId="4" applyFont="1" applyBorder="1" applyAlignment="1" applyProtection="1">
      <alignment horizontal="center" vertical="center" wrapText="1"/>
      <protection locked="0" hidden="1"/>
    </xf>
    <xf numFmtId="0" fontId="23" fillId="0" borderId="73" xfId="4" applyFont="1" applyBorder="1" applyAlignment="1" applyProtection="1">
      <alignment horizontal="center" vertical="center"/>
      <protection locked="0" hidden="1"/>
    </xf>
    <xf numFmtId="0" fontId="23" fillId="0" borderId="76" xfId="4" applyFont="1" applyBorder="1" applyAlignment="1" applyProtection="1">
      <alignment horizontal="center" vertical="center" wrapText="1"/>
      <protection locked="0" hidden="1"/>
    </xf>
    <xf numFmtId="0" fontId="20" fillId="0" borderId="77" xfId="4" applyFont="1" applyBorder="1" applyAlignment="1" applyProtection="1">
      <alignment horizontal="center" vertical="center" wrapText="1"/>
      <protection locked="0" hidden="1"/>
    </xf>
    <xf numFmtId="176" fontId="20" fillId="0" borderId="78" xfId="4" applyNumberFormat="1" applyFont="1" applyBorder="1" applyAlignment="1" applyProtection="1">
      <alignment horizontal="center" vertical="center" wrapText="1"/>
      <protection locked="0" hidden="1"/>
    </xf>
    <xf numFmtId="0" fontId="20" fillId="0" borderId="78" xfId="4" applyFont="1" applyBorder="1" applyAlignment="1" applyProtection="1">
      <alignment horizontal="center" vertical="center" wrapText="1"/>
      <protection locked="0" hidden="1"/>
    </xf>
    <xf numFmtId="49" fontId="20" fillId="0" borderId="77" xfId="4" applyNumberFormat="1" applyFont="1" applyBorder="1" applyAlignment="1" applyProtection="1">
      <alignment horizontal="center" vertical="center" wrapText="1"/>
      <protection locked="0" hidden="1"/>
    </xf>
    <xf numFmtId="0" fontId="20" fillId="0" borderId="80" xfId="4" applyFont="1" applyBorder="1" applyAlignment="1" applyProtection="1">
      <alignment horizontal="center" vertical="center"/>
      <protection locked="0" hidden="1"/>
    </xf>
    <xf numFmtId="49" fontId="20" fillId="0" borderId="77" xfId="4" applyNumberFormat="1" applyFont="1" applyBorder="1" applyAlignment="1" applyProtection="1">
      <alignment horizontal="center" vertical="center"/>
      <protection locked="0" hidden="1"/>
    </xf>
    <xf numFmtId="0" fontId="20" fillId="0" borderId="78" xfId="4" applyFont="1" applyBorder="1" applyAlignment="1" applyProtection="1">
      <alignment horizontal="center" vertical="center"/>
      <protection locked="0" hidden="1"/>
    </xf>
    <xf numFmtId="0" fontId="20" fillId="0" borderId="77" xfId="4" applyFont="1" applyBorder="1" applyAlignment="1" applyProtection="1">
      <alignment horizontal="center" vertical="center"/>
      <protection locked="0" hidden="1"/>
    </xf>
    <xf numFmtId="0" fontId="20" fillId="0" borderId="81" xfId="4" applyFont="1" applyBorder="1" applyAlignment="1" applyProtection="1">
      <alignment horizontal="center" vertical="center"/>
      <protection locked="0" hidden="1"/>
    </xf>
    <xf numFmtId="184" fontId="23" fillId="3" borderId="40" xfId="4" applyNumberFormat="1" applyFont="1" applyFill="1" applyBorder="1" applyAlignment="1" applyProtection="1">
      <alignment horizontal="center" vertical="center"/>
      <protection locked="0" hidden="1"/>
    </xf>
    <xf numFmtId="0" fontId="23" fillId="0" borderId="83" xfId="4" applyFont="1" applyBorder="1" applyAlignment="1" applyProtection="1">
      <alignment horizontal="center" vertical="center"/>
      <protection locked="0" hidden="1"/>
    </xf>
    <xf numFmtId="180" fontId="20" fillId="0" borderId="77" xfId="4" applyNumberFormat="1" applyFont="1" applyBorder="1" applyAlignment="1">
      <alignment horizontal="center" vertical="center"/>
    </xf>
    <xf numFmtId="180" fontId="20" fillId="0" borderId="84" xfId="4" applyNumberFormat="1" applyFont="1" applyBorder="1" applyAlignment="1">
      <alignment horizontal="center" vertical="center"/>
    </xf>
    <xf numFmtId="180" fontId="20" fillId="0" borderId="80" xfId="4" applyNumberFormat="1" applyFont="1" applyBorder="1" applyAlignment="1">
      <alignment horizontal="center" vertical="center"/>
    </xf>
    <xf numFmtId="180" fontId="20" fillId="0" borderId="77" xfId="4" applyNumberFormat="1" applyFont="1" applyBorder="1" applyAlignment="1" applyProtection="1">
      <alignment horizontal="center" vertical="center"/>
      <protection locked="0" hidden="1"/>
    </xf>
    <xf numFmtId="180" fontId="20" fillId="0" borderId="84" xfId="4" applyNumberFormat="1" applyFont="1" applyBorder="1" applyAlignment="1" applyProtection="1">
      <alignment horizontal="center" vertical="center"/>
      <protection locked="0" hidden="1"/>
    </xf>
    <xf numFmtId="180" fontId="20" fillId="0" borderId="79" xfId="4" applyNumberFormat="1" applyFont="1" applyBorder="1" applyAlignment="1">
      <alignment horizontal="center" vertical="center"/>
    </xf>
    <xf numFmtId="180" fontId="20" fillId="0" borderId="85" xfId="4" applyNumberFormat="1" applyFont="1" applyBorder="1" applyAlignment="1" applyProtection="1">
      <alignment horizontal="center" vertical="center"/>
      <protection locked="0" hidden="1"/>
    </xf>
    <xf numFmtId="180" fontId="20" fillId="0" borderId="86" xfId="4" applyNumberFormat="1" applyFont="1" applyBorder="1" applyAlignment="1" applyProtection="1">
      <alignment horizontal="center" vertical="center"/>
      <protection locked="0" hidden="1"/>
    </xf>
    <xf numFmtId="180" fontId="20" fillId="0" borderId="87" xfId="4" applyNumberFormat="1" applyFont="1" applyBorder="1" applyAlignment="1" applyProtection="1">
      <alignment horizontal="center" vertical="center"/>
      <protection locked="0" hidden="1"/>
    </xf>
    <xf numFmtId="180" fontId="20" fillId="0" borderId="88" xfId="4" applyNumberFormat="1" applyFont="1" applyBorder="1" applyAlignment="1">
      <alignment horizontal="center" vertical="center"/>
    </xf>
    <xf numFmtId="180" fontId="20" fillId="0" borderId="89" xfId="4" applyNumberFormat="1" applyFont="1" applyBorder="1" applyAlignment="1">
      <alignment horizontal="center" vertical="center"/>
    </xf>
    <xf numFmtId="180" fontId="20" fillId="0" borderId="90" xfId="4" applyNumberFormat="1" applyFont="1" applyBorder="1" applyAlignment="1">
      <alignment horizontal="center" vertical="center"/>
    </xf>
    <xf numFmtId="180" fontId="20" fillId="0" borderId="87" xfId="4" applyNumberFormat="1" applyFont="1" applyBorder="1" applyAlignment="1">
      <alignment horizontal="center" vertical="center"/>
    </xf>
    <xf numFmtId="186" fontId="23" fillId="3" borderId="47" xfId="4" applyNumberFormat="1" applyFont="1" applyFill="1" applyBorder="1" applyAlignment="1">
      <alignment horizontal="left" vertical="center"/>
    </xf>
    <xf numFmtId="0" fontId="17" fillId="0" borderId="68" xfId="4" applyFont="1" applyBorder="1" applyAlignment="1">
      <alignment horizontal="center" vertical="center" wrapText="1"/>
    </xf>
    <xf numFmtId="0" fontId="17" fillId="0" borderId="68" xfId="4" applyFont="1" applyBorder="1" applyAlignment="1">
      <alignment horizontal="center" vertical="center"/>
    </xf>
    <xf numFmtId="0" fontId="23" fillId="0" borderId="40" xfId="4" applyFont="1" applyBorder="1" applyAlignment="1" applyProtection="1">
      <alignment horizontal="center" vertical="center"/>
      <protection locked="0" hidden="1"/>
    </xf>
    <xf numFmtId="184" fontId="16" fillId="0" borderId="40" xfId="4" applyNumberFormat="1" applyFont="1" applyBorder="1" applyAlignment="1" applyProtection="1">
      <alignment horizontal="center" vertical="center" wrapText="1"/>
      <protection locked="0" hidden="1"/>
    </xf>
    <xf numFmtId="176" fontId="20" fillId="0" borderId="85" xfId="4" applyNumberFormat="1" applyFont="1" applyBorder="1" applyAlignment="1" applyProtection="1">
      <alignment horizontal="center" vertical="center" wrapText="1"/>
      <protection locked="0" hidden="1"/>
    </xf>
    <xf numFmtId="176" fontId="20" fillId="0" borderId="85" xfId="4" applyNumberFormat="1" applyFont="1" applyBorder="1" applyAlignment="1" applyProtection="1">
      <alignment horizontal="center" vertical="center"/>
      <protection locked="0" hidden="1"/>
    </xf>
    <xf numFmtId="0" fontId="23" fillId="0" borderId="96" xfId="4" applyFont="1" applyBorder="1" applyAlignment="1" applyProtection="1">
      <alignment horizontal="center" vertical="center"/>
      <protection locked="0" hidden="1"/>
    </xf>
    <xf numFmtId="0" fontId="23" fillId="0" borderId="97" xfId="4" applyFont="1" applyBorder="1" applyAlignment="1" applyProtection="1">
      <alignment horizontal="center" vertical="center"/>
      <protection locked="0" hidden="1"/>
    </xf>
    <xf numFmtId="0" fontId="23" fillId="0" borderId="98" xfId="4" applyFont="1" applyBorder="1" applyAlignment="1" applyProtection="1">
      <alignment horizontal="center" vertical="center" wrapText="1"/>
      <protection locked="0" hidden="1"/>
    </xf>
    <xf numFmtId="180" fontId="20" fillId="0" borderId="73" xfId="4" applyNumberFormat="1" applyFont="1" applyBorder="1" applyAlignment="1">
      <alignment horizontal="center" vertical="center"/>
    </xf>
    <xf numFmtId="180" fontId="20" fillId="0" borderId="83" xfId="4" applyNumberFormat="1" applyFont="1" applyBorder="1" applyAlignment="1">
      <alignment horizontal="center" vertical="center"/>
    </xf>
    <xf numFmtId="180" fontId="20" fillId="0" borderId="76" xfId="4" applyNumberFormat="1" applyFont="1" applyBorder="1" applyAlignment="1">
      <alignment horizontal="center" vertical="center"/>
    </xf>
    <xf numFmtId="180" fontId="20" fillId="0" borderId="75" xfId="4" applyNumberFormat="1" applyFont="1" applyBorder="1" applyAlignment="1" applyProtection="1">
      <alignment horizontal="center" vertical="center"/>
      <protection locked="0" hidden="1"/>
    </xf>
    <xf numFmtId="180" fontId="20" fillId="0" borderId="83" xfId="4" applyNumberFormat="1" applyFont="1" applyBorder="1" applyAlignment="1" applyProtection="1">
      <alignment horizontal="center" vertical="center"/>
      <protection locked="0" hidden="1"/>
    </xf>
    <xf numFmtId="180" fontId="20" fillId="0" borderId="76" xfId="4" applyNumberFormat="1" applyFont="1" applyBorder="1" applyAlignment="1" applyProtection="1">
      <alignment horizontal="center" vertical="center"/>
      <protection locked="0" hidden="1"/>
    </xf>
    <xf numFmtId="180" fontId="20" fillId="0" borderId="79" xfId="4" applyNumberFormat="1" applyFont="1" applyBorder="1" applyAlignment="1" applyProtection="1">
      <alignment horizontal="center" vertical="center"/>
      <protection locked="0" hidden="1"/>
    </xf>
    <xf numFmtId="180" fontId="20" fillId="0" borderId="80" xfId="4" applyNumberFormat="1" applyFont="1" applyBorder="1" applyAlignment="1" applyProtection="1">
      <alignment horizontal="center" vertical="center"/>
      <protection locked="0" hidden="1"/>
    </xf>
    <xf numFmtId="180" fontId="20" fillId="0" borderId="99" xfId="4" applyNumberFormat="1" applyFont="1" applyBorder="1" applyAlignment="1">
      <alignment horizontal="center" vertical="center"/>
    </xf>
    <xf numFmtId="180" fontId="20" fillId="0" borderId="100" xfId="4" applyNumberFormat="1" applyFont="1" applyBorder="1" applyAlignment="1">
      <alignment horizontal="center" vertical="center"/>
    </xf>
    <xf numFmtId="180" fontId="20" fillId="0" borderId="101" xfId="4" applyNumberFormat="1" applyFont="1" applyBorder="1" applyAlignment="1">
      <alignment horizontal="center" vertical="center"/>
    </xf>
    <xf numFmtId="180" fontId="20" fillId="0" borderId="82" xfId="4" applyNumberFormat="1" applyFont="1" applyBorder="1" applyAlignment="1" applyProtection="1">
      <alignment horizontal="center" vertical="center"/>
      <protection locked="0" hidden="1"/>
    </xf>
    <xf numFmtId="180" fontId="20" fillId="0" borderId="100" xfId="4" applyNumberFormat="1" applyFont="1" applyBorder="1" applyAlignment="1" applyProtection="1">
      <alignment horizontal="center" vertical="center"/>
      <protection locked="0" hidden="1"/>
    </xf>
    <xf numFmtId="180" fontId="20" fillId="0" borderId="101" xfId="4" applyNumberFormat="1" applyFont="1" applyBorder="1" applyAlignment="1" applyProtection="1">
      <alignment horizontal="center" vertical="center"/>
      <protection locked="0" hidden="1"/>
    </xf>
    <xf numFmtId="180" fontId="20" fillId="0" borderId="102" xfId="4" applyNumberFormat="1" applyFont="1" applyBorder="1" applyAlignment="1">
      <alignment horizontal="center" vertical="center"/>
    </xf>
    <xf numFmtId="180" fontId="20" fillId="0" borderId="103" xfId="4" applyNumberFormat="1" applyFont="1" applyBorder="1" applyAlignment="1">
      <alignment horizontal="center" vertical="center"/>
    </xf>
    <xf numFmtId="180" fontId="20" fillId="0" borderId="104" xfId="4" applyNumberFormat="1" applyFont="1" applyBorder="1" applyAlignment="1">
      <alignment horizontal="center" vertical="center"/>
    </xf>
    <xf numFmtId="180" fontId="20" fillId="0" borderId="105" xfId="4" applyNumberFormat="1" applyFont="1" applyBorder="1" applyAlignment="1" applyProtection="1">
      <alignment horizontal="center" vertical="center"/>
      <protection locked="0" hidden="1"/>
    </xf>
    <xf numFmtId="180" fontId="20" fillId="0" borderId="106" xfId="4" applyNumberFormat="1" applyFont="1" applyBorder="1" applyAlignment="1" applyProtection="1">
      <alignment horizontal="center" vertical="center"/>
      <protection locked="0" hidden="1"/>
    </xf>
    <xf numFmtId="180" fontId="20" fillId="0" borderId="107" xfId="4" applyNumberFormat="1" applyFont="1" applyBorder="1" applyAlignment="1">
      <alignment horizontal="center" vertical="center"/>
    </xf>
    <xf numFmtId="180" fontId="20" fillId="0" borderId="108" xfId="4" applyNumberFormat="1" applyFont="1" applyBorder="1" applyAlignment="1">
      <alignment horizontal="center" vertical="center"/>
    </xf>
    <xf numFmtId="0" fontId="17" fillId="0" borderId="62" xfId="4" applyFont="1" applyBorder="1" applyAlignment="1">
      <alignment horizontal="center" vertical="center" wrapText="1"/>
    </xf>
    <xf numFmtId="0" fontId="17" fillId="0" borderId="62" xfId="4" applyFont="1" applyBorder="1" applyAlignment="1">
      <alignment horizontal="center" vertical="center"/>
    </xf>
    <xf numFmtId="0" fontId="20" fillId="0" borderId="85" xfId="4" applyFont="1" applyBorder="1" applyAlignment="1" applyProtection="1">
      <alignment horizontal="center" vertical="center" wrapText="1"/>
      <protection locked="0" hidden="1"/>
    </xf>
    <xf numFmtId="0" fontId="20" fillId="0" borderId="85" xfId="4" applyFont="1" applyBorder="1" applyAlignment="1" applyProtection="1">
      <alignment horizontal="center" vertical="center"/>
      <protection locked="0" hidden="1"/>
    </xf>
    <xf numFmtId="0" fontId="23" fillId="0" borderId="109" xfId="4" applyFont="1" applyBorder="1" applyAlignment="1" applyProtection="1">
      <alignment horizontal="center" vertical="center"/>
      <protection locked="0" hidden="1"/>
    </xf>
    <xf numFmtId="49" fontId="23" fillId="0" borderId="110" xfId="4" applyNumberFormat="1" applyFont="1" applyBorder="1" applyAlignment="1" applyProtection="1">
      <alignment horizontal="center" vertical="center"/>
      <protection locked="0" hidden="1"/>
    </xf>
    <xf numFmtId="185" fontId="23" fillId="0" borderId="110" xfId="4" applyNumberFormat="1" applyFont="1" applyBorder="1" applyAlignment="1" applyProtection="1">
      <alignment horizontal="center" vertical="center"/>
      <protection locked="0" hidden="1"/>
    </xf>
    <xf numFmtId="0" fontId="22" fillId="0" borderId="112" xfId="4" applyFont="1" applyBorder="1" applyAlignment="1" applyProtection="1">
      <alignment horizontal="center" vertical="center"/>
      <protection locked="0" hidden="1"/>
    </xf>
    <xf numFmtId="185" fontId="19" fillId="0" borderId="110" xfId="4" applyNumberFormat="1" applyFont="1" applyBorder="1" applyAlignment="1">
      <alignment horizontal="right" vertical="center"/>
    </xf>
    <xf numFmtId="180" fontId="19" fillId="0" borderId="48" xfId="4" applyNumberFormat="1" applyFont="1" applyBorder="1" applyAlignment="1">
      <alignment horizontal="left" vertical="center"/>
    </xf>
    <xf numFmtId="0" fontId="20" fillId="0" borderId="93" xfId="4" applyFont="1" applyBorder="1" applyProtection="1">
      <alignment vertical="center"/>
      <protection locked="0" hidden="1"/>
    </xf>
    <xf numFmtId="0" fontId="20" fillId="0" borderId="32" xfId="4" applyFont="1" applyBorder="1" applyProtection="1">
      <alignment vertical="center"/>
      <protection locked="0" hidden="1"/>
    </xf>
    <xf numFmtId="0" fontId="20" fillId="0" borderId="94" xfId="4" applyFont="1" applyBorder="1" applyProtection="1">
      <alignment vertical="center"/>
      <protection locked="0" hidden="1"/>
    </xf>
    <xf numFmtId="186" fontId="22" fillId="0" borderId="40" xfId="4" applyNumberFormat="1" applyFont="1" applyBorder="1" applyAlignment="1">
      <alignment horizontal="left" vertical="center"/>
    </xf>
    <xf numFmtId="0" fontId="31" fillId="27" borderId="0" xfId="0" applyFont="1" applyFill="1">
      <alignment vertical="center"/>
    </xf>
    <xf numFmtId="0" fontId="31" fillId="0" borderId="0" xfId="0" applyFont="1">
      <alignment vertical="center"/>
    </xf>
    <xf numFmtId="0" fontId="31" fillId="0" borderId="0" xfId="0" applyFont="1" applyAlignment="1">
      <alignment horizontal="left" vertical="center"/>
    </xf>
    <xf numFmtId="176" fontId="31" fillId="0" borderId="0" xfId="0" applyNumberFormat="1" applyFont="1">
      <alignment vertical="center"/>
    </xf>
    <xf numFmtId="188" fontId="31" fillId="0" borderId="0" xfId="0" applyNumberFormat="1" applyFont="1">
      <alignment vertical="center"/>
    </xf>
    <xf numFmtId="176" fontId="31" fillId="0" borderId="0" xfId="0" applyNumberFormat="1" applyFont="1" applyAlignment="1">
      <alignment horizontal="right" vertical="center"/>
    </xf>
    <xf numFmtId="0" fontId="31" fillId="0" borderId="0" xfId="0" applyFont="1" applyAlignment="1">
      <alignment horizontal="center" vertical="center"/>
    </xf>
    <xf numFmtId="176" fontId="31" fillId="0" borderId="0" xfId="0" applyNumberFormat="1" applyFont="1" applyAlignment="1">
      <alignment horizontal="center" vertical="center"/>
    </xf>
    <xf numFmtId="0" fontId="32" fillId="0" borderId="0" xfId="1" applyFont="1" applyAlignment="1">
      <alignment horizontal="center" vertical="center"/>
    </xf>
    <xf numFmtId="0" fontId="33" fillId="3" borderId="38" xfId="3" applyFont="1" applyFill="1" applyBorder="1" applyAlignment="1">
      <alignment horizontal="center" vertical="center"/>
    </xf>
    <xf numFmtId="0" fontId="33" fillId="3" borderId="115" xfId="3" applyFont="1" applyFill="1" applyBorder="1" applyAlignment="1">
      <alignment horizontal="center" vertical="center"/>
    </xf>
    <xf numFmtId="176" fontId="33" fillId="3" borderId="115" xfId="3" applyNumberFormat="1" applyFont="1" applyFill="1" applyBorder="1" applyAlignment="1">
      <alignment horizontal="center" vertical="center"/>
    </xf>
    <xf numFmtId="188" fontId="33" fillId="3" borderId="115" xfId="3" applyNumberFormat="1" applyFont="1" applyFill="1" applyBorder="1" applyAlignment="1">
      <alignment horizontal="center" vertical="center"/>
    </xf>
    <xf numFmtId="0" fontId="33" fillId="3" borderId="115" xfId="3" applyFont="1" applyFill="1" applyBorder="1" applyAlignment="1">
      <alignment horizontal="center" vertical="center" wrapText="1"/>
    </xf>
    <xf numFmtId="0" fontId="33" fillId="3" borderId="14" xfId="3" applyFont="1" applyFill="1" applyBorder="1" applyAlignment="1">
      <alignment horizontal="center" vertical="center"/>
    </xf>
    <xf numFmtId="0" fontId="33" fillId="3" borderId="10" xfId="3" applyFont="1" applyFill="1" applyBorder="1" applyAlignment="1">
      <alignment horizontal="center" vertical="center"/>
    </xf>
    <xf numFmtId="176" fontId="33" fillId="3" borderId="10" xfId="3" applyNumberFormat="1" applyFont="1" applyFill="1" applyBorder="1" applyAlignment="1">
      <alignment horizontal="center" vertical="center"/>
    </xf>
    <xf numFmtId="188" fontId="33" fillId="3" borderId="10" xfId="3" applyNumberFormat="1" applyFont="1" applyFill="1" applyBorder="1" applyAlignment="1">
      <alignment horizontal="center" vertical="center"/>
    </xf>
    <xf numFmtId="176" fontId="33" fillId="3" borderId="10" xfId="3" applyNumberFormat="1" applyFont="1" applyFill="1" applyBorder="1" applyAlignment="1">
      <alignment horizontal="right" vertical="center"/>
    </xf>
    <xf numFmtId="0" fontId="33" fillId="3" borderId="10" xfId="3" applyFont="1" applyFill="1" applyBorder="1" applyAlignment="1">
      <alignment vertical="center" wrapText="1"/>
    </xf>
    <xf numFmtId="0" fontId="31" fillId="8" borderId="15" xfId="5" applyFont="1" applyFill="1" applyBorder="1" applyAlignment="1">
      <alignment horizontal="center" vertical="center"/>
    </xf>
    <xf numFmtId="0" fontId="31" fillId="0" borderId="45" xfId="5" applyFont="1" applyBorder="1" applyAlignment="1">
      <alignment horizontal="left" vertical="center" wrapText="1"/>
    </xf>
    <xf numFmtId="0" fontId="31" fillId="0" borderId="48" xfId="5" applyFont="1" applyBorder="1" applyAlignment="1">
      <alignment horizontal="left" vertical="center" wrapText="1"/>
    </xf>
    <xf numFmtId="0" fontId="31" fillId="0" borderId="40" xfId="5" applyFont="1" applyBorder="1" applyAlignment="1">
      <alignment horizontal="center" vertical="center" wrapText="1"/>
    </xf>
    <xf numFmtId="176" fontId="31" fillId="0" borderId="40" xfId="5" applyNumberFormat="1" applyFont="1" applyBorder="1" applyAlignment="1">
      <alignment horizontal="center" vertical="center" wrapText="1"/>
    </xf>
    <xf numFmtId="188" fontId="31" fillId="0" borderId="40" xfId="0" applyNumberFormat="1" applyFont="1" applyBorder="1" applyAlignment="1">
      <alignment horizontal="center" vertical="center"/>
    </xf>
    <xf numFmtId="176" fontId="31" fillId="0" borderId="40" xfId="0" applyNumberFormat="1" applyFont="1" applyBorder="1" applyAlignment="1">
      <alignment horizontal="center" vertical="center"/>
    </xf>
    <xf numFmtId="0" fontId="31" fillId="0" borderId="40" xfId="0" applyFont="1" applyBorder="1" applyAlignment="1">
      <alignment vertical="center" wrapText="1"/>
    </xf>
    <xf numFmtId="0" fontId="31" fillId="8" borderId="15" xfId="5" applyFont="1" applyFill="1" applyBorder="1">
      <alignment vertical="center"/>
    </xf>
    <xf numFmtId="0" fontId="31" fillId="8" borderId="10" xfId="5" applyFont="1" applyFill="1" applyBorder="1">
      <alignment vertical="center"/>
    </xf>
    <xf numFmtId="176" fontId="31" fillId="8" borderId="10" xfId="5" applyNumberFormat="1" applyFont="1" applyFill="1" applyBorder="1">
      <alignment vertical="center"/>
    </xf>
    <xf numFmtId="188" fontId="31" fillId="8" borderId="10" xfId="5" applyNumberFormat="1" applyFont="1" applyFill="1" applyBorder="1">
      <alignment vertical="center"/>
    </xf>
    <xf numFmtId="176" fontId="31" fillId="14" borderId="40" xfId="0" applyNumberFormat="1" applyFont="1" applyFill="1" applyBorder="1" applyAlignment="1">
      <alignment horizontal="center" vertical="center"/>
    </xf>
    <xf numFmtId="0" fontId="31" fillId="8" borderId="32" xfId="5" applyFont="1" applyFill="1" applyBorder="1">
      <alignment vertical="center"/>
    </xf>
    <xf numFmtId="0" fontId="31" fillId="27" borderId="15" xfId="5" applyFont="1" applyFill="1" applyBorder="1" applyAlignment="1">
      <alignment horizontal="center" vertical="center"/>
    </xf>
    <xf numFmtId="0" fontId="31" fillId="27" borderId="40" xfId="5" applyFont="1" applyFill="1" applyBorder="1" applyAlignment="1">
      <alignment horizontal="center" vertical="center" wrapText="1"/>
    </xf>
    <xf numFmtId="176" fontId="31" fillId="27" borderId="40" xfId="5" applyNumberFormat="1" applyFont="1" applyFill="1" applyBorder="1" applyAlignment="1">
      <alignment horizontal="center" vertical="center" wrapText="1"/>
    </xf>
    <xf numFmtId="188" fontId="31" fillId="27" borderId="40" xfId="0" applyNumberFormat="1" applyFont="1" applyFill="1" applyBorder="1" applyAlignment="1">
      <alignment horizontal="center" vertical="center"/>
    </xf>
    <xf numFmtId="176" fontId="31" fillId="27" borderId="40" xfId="0" applyNumberFormat="1" applyFont="1" applyFill="1" applyBorder="1" applyAlignment="1">
      <alignment horizontal="center" vertical="center"/>
    </xf>
    <xf numFmtId="0" fontId="31" fillId="27" borderId="40" xfId="0" applyFont="1" applyFill="1" applyBorder="1" applyAlignment="1">
      <alignment vertical="center" wrapText="1"/>
    </xf>
    <xf numFmtId="176" fontId="31" fillId="3" borderId="40" xfId="5" applyNumberFormat="1" applyFont="1" applyFill="1" applyBorder="1" applyAlignment="1">
      <alignment horizontal="center" vertical="center"/>
    </xf>
    <xf numFmtId="0" fontId="33" fillId="3" borderId="116" xfId="3" applyFont="1" applyFill="1" applyBorder="1" applyAlignment="1">
      <alignment horizontal="center" vertical="center"/>
    </xf>
    <xf numFmtId="0" fontId="33" fillId="3" borderId="12" xfId="3" applyFont="1" applyFill="1" applyBorder="1" applyAlignment="1">
      <alignment horizontal="center" vertical="center"/>
    </xf>
    <xf numFmtId="0" fontId="31" fillId="0" borderId="49" xfId="0" applyFont="1" applyBorder="1" applyAlignment="1">
      <alignment horizontal="center" vertical="center" wrapText="1"/>
    </xf>
    <xf numFmtId="0" fontId="31" fillId="8" borderId="33" xfId="5" applyFont="1" applyFill="1" applyBorder="1">
      <alignment vertical="center"/>
    </xf>
    <xf numFmtId="0" fontId="31" fillId="27" borderId="49" xfId="0" applyFont="1" applyFill="1" applyBorder="1" applyAlignment="1">
      <alignment horizontal="center" vertical="center" wrapText="1"/>
    </xf>
    <xf numFmtId="176" fontId="31" fillId="28" borderId="40" xfId="0" applyNumberFormat="1" applyFont="1" applyFill="1" applyBorder="1" applyAlignment="1">
      <alignment horizontal="center" vertical="center"/>
    </xf>
    <xf numFmtId="186" fontId="31" fillId="8" borderId="32" xfId="5" applyNumberFormat="1" applyFont="1" applyFill="1" applyBorder="1" applyAlignment="1">
      <alignment horizontal="center" vertical="center"/>
    </xf>
    <xf numFmtId="0" fontId="31" fillId="0" borderId="0" xfId="0" applyFont="1" applyFill="1">
      <alignment vertical="center"/>
    </xf>
    <xf numFmtId="0" fontId="31" fillId="0" borderId="0" xfId="0" applyFont="1" applyAlignment="1">
      <alignment vertical="center"/>
    </xf>
    <xf numFmtId="0" fontId="31" fillId="8" borderId="15" xfId="5" applyNumberFormat="1" applyFont="1" applyFill="1" applyBorder="1" applyAlignment="1">
      <alignment horizontal="center" vertical="center"/>
    </xf>
    <xf numFmtId="0" fontId="31" fillId="0" borderId="45" xfId="5" applyNumberFormat="1" applyFont="1" applyFill="1" applyBorder="1" applyAlignment="1">
      <alignment horizontal="left" vertical="center" wrapText="1"/>
    </xf>
    <xf numFmtId="0" fontId="31" fillId="0" borderId="48" xfId="5" applyNumberFormat="1" applyFont="1" applyFill="1" applyBorder="1" applyAlignment="1">
      <alignment horizontal="left" vertical="center" wrapText="1"/>
    </xf>
    <xf numFmtId="0" fontId="31" fillId="0" borderId="40" xfId="5" applyNumberFormat="1" applyFont="1" applyFill="1" applyBorder="1" applyAlignment="1">
      <alignment horizontal="center" vertical="center" wrapText="1"/>
    </xf>
    <xf numFmtId="176" fontId="31" fillId="0" borderId="40" xfId="5" applyNumberFormat="1" applyFont="1" applyFill="1" applyBorder="1" applyAlignment="1">
      <alignment horizontal="center" vertical="center" wrapText="1"/>
    </xf>
    <xf numFmtId="188" fontId="31" fillId="0" borderId="40" xfId="0" applyNumberFormat="1" applyFont="1" applyFill="1" applyBorder="1" applyAlignment="1">
      <alignment horizontal="center" vertical="center"/>
    </xf>
    <xf numFmtId="176" fontId="31" fillId="0" borderId="40" xfId="0" applyNumberFormat="1" applyFont="1" applyFill="1" applyBorder="1" applyAlignment="1">
      <alignment horizontal="center" vertical="center"/>
    </xf>
    <xf numFmtId="0" fontId="31" fillId="0" borderId="40" xfId="0" applyNumberFormat="1" applyFont="1" applyFill="1" applyBorder="1" applyAlignment="1">
      <alignment vertical="center" wrapText="1"/>
    </xf>
    <xf numFmtId="0" fontId="31" fillId="0" borderId="15" xfId="5" applyNumberFormat="1" applyFont="1" applyFill="1" applyBorder="1" applyAlignment="1">
      <alignment horizontal="center" vertical="center"/>
    </xf>
    <xf numFmtId="0" fontId="31" fillId="8" borderId="15" xfId="5" applyNumberFormat="1" applyFont="1" applyFill="1" applyBorder="1" applyAlignment="1">
      <alignment vertical="center"/>
    </xf>
    <xf numFmtId="0" fontId="31" fillId="8" borderId="10" xfId="5" applyNumberFormat="1" applyFont="1" applyFill="1" applyBorder="1" applyAlignment="1">
      <alignment vertical="center"/>
    </xf>
    <xf numFmtId="176" fontId="31" fillId="8" borderId="10" xfId="5" applyNumberFormat="1" applyFont="1" applyFill="1" applyBorder="1" applyAlignment="1">
      <alignment vertical="center"/>
    </xf>
    <xf numFmtId="188" fontId="31" fillId="8" borderId="10" xfId="5" applyNumberFormat="1" applyFont="1" applyFill="1" applyBorder="1" applyAlignment="1">
      <alignment vertical="center"/>
    </xf>
    <xf numFmtId="0" fontId="31" fillId="8" borderId="32" xfId="5" applyNumberFormat="1" applyFont="1" applyFill="1" applyBorder="1" applyAlignment="1">
      <alignment vertical="center"/>
    </xf>
    <xf numFmtId="0" fontId="31" fillId="0" borderId="49" xfId="0" applyNumberFormat="1" applyFont="1" applyFill="1" applyBorder="1" applyAlignment="1">
      <alignment horizontal="center" vertical="center" wrapText="1"/>
    </xf>
    <xf numFmtId="0" fontId="31" fillId="8" borderId="33" xfId="5" applyNumberFormat="1" applyFont="1" applyFill="1" applyBorder="1" applyAlignment="1">
      <alignment vertical="center"/>
    </xf>
    <xf numFmtId="0" fontId="31" fillId="19" borderId="15" xfId="5" applyNumberFormat="1" applyFont="1" applyFill="1" applyBorder="1" applyAlignment="1">
      <alignment horizontal="center" vertical="center"/>
    </xf>
    <xf numFmtId="176" fontId="31" fillId="0" borderId="0" xfId="0" applyNumberFormat="1" applyFont="1" applyAlignment="1">
      <alignment vertical="center"/>
    </xf>
    <xf numFmtId="0" fontId="35" fillId="0" borderId="0" xfId="0" applyFont="1">
      <alignment vertical="center"/>
    </xf>
    <xf numFmtId="0" fontId="35" fillId="8" borderId="15" xfId="5" applyNumberFormat="1" applyFont="1" applyFill="1" applyBorder="1" applyAlignment="1">
      <alignment horizontal="center" vertical="center"/>
    </xf>
    <xf numFmtId="0" fontId="35" fillId="0" borderId="40" xfId="5" applyNumberFormat="1" applyFont="1" applyFill="1" applyBorder="1" applyAlignment="1">
      <alignment horizontal="center" vertical="center" wrapText="1"/>
    </xf>
    <xf numFmtId="176" fontId="35" fillId="0" borderId="40" xfId="5" applyNumberFormat="1" applyFont="1" applyFill="1" applyBorder="1" applyAlignment="1">
      <alignment horizontal="center" vertical="center" wrapText="1"/>
    </xf>
    <xf numFmtId="188" fontId="35" fillId="0" borderId="40" xfId="0" applyNumberFormat="1" applyFont="1" applyFill="1" applyBorder="1" applyAlignment="1">
      <alignment horizontal="center" vertical="center"/>
    </xf>
    <xf numFmtId="176" fontId="35" fillId="0" borderId="40" xfId="0" applyNumberFormat="1" applyFont="1" applyFill="1" applyBorder="1" applyAlignment="1">
      <alignment horizontal="center" vertical="center"/>
    </xf>
    <xf numFmtId="0" fontId="35" fillId="0" borderId="40" xfId="0" applyNumberFormat="1" applyFont="1" applyFill="1" applyBorder="1" applyAlignment="1">
      <alignment vertical="center" wrapText="1"/>
    </xf>
    <xf numFmtId="0" fontId="35" fillId="19" borderId="15" xfId="5" applyNumberFormat="1" applyFont="1" applyFill="1" applyBorder="1" applyAlignment="1">
      <alignment horizontal="center" vertical="center"/>
    </xf>
    <xf numFmtId="0" fontId="35" fillId="0" borderId="49" xfId="0" applyNumberFormat="1" applyFont="1" applyFill="1" applyBorder="1" applyAlignment="1">
      <alignment horizontal="center" vertical="center" wrapText="1"/>
    </xf>
    <xf numFmtId="0" fontId="18" fillId="13" borderId="40" xfId="0" applyFont="1" applyFill="1" applyBorder="1" applyAlignment="1">
      <alignment horizontal="center" vertical="center" wrapText="1"/>
    </xf>
    <xf numFmtId="0" fontId="37" fillId="29" borderId="40" xfId="0" applyFont="1" applyFill="1" applyBorder="1" applyAlignment="1">
      <alignment horizontal="center" vertical="center" wrapText="1"/>
    </xf>
    <xf numFmtId="0" fontId="37" fillId="24" borderId="40" xfId="0" applyFont="1" applyFill="1" applyBorder="1" applyAlignment="1">
      <alignment horizontal="center" vertical="center" wrapText="1"/>
    </xf>
    <xf numFmtId="0" fontId="37" fillId="19" borderId="40" xfId="0" applyFont="1" applyFill="1" applyBorder="1" applyAlignment="1">
      <alignment horizontal="center" vertical="center" wrapText="1"/>
    </xf>
    <xf numFmtId="0" fontId="37" fillId="30" borderId="40" xfId="0" applyFont="1" applyFill="1" applyBorder="1" applyAlignment="1">
      <alignment horizontal="center" vertical="center" wrapText="1"/>
    </xf>
    <xf numFmtId="0" fontId="37" fillId="0" borderId="0" xfId="0" applyFont="1" applyAlignment="1">
      <alignment vertical="center" wrapText="1"/>
    </xf>
    <xf numFmtId="0" fontId="18" fillId="19" borderId="40" xfId="0" applyFont="1" applyFill="1" applyBorder="1" applyAlignment="1">
      <alignment horizontal="center" vertical="center" wrapText="1"/>
    </xf>
    <xf numFmtId="0" fontId="18" fillId="19" borderId="45" xfId="0" applyFont="1" applyFill="1" applyBorder="1" applyAlignment="1">
      <alignment horizontal="center" vertical="center" wrapText="1"/>
    </xf>
    <xf numFmtId="0" fontId="18" fillId="19" borderId="0" xfId="0" applyFont="1" applyFill="1" applyBorder="1" applyAlignment="1">
      <alignment horizontal="center" vertical="center" wrapText="1"/>
    </xf>
    <xf numFmtId="0" fontId="38" fillId="31" borderId="40" xfId="0" applyFont="1" applyFill="1" applyBorder="1" applyAlignment="1">
      <alignment horizontal="center" vertical="center" wrapText="1"/>
    </xf>
    <xf numFmtId="0" fontId="18" fillId="32" borderId="40" xfId="0" applyFont="1" applyFill="1" applyBorder="1" applyAlignment="1">
      <alignment horizontal="center" vertical="center" wrapText="1"/>
    </xf>
    <xf numFmtId="0" fontId="16" fillId="32" borderId="40" xfId="0" applyFont="1" applyFill="1" applyBorder="1" applyAlignment="1">
      <alignment horizontal="center" vertical="center" wrapText="1"/>
    </xf>
    <xf numFmtId="14" fontId="18" fillId="32" borderId="40" xfId="0" applyNumberFormat="1" applyFont="1" applyFill="1" applyBorder="1" applyAlignment="1">
      <alignment horizontal="center" vertical="center" wrapText="1"/>
    </xf>
    <xf numFmtId="0" fontId="39" fillId="32" borderId="40" xfId="0" applyFont="1" applyFill="1" applyBorder="1" applyAlignment="1">
      <alignment horizontal="center" vertical="center" wrapText="1"/>
    </xf>
    <xf numFmtId="0" fontId="18" fillId="29" borderId="40" xfId="0" applyFont="1" applyFill="1" applyBorder="1" applyAlignment="1">
      <alignment horizontal="center" vertical="center" wrapText="1"/>
    </xf>
    <xf numFmtId="0" fontId="16" fillId="29" borderId="40" xfId="0" applyFont="1" applyFill="1" applyBorder="1" applyAlignment="1">
      <alignment horizontal="center" vertical="center" wrapText="1"/>
    </xf>
    <xf numFmtId="0" fontId="39" fillId="29" borderId="40" xfId="0" applyFont="1" applyFill="1" applyBorder="1" applyAlignment="1">
      <alignment horizontal="center" vertical="center" wrapText="1"/>
    </xf>
    <xf numFmtId="14" fontId="18" fillId="29" borderId="40" xfId="0" applyNumberFormat="1" applyFont="1" applyFill="1" applyBorder="1" applyAlignment="1">
      <alignment horizontal="center" vertical="center" wrapText="1"/>
    </xf>
    <xf numFmtId="0" fontId="16" fillId="13" borderId="40" xfId="0" applyFont="1" applyFill="1" applyBorder="1" applyAlignment="1">
      <alignment horizontal="center" vertical="center" wrapText="1"/>
    </xf>
    <xf numFmtId="0" fontId="39" fillId="13" borderId="40" xfId="0" applyFont="1" applyFill="1" applyBorder="1" applyAlignment="1">
      <alignment horizontal="center" vertical="center" wrapText="1"/>
    </xf>
    <xf numFmtId="14" fontId="18" fillId="13" borderId="40" xfId="0" applyNumberFormat="1" applyFont="1" applyFill="1" applyBorder="1" applyAlignment="1">
      <alignment horizontal="center" vertical="center" wrapText="1"/>
    </xf>
    <xf numFmtId="0" fontId="40" fillId="29" borderId="40" xfId="0" applyFont="1" applyFill="1" applyBorder="1" applyAlignment="1">
      <alignment horizontal="center" vertical="center" wrapText="1"/>
    </xf>
    <xf numFmtId="0" fontId="41" fillId="29" borderId="40" xfId="0" applyFont="1" applyFill="1" applyBorder="1" applyAlignment="1">
      <alignment horizontal="center" vertical="center" wrapText="1"/>
    </xf>
    <xf numFmtId="14" fontId="37" fillId="29" borderId="40" xfId="0" applyNumberFormat="1" applyFont="1" applyFill="1" applyBorder="1" applyAlignment="1">
      <alignment horizontal="center" vertical="center" wrapText="1"/>
    </xf>
    <xf numFmtId="0" fontId="40" fillId="24" borderId="40" xfId="0" applyFont="1" applyFill="1" applyBorder="1" applyAlignment="1">
      <alignment horizontal="center" vertical="center" wrapText="1"/>
    </xf>
    <xf numFmtId="14" fontId="37" fillId="24" borderId="40" xfId="0" applyNumberFormat="1" applyFont="1" applyFill="1" applyBorder="1" applyAlignment="1">
      <alignment horizontal="center" vertical="center" wrapText="1"/>
    </xf>
    <xf numFmtId="0" fontId="40" fillId="30" borderId="40" xfId="0" applyFont="1" applyFill="1" applyBorder="1" applyAlignment="1">
      <alignment horizontal="center" vertical="center" wrapText="1"/>
    </xf>
    <xf numFmtId="14" fontId="37" fillId="30" borderId="40" xfId="0" applyNumberFormat="1" applyFont="1" applyFill="1" applyBorder="1" applyAlignment="1">
      <alignment horizontal="center" vertical="center" wrapText="1"/>
    </xf>
    <xf numFmtId="0" fontId="41" fillId="30" borderId="40" xfId="0" applyFont="1" applyFill="1" applyBorder="1" applyAlignment="1">
      <alignment horizontal="center" vertical="center" wrapText="1"/>
    </xf>
    <xf numFmtId="0" fontId="38" fillId="31" borderId="45" xfId="0" applyFont="1" applyFill="1" applyBorder="1" applyAlignment="1">
      <alignment horizontal="center" vertical="center" wrapText="1"/>
    </xf>
    <xf numFmtId="0" fontId="16" fillId="19" borderId="40" xfId="0" applyFont="1" applyFill="1" applyBorder="1" applyAlignment="1">
      <alignment horizontal="center" vertical="center" wrapText="1"/>
    </xf>
    <xf numFmtId="0" fontId="37" fillId="32" borderId="40" xfId="0" applyFont="1" applyFill="1" applyBorder="1" applyAlignment="1">
      <alignment horizontal="center" vertical="center" wrapText="1"/>
    </xf>
    <xf numFmtId="0" fontId="18" fillId="32" borderId="45" xfId="0" applyFont="1" applyFill="1" applyBorder="1" applyAlignment="1">
      <alignment horizontal="center" vertical="center" wrapText="1"/>
    </xf>
    <xf numFmtId="14" fontId="16" fillId="32" borderId="40" xfId="0" applyNumberFormat="1" applyFont="1" applyFill="1" applyBorder="1" applyAlignment="1">
      <alignment horizontal="center" vertical="center" wrapText="1"/>
    </xf>
    <xf numFmtId="14" fontId="16" fillId="29" borderId="40" xfId="0" applyNumberFormat="1" applyFont="1" applyFill="1" applyBorder="1" applyAlignment="1">
      <alignment horizontal="center" vertical="center" wrapText="1"/>
    </xf>
    <xf numFmtId="0" fontId="18" fillId="29" borderId="45" xfId="0" applyFont="1" applyFill="1" applyBorder="1" applyAlignment="1">
      <alignment horizontal="center" vertical="center" wrapText="1"/>
    </xf>
    <xf numFmtId="0" fontId="42" fillId="29" borderId="40" xfId="0" applyFont="1" applyFill="1" applyBorder="1" applyAlignment="1">
      <alignment horizontal="center" vertical="center" wrapText="1"/>
    </xf>
    <xf numFmtId="0" fontId="18" fillId="23" borderId="45" xfId="0" applyFont="1" applyFill="1" applyBorder="1" applyAlignment="1">
      <alignment horizontal="center" vertical="center" wrapText="1"/>
    </xf>
    <xf numFmtId="0" fontId="37" fillId="19" borderId="45" xfId="0" applyFont="1" applyFill="1" applyBorder="1" applyAlignment="1">
      <alignment horizontal="center" vertical="center" wrapText="1"/>
    </xf>
    <xf numFmtId="0" fontId="37" fillId="30" borderId="40" xfId="0" applyFont="1" applyFill="1" applyBorder="1" applyAlignment="1">
      <alignment vertical="center" wrapText="1"/>
    </xf>
    <xf numFmtId="1" fontId="37" fillId="19" borderId="40" xfId="0" applyNumberFormat="1" applyFont="1" applyFill="1" applyBorder="1" applyAlignment="1">
      <alignment horizontal="center" vertical="center" wrapText="1"/>
    </xf>
    <xf numFmtId="1" fontId="37" fillId="30" borderId="45" xfId="0" applyNumberFormat="1" applyFont="1" applyFill="1" applyBorder="1" applyAlignment="1">
      <alignment horizontal="center" vertical="center" wrapText="1"/>
    </xf>
    <xf numFmtId="0" fontId="16" fillId="0" borderId="40" xfId="0" applyFont="1" applyBorder="1" applyAlignment="1">
      <alignment horizontal="center" vertical="center" wrapText="1"/>
    </xf>
    <xf numFmtId="0" fontId="37" fillId="0" borderId="40" xfId="0" applyFont="1" applyBorder="1" applyAlignment="1">
      <alignment horizontal="center" vertical="center" wrapText="1"/>
    </xf>
    <xf numFmtId="0" fontId="40" fillId="0" borderId="40" xfId="0" applyFont="1" applyBorder="1" applyAlignment="1">
      <alignment horizontal="center" vertical="center" wrapText="1"/>
    </xf>
    <xf numFmtId="176" fontId="35" fillId="0" borderId="0" xfId="0" applyNumberFormat="1" applyFont="1" applyAlignment="1">
      <alignment horizontal="right" vertical="center"/>
    </xf>
    <xf numFmtId="0" fontId="0" fillId="0" borderId="40" xfId="0" applyFont="1" applyBorder="1" applyAlignment="1">
      <alignment horizontal="center" vertical="center" wrapText="1"/>
    </xf>
    <xf numFmtId="0" fontId="0" fillId="19" borderId="40" xfId="0" applyFont="1" applyFill="1" applyBorder="1" applyAlignment="1">
      <alignment horizontal="center" vertical="center" wrapText="1"/>
    </xf>
    <xf numFmtId="0" fontId="18" fillId="0" borderId="40" xfId="0" applyFont="1" applyBorder="1" applyAlignment="1">
      <alignment horizontal="center" vertical="center" wrapText="1"/>
    </xf>
    <xf numFmtId="0" fontId="0" fillId="14" borderId="40" xfId="0" applyFont="1" applyFill="1" applyBorder="1" applyAlignment="1">
      <alignment horizontal="center" vertical="center" wrapText="1"/>
    </xf>
    <xf numFmtId="0" fontId="16" fillId="14" borderId="40"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16" fillId="33" borderId="40" xfId="0" applyFont="1" applyFill="1" applyBorder="1" applyAlignment="1">
      <alignment horizontal="center" vertical="center" wrapText="1"/>
    </xf>
    <xf numFmtId="176" fontId="31" fillId="33" borderId="0" xfId="0" applyNumberFormat="1" applyFont="1" applyFill="1" applyAlignment="1">
      <alignment horizontal="right" vertical="center"/>
    </xf>
    <xf numFmtId="0" fontId="37" fillId="19" borderId="0" xfId="0" applyFont="1" applyFill="1" applyBorder="1" applyAlignment="1">
      <alignment horizontal="center" vertical="center" wrapText="1"/>
    </xf>
    <xf numFmtId="176" fontId="31" fillId="23" borderId="0" xfId="0" applyNumberFormat="1" applyFont="1" applyFill="1" applyAlignment="1">
      <alignment horizontal="right" vertical="center"/>
    </xf>
    <xf numFmtId="0" fontId="0" fillId="0" borderId="0" xfId="0" applyFont="1" applyAlignment="1">
      <alignment horizontal="center" vertical="center" wrapText="1"/>
    </xf>
    <xf numFmtId="0" fontId="37" fillId="19" borderId="0" xfId="0" applyFont="1" applyFill="1" applyBorder="1" applyAlignment="1">
      <alignment vertical="center" wrapText="1"/>
    </xf>
    <xf numFmtId="0" fontId="43" fillId="0" borderId="0" xfId="0" applyFont="1" applyAlignment="1">
      <alignment horizontal="center" vertical="center"/>
    </xf>
    <xf numFmtId="0" fontId="45" fillId="34" borderId="40" xfId="0" applyFont="1" applyFill="1" applyBorder="1" applyAlignment="1">
      <alignment horizontal="center" vertical="center"/>
    </xf>
    <xf numFmtId="0" fontId="47" fillId="0" borderId="40" xfId="0" applyFont="1" applyBorder="1" applyAlignment="1">
      <alignment horizontal="center" vertical="center"/>
    </xf>
    <xf numFmtId="1" fontId="47" fillId="0" borderId="40" xfId="0" applyNumberFormat="1" applyFont="1" applyBorder="1" applyAlignment="1">
      <alignment horizontal="center" vertical="center"/>
    </xf>
    <xf numFmtId="0" fontId="2" fillId="0" borderId="40" xfId="0" applyFont="1" applyBorder="1" applyAlignment="1">
      <alignment horizontal="center" vertical="center" wrapText="1"/>
    </xf>
    <xf numFmtId="1" fontId="48" fillId="35" borderId="40" xfId="0" applyNumberFormat="1" applyFont="1" applyFill="1" applyBorder="1" applyAlignment="1">
      <alignment horizontal="center" vertical="center"/>
    </xf>
    <xf numFmtId="1" fontId="47" fillId="0" borderId="40" xfId="0" applyNumberFormat="1" applyFont="1" applyFill="1" applyBorder="1" applyAlignment="1">
      <alignment horizontal="center" vertical="center"/>
    </xf>
    <xf numFmtId="0" fontId="2" fillId="0" borderId="40" xfId="0" applyFont="1" applyBorder="1" applyAlignment="1">
      <alignment horizontal="center" vertical="center"/>
    </xf>
    <xf numFmtId="0" fontId="47" fillId="0" borderId="40" xfId="0" applyFont="1" applyBorder="1" applyAlignment="1">
      <alignment horizontal="center" vertical="center" wrapText="1"/>
    </xf>
    <xf numFmtId="0" fontId="2" fillId="0" borderId="47" xfId="0" applyFont="1" applyBorder="1" applyAlignment="1">
      <alignment horizontal="center" vertical="center" wrapText="1"/>
    </xf>
    <xf numFmtId="2" fontId="48" fillId="35" borderId="40" xfId="0" applyNumberFormat="1" applyFont="1" applyFill="1" applyBorder="1" applyAlignment="1">
      <alignment horizontal="center" vertical="center"/>
    </xf>
    <xf numFmtId="0" fontId="2" fillId="0" borderId="40" xfId="0" applyFont="1" applyBorder="1" applyAlignment="1">
      <alignment vertical="center" wrapText="1"/>
    </xf>
    <xf numFmtId="2" fontId="48" fillId="36" borderId="40" xfId="0" applyNumberFormat="1" applyFont="1" applyFill="1" applyBorder="1" applyAlignment="1">
      <alignment horizontal="center" vertical="center"/>
    </xf>
    <xf numFmtId="0" fontId="50" fillId="0" borderId="0" xfId="0" applyFont="1" applyAlignment="1">
      <alignment vertical="top"/>
    </xf>
    <xf numFmtId="0" fontId="51" fillId="0" borderId="0" xfId="0" applyFont="1" applyAlignment="1">
      <alignment horizontal="center" vertical="center"/>
    </xf>
    <xf numFmtId="0" fontId="50" fillId="0" borderId="0" xfId="0" applyFont="1">
      <alignment vertical="center"/>
    </xf>
    <xf numFmtId="0" fontId="52" fillId="0" borderId="0" xfId="0" applyFont="1" applyAlignment="1">
      <alignment vertical="top"/>
    </xf>
    <xf numFmtId="0" fontId="26" fillId="0" borderId="0" xfId="0" applyFont="1">
      <alignment vertical="center"/>
    </xf>
    <xf numFmtId="0" fontId="52" fillId="0" borderId="0" xfId="0" applyFont="1" applyAlignment="1">
      <alignment horizontal="center" vertical="center"/>
    </xf>
    <xf numFmtId="0" fontId="53" fillId="0" borderId="0" xfId="0" applyFont="1" applyAlignment="1">
      <alignment vertical="top"/>
    </xf>
    <xf numFmtId="0" fontId="54" fillId="0" borderId="0" xfId="0" applyFont="1" applyBorder="1" applyAlignment="1">
      <alignment horizontal="left" wrapText="1"/>
    </xf>
    <xf numFmtId="0" fontId="54" fillId="0" borderId="0" xfId="0" applyFont="1" applyAlignment="1">
      <alignment horizontal="left" wrapText="1"/>
    </xf>
    <xf numFmtId="0" fontId="37" fillId="14" borderId="40" xfId="0" applyFont="1" applyFill="1" applyBorder="1" applyAlignment="1">
      <alignment horizontal="center" vertical="center" wrapText="1"/>
    </xf>
    <xf numFmtId="176" fontId="31" fillId="19" borderId="0" xfId="0" applyNumberFormat="1" applyFont="1" applyFill="1" applyAlignment="1">
      <alignment horizontal="right" vertical="center"/>
    </xf>
    <xf numFmtId="176" fontId="42" fillId="29" borderId="40" xfId="0" applyNumberFormat="1" applyFont="1" applyFill="1" applyBorder="1" applyAlignment="1">
      <alignment horizontal="center" vertical="center" wrapText="1"/>
    </xf>
    <xf numFmtId="0" fontId="40" fillId="19" borderId="0" xfId="0" applyFont="1" applyFill="1" applyBorder="1" applyAlignment="1">
      <alignment horizontal="center" vertical="center" wrapText="1"/>
    </xf>
    <xf numFmtId="0" fontId="18" fillId="29" borderId="40" xfId="0" applyFont="1" applyFill="1" applyBorder="1" applyAlignment="1">
      <alignment horizontal="center" vertical="center" wrapText="1"/>
    </xf>
    <xf numFmtId="0" fontId="72" fillId="19" borderId="0" xfId="0" applyFont="1" applyFill="1" applyBorder="1" applyAlignment="1">
      <alignment horizontal="center" vertical="center" wrapText="1"/>
    </xf>
    <xf numFmtId="1" fontId="37" fillId="29" borderId="40" xfId="0" applyNumberFormat="1" applyFont="1" applyFill="1" applyBorder="1" applyAlignment="1">
      <alignment horizontal="center" vertical="center" wrapText="1"/>
    </xf>
    <xf numFmtId="1" fontId="37" fillId="19" borderId="0" xfId="0" applyNumberFormat="1" applyFont="1" applyFill="1" applyBorder="1" applyAlignment="1">
      <alignment horizontal="center" vertical="center" wrapText="1"/>
    </xf>
    <xf numFmtId="0" fontId="73" fillId="19" borderId="40" xfId="0" applyFont="1" applyFill="1" applyBorder="1" applyAlignment="1">
      <alignment horizontal="center" vertical="center" wrapText="1"/>
    </xf>
    <xf numFmtId="0" fontId="74" fillId="19" borderId="40" xfId="0" applyFont="1" applyFill="1" applyBorder="1" applyAlignment="1">
      <alignment horizontal="center" vertical="center" wrapText="1"/>
    </xf>
    <xf numFmtId="1" fontId="74" fillId="19" borderId="40" xfId="0" applyNumberFormat="1" applyFont="1" applyFill="1" applyBorder="1" applyAlignment="1">
      <alignment horizontal="center" vertical="center" wrapText="1"/>
    </xf>
    <xf numFmtId="176" fontId="31" fillId="0" borderId="0" xfId="0" applyNumberFormat="1" applyFont="1" applyAlignment="1">
      <alignment horizontal="left" vertical="center"/>
    </xf>
    <xf numFmtId="0" fontId="37" fillId="37" borderId="40" xfId="0" applyFont="1" applyFill="1" applyBorder="1" applyAlignment="1">
      <alignment horizontal="center" vertical="center" wrapText="1"/>
    </xf>
    <xf numFmtId="1" fontId="37" fillId="37" borderId="40" xfId="0" applyNumberFormat="1" applyFont="1" applyFill="1" applyBorder="1" applyAlignment="1">
      <alignment horizontal="center" vertical="center" wrapText="1"/>
    </xf>
    <xf numFmtId="178" fontId="49" fillId="0" borderId="40" xfId="0" applyNumberFormat="1" applyFont="1" applyBorder="1" applyAlignment="1">
      <alignment horizontal="left" wrapText="1"/>
    </xf>
    <xf numFmtId="0" fontId="16" fillId="19" borderId="0" xfId="0" applyFont="1" applyFill="1" applyBorder="1" applyAlignment="1">
      <alignment horizontal="center" vertical="center" wrapText="1"/>
    </xf>
    <xf numFmtId="0" fontId="47" fillId="0" borderId="40" xfId="0" applyFont="1" applyBorder="1" applyAlignment="1">
      <alignment horizontal="center" vertical="center"/>
    </xf>
    <xf numFmtId="0" fontId="75" fillId="36" borderId="40" xfId="6" applyFont="1" applyFill="1" applyBorder="1" applyAlignment="1">
      <alignment horizontal="left" vertical="center" wrapText="1"/>
    </xf>
    <xf numFmtId="0" fontId="75" fillId="38" borderId="0" xfId="6" applyFont="1" applyFill="1" applyAlignment="1" applyProtection="1">
      <alignment horizontal="left" vertical="center" wrapText="1"/>
      <protection locked="0"/>
    </xf>
    <xf numFmtId="0" fontId="1" fillId="38" borderId="0" xfId="6" applyFill="1" applyAlignment="1" applyProtection="1">
      <alignment horizontal="left"/>
      <protection locked="0"/>
    </xf>
    <xf numFmtId="0" fontId="1" fillId="0" borderId="0" xfId="6" applyAlignment="1" applyProtection="1">
      <alignment horizontal="left"/>
      <protection locked="0"/>
    </xf>
    <xf numFmtId="14" fontId="75" fillId="36" borderId="40" xfId="6" applyNumberFormat="1" applyFont="1" applyFill="1" applyBorder="1" applyAlignment="1">
      <alignment horizontal="left" vertical="center" wrapText="1"/>
    </xf>
    <xf numFmtId="0" fontId="75" fillId="0" borderId="40" xfId="6" applyFont="1" applyBorder="1" applyAlignment="1" applyProtection="1">
      <alignment horizontal="left" vertical="center" wrapText="1"/>
      <protection locked="0"/>
    </xf>
    <xf numFmtId="0" fontId="1" fillId="36" borderId="40" xfId="6" applyFill="1" applyBorder="1" applyAlignment="1">
      <alignment horizontal="left" vertical="center"/>
    </xf>
    <xf numFmtId="0" fontId="75" fillId="36" borderId="47" xfId="6" applyFont="1" applyFill="1" applyBorder="1" applyAlignment="1">
      <alignment horizontal="left" vertical="center" wrapText="1"/>
    </xf>
    <xf numFmtId="0" fontId="79" fillId="0" borderId="40" xfId="6" applyFont="1" applyBorder="1" applyAlignment="1" applyProtection="1">
      <alignment horizontal="left"/>
      <protection locked="0"/>
    </xf>
    <xf numFmtId="0" fontId="75" fillId="0" borderId="47" xfId="6" applyFont="1" applyBorder="1" applyAlignment="1" applyProtection="1">
      <alignment horizontal="left" vertical="center" wrapText="1"/>
      <protection locked="0"/>
    </xf>
    <xf numFmtId="0" fontId="1" fillId="0" borderId="40" xfId="6" applyBorder="1" applyAlignment="1" applyProtection="1">
      <alignment horizontal="left"/>
      <protection locked="0"/>
    </xf>
    <xf numFmtId="1" fontId="75" fillId="0" borderId="47" xfId="6" applyNumberFormat="1" applyFont="1" applyBorder="1" applyAlignment="1" applyProtection="1">
      <alignment horizontal="left" vertical="center" wrapText="1"/>
      <protection locked="0"/>
    </xf>
    <xf numFmtId="1" fontId="37" fillId="30" borderId="40" xfId="0" applyNumberFormat="1" applyFont="1" applyFill="1" applyBorder="1" applyAlignment="1">
      <alignment horizontal="center" vertical="center" wrapText="1"/>
    </xf>
    <xf numFmtId="1" fontId="18" fillId="19" borderId="40" xfId="0" applyNumberFormat="1" applyFont="1" applyFill="1" applyBorder="1" applyAlignment="1">
      <alignment horizontal="center" vertical="center" wrapText="1"/>
    </xf>
    <xf numFmtId="0" fontId="45" fillId="37" borderId="40" xfId="0" applyFont="1" applyFill="1" applyBorder="1" applyAlignment="1">
      <alignment horizontal="center" vertical="center"/>
    </xf>
    <xf numFmtId="0" fontId="49" fillId="0" borderId="40" xfId="0" applyFont="1" applyBorder="1" applyAlignment="1">
      <alignment horizontal="left" wrapText="1"/>
    </xf>
    <xf numFmtId="0" fontId="37" fillId="36" borderId="40" xfId="0" applyFont="1" applyFill="1" applyBorder="1" applyAlignment="1">
      <alignment horizontal="center" vertical="center" wrapText="1"/>
    </xf>
    <xf numFmtId="1" fontId="37" fillId="36" borderId="40" xfId="0" applyNumberFormat="1" applyFont="1" applyFill="1" applyBorder="1" applyAlignment="1">
      <alignment horizontal="center" vertical="center" wrapText="1"/>
    </xf>
    <xf numFmtId="178" fontId="51" fillId="0" borderId="0" xfId="0" applyNumberFormat="1" applyFont="1" applyAlignment="1">
      <alignment horizontal="center" vertical="center"/>
    </xf>
    <xf numFmtId="0" fontId="18" fillId="39" borderId="40" xfId="0" applyFont="1" applyFill="1" applyBorder="1" applyAlignment="1">
      <alignment horizontal="center" vertical="center" wrapText="1"/>
    </xf>
    <xf numFmtId="176" fontId="31" fillId="39" borderId="0" xfId="0" applyNumberFormat="1" applyFont="1" applyFill="1" applyAlignment="1">
      <alignment horizontal="right" vertical="center"/>
    </xf>
    <xf numFmtId="0" fontId="42" fillId="39" borderId="40" xfId="0" applyFont="1" applyFill="1" applyBorder="1" applyAlignment="1">
      <alignment horizontal="center" vertical="center" wrapText="1"/>
    </xf>
    <xf numFmtId="0" fontId="54" fillId="0" borderId="0" xfId="0" applyFont="1" applyBorder="1" applyAlignment="1">
      <alignment horizontal="left" wrapText="1"/>
    </xf>
    <xf numFmtId="0" fontId="47" fillId="0" borderId="0" xfId="0" applyFont="1" applyAlignment="1">
      <alignment horizontal="left" vertical="center" wrapText="1"/>
    </xf>
    <xf numFmtId="0" fontId="46" fillId="0" borderId="40" xfId="0" applyFont="1" applyBorder="1" applyAlignment="1">
      <alignment horizontal="center" vertical="center"/>
    </xf>
    <xf numFmtId="0" fontId="47" fillId="0" borderId="47" xfId="0" applyFont="1" applyBorder="1" applyAlignment="1">
      <alignment horizontal="center" vertical="center" wrapText="1"/>
    </xf>
    <xf numFmtId="0" fontId="47" fillId="0" borderId="67" xfId="0" applyFont="1" applyBorder="1" applyAlignment="1">
      <alignment horizontal="center" vertical="center" wrapText="1"/>
    </xf>
    <xf numFmtId="0" fontId="47" fillId="0" borderId="62" xfId="0" applyFont="1" applyBorder="1" applyAlignment="1">
      <alignment horizontal="center" vertical="center" wrapText="1"/>
    </xf>
    <xf numFmtId="0" fontId="47" fillId="0" borderId="40" xfId="0" applyFont="1" applyBorder="1" applyAlignment="1">
      <alignment horizontal="center" vertical="center"/>
    </xf>
    <xf numFmtId="0" fontId="44" fillId="0" borderId="0" xfId="0" applyFont="1" applyAlignment="1">
      <alignment horizontal="center" vertical="center"/>
    </xf>
    <xf numFmtId="0" fontId="48" fillId="35" borderId="40" xfId="0" applyFont="1" applyFill="1" applyBorder="1" applyAlignment="1">
      <alignment horizontal="center" vertical="center"/>
    </xf>
    <xf numFmtId="0" fontId="48" fillId="36" borderId="40" xfId="0" applyFont="1" applyFill="1" applyBorder="1" applyAlignment="1">
      <alignment horizontal="center" vertical="center"/>
    </xf>
    <xf numFmtId="0" fontId="54" fillId="0" borderId="0" xfId="0" applyFont="1" applyAlignment="1">
      <alignment horizontal="left" wrapText="1"/>
    </xf>
    <xf numFmtId="0" fontId="73" fillId="19" borderId="40" xfId="0" applyFont="1" applyFill="1" applyBorder="1" applyAlignment="1">
      <alignment horizontal="center" vertical="center" wrapText="1"/>
    </xf>
    <xf numFmtId="0" fontId="74" fillId="19" borderId="40" xfId="0" applyFont="1" applyFill="1" applyBorder="1" applyAlignment="1">
      <alignment horizontal="center" vertical="center" wrapText="1"/>
    </xf>
    <xf numFmtId="1" fontId="37" fillId="19" borderId="91" xfId="0" applyNumberFormat="1" applyFont="1" applyFill="1" applyBorder="1" applyAlignment="1">
      <alignment horizontal="center" vertical="center" wrapText="1"/>
    </xf>
    <xf numFmtId="0" fontId="37" fillId="19" borderId="17" xfId="0" applyFont="1" applyFill="1" applyBorder="1" applyAlignment="1">
      <alignment horizontal="center" vertical="center" wrapText="1"/>
    </xf>
    <xf numFmtId="0" fontId="37" fillId="29" borderId="47" xfId="0" applyFont="1" applyFill="1" applyBorder="1" applyAlignment="1">
      <alignment horizontal="center" vertical="center" wrapText="1"/>
    </xf>
    <xf numFmtId="0" fontId="37" fillId="29" borderId="67" xfId="0" applyFont="1" applyFill="1" applyBorder="1" applyAlignment="1">
      <alignment horizontal="center" vertical="center" wrapText="1"/>
    </xf>
    <xf numFmtId="0" fontId="37" fillId="29" borderId="62" xfId="0" applyFont="1" applyFill="1" applyBorder="1" applyAlignment="1">
      <alignment horizontal="center" vertical="center" wrapText="1"/>
    </xf>
    <xf numFmtId="1" fontId="37" fillId="30" borderId="47" xfId="0" applyNumberFormat="1" applyFont="1" applyFill="1" applyBorder="1" applyAlignment="1">
      <alignment horizontal="center" vertical="center" wrapText="1"/>
    </xf>
    <xf numFmtId="1" fontId="37" fillId="30" borderId="67" xfId="0" applyNumberFormat="1" applyFont="1" applyFill="1" applyBorder="1" applyAlignment="1">
      <alignment horizontal="center" vertical="center" wrapText="1"/>
    </xf>
    <xf numFmtId="0" fontId="37" fillId="30" borderId="67" xfId="0" applyFont="1" applyFill="1" applyBorder="1" applyAlignment="1">
      <alignment horizontal="center" vertical="center" wrapText="1"/>
    </xf>
    <xf numFmtId="0" fontId="37" fillId="30" borderId="62" xfId="0" applyFont="1" applyFill="1" applyBorder="1" applyAlignment="1">
      <alignment horizontal="center" vertical="center" wrapText="1"/>
    </xf>
    <xf numFmtId="0" fontId="16" fillId="19" borderId="40" xfId="0" applyFont="1" applyFill="1" applyBorder="1" applyAlignment="1">
      <alignment horizontal="center" vertical="center" wrapText="1"/>
    </xf>
    <xf numFmtId="0" fontId="18" fillId="19" borderId="40" xfId="0" applyFont="1" applyFill="1" applyBorder="1" applyAlignment="1">
      <alignment horizontal="center" vertical="center" wrapText="1"/>
    </xf>
    <xf numFmtId="0" fontId="40" fillId="19" borderId="40" xfId="0" applyFont="1" applyFill="1" applyBorder="1" applyAlignment="1">
      <alignment horizontal="center" vertical="center" wrapText="1"/>
    </xf>
    <xf numFmtId="0" fontId="37" fillId="19" borderId="40" xfId="0" applyFont="1" applyFill="1" applyBorder="1" applyAlignment="1">
      <alignment horizontal="center" vertical="center" wrapText="1"/>
    </xf>
    <xf numFmtId="0" fontId="39" fillId="0" borderId="0" xfId="0" applyFont="1" applyAlignment="1">
      <alignment horizontal="center" vertical="center" wrapText="1"/>
    </xf>
    <xf numFmtId="0" fontId="16" fillId="29" borderId="40" xfId="0" applyFont="1" applyFill="1" applyBorder="1" applyAlignment="1">
      <alignment horizontal="center" vertical="center" wrapText="1"/>
    </xf>
    <xf numFmtId="0" fontId="18" fillId="29" borderId="40" xfId="0" applyFont="1" applyFill="1" applyBorder="1" applyAlignment="1">
      <alignment horizontal="center" vertical="center" wrapText="1"/>
    </xf>
    <xf numFmtId="0" fontId="42" fillId="39" borderId="47" xfId="0" applyFont="1" applyFill="1" applyBorder="1" applyAlignment="1">
      <alignment horizontal="center" vertical="center" wrapText="1"/>
    </xf>
    <xf numFmtId="0" fontId="42" fillId="39" borderId="62" xfId="0" applyFont="1" applyFill="1" applyBorder="1" applyAlignment="1">
      <alignment horizontal="center" vertical="center" wrapText="1"/>
    </xf>
    <xf numFmtId="0" fontId="18" fillId="29" borderId="47" xfId="0" applyFont="1" applyFill="1" applyBorder="1" applyAlignment="1">
      <alignment horizontal="center" vertical="center" wrapText="1"/>
    </xf>
    <xf numFmtId="0" fontId="18" fillId="29" borderId="62" xfId="0" applyFont="1" applyFill="1" applyBorder="1" applyAlignment="1">
      <alignment horizontal="center" vertical="center" wrapText="1"/>
    </xf>
    <xf numFmtId="0" fontId="18" fillId="29" borderId="91" xfId="0" applyFont="1" applyFill="1" applyBorder="1" applyAlignment="1">
      <alignment horizontal="center" vertical="center" wrapText="1"/>
    </xf>
    <xf numFmtId="0" fontId="18" fillId="29" borderId="93" xfId="0" applyFont="1" applyFill="1" applyBorder="1" applyAlignment="1">
      <alignment horizontal="center" vertical="center" wrapText="1"/>
    </xf>
    <xf numFmtId="0" fontId="35" fillId="0" borderId="45" xfId="5" applyNumberFormat="1" applyFont="1" applyFill="1" applyBorder="1" applyAlignment="1">
      <alignment horizontal="left" vertical="center" wrapText="1"/>
    </xf>
    <xf numFmtId="0" fontId="35" fillId="0" borderId="48" xfId="5" applyNumberFormat="1" applyFont="1" applyFill="1" applyBorder="1" applyAlignment="1">
      <alignment horizontal="left" vertical="center" wrapText="1"/>
    </xf>
    <xf numFmtId="0" fontId="31" fillId="0" borderId="45" xfId="5" applyNumberFormat="1" applyFont="1" applyFill="1" applyBorder="1" applyAlignment="1">
      <alignment horizontal="left" vertical="center" wrapText="1"/>
    </xf>
    <xf numFmtId="0" fontId="31" fillId="0" borderId="48" xfId="5" applyNumberFormat="1" applyFont="1" applyFill="1" applyBorder="1" applyAlignment="1">
      <alignment horizontal="left" vertical="center" wrapText="1"/>
    </xf>
    <xf numFmtId="0" fontId="31" fillId="8" borderId="10" xfId="5" applyNumberFormat="1" applyFont="1" applyFill="1" applyBorder="1" applyAlignment="1">
      <alignment horizontal="center" vertical="center"/>
    </xf>
    <xf numFmtId="0" fontId="34" fillId="8" borderId="14" xfId="5" applyNumberFormat="1" applyFont="1" applyFill="1" applyBorder="1" applyAlignment="1">
      <alignment horizontal="left" vertical="center"/>
    </xf>
    <xf numFmtId="0" fontId="34" fillId="8" borderId="10" xfId="5" applyNumberFormat="1" applyFont="1" applyFill="1" applyBorder="1" applyAlignment="1">
      <alignment horizontal="left" vertical="center"/>
    </xf>
    <xf numFmtId="0" fontId="34" fillId="8" borderId="12" xfId="5" applyNumberFormat="1" applyFont="1" applyFill="1" applyBorder="1" applyAlignment="1">
      <alignment horizontal="left" vertical="center"/>
    </xf>
    <xf numFmtId="0" fontId="31" fillId="0" borderId="0" xfId="0" applyFont="1" applyAlignment="1">
      <alignment horizontal="center" vertical="center"/>
    </xf>
    <xf numFmtId="0" fontId="33" fillId="3" borderId="113" xfId="3" applyFont="1" applyFill="1" applyBorder="1" applyAlignment="1">
      <alignment horizontal="center" vertical="center"/>
    </xf>
    <xf numFmtId="0" fontId="33" fillId="3" borderId="114" xfId="3" applyFont="1" applyFill="1" applyBorder="1" applyAlignment="1">
      <alignment horizontal="center" vertical="center"/>
    </xf>
    <xf numFmtId="0" fontId="36" fillId="3" borderId="14" xfId="3" applyFont="1" applyFill="1" applyBorder="1" applyAlignment="1">
      <alignment horizontal="center" vertical="center"/>
    </xf>
    <xf numFmtId="0" fontId="36" fillId="3" borderId="10" xfId="3" applyFont="1" applyFill="1" applyBorder="1" applyAlignment="1">
      <alignment horizontal="center" vertical="center"/>
    </xf>
    <xf numFmtId="0" fontId="36" fillId="3" borderId="12" xfId="3" applyFont="1" applyFill="1" applyBorder="1" applyAlignment="1">
      <alignment horizontal="center" vertical="center"/>
    </xf>
    <xf numFmtId="0" fontId="33" fillId="3" borderId="10" xfId="3" applyFont="1" applyFill="1" applyBorder="1" applyAlignment="1">
      <alignment horizontal="left" vertical="center"/>
    </xf>
    <xf numFmtId="0" fontId="31" fillId="0" borderId="45" xfId="5" applyFont="1" applyBorder="1" applyAlignment="1">
      <alignment horizontal="left" vertical="center" wrapText="1"/>
    </xf>
    <xf numFmtId="0" fontId="31" fillId="0" borderId="48" xfId="5" applyFont="1" applyBorder="1" applyAlignment="1">
      <alignment horizontal="left" vertical="center" wrapText="1"/>
    </xf>
    <xf numFmtId="0" fontId="31" fillId="8" borderId="10" xfId="5" applyFont="1" applyFill="1" applyBorder="1" applyAlignment="1">
      <alignment horizontal="center" vertical="center"/>
    </xf>
    <xf numFmtId="0" fontId="34" fillId="8" borderId="14" xfId="5" applyFont="1" applyFill="1" applyBorder="1" applyAlignment="1">
      <alignment horizontal="left" vertical="center"/>
    </xf>
    <xf numFmtId="0" fontId="34" fillId="8" borderId="10" xfId="5" applyFont="1" applyFill="1" applyBorder="1" applyAlignment="1">
      <alignment horizontal="left" vertical="center"/>
    </xf>
    <xf numFmtId="0" fontId="34" fillId="8" borderId="12" xfId="5" applyFont="1" applyFill="1" applyBorder="1" applyAlignment="1">
      <alignment horizontal="left" vertical="center"/>
    </xf>
    <xf numFmtId="0" fontId="31" fillId="27" borderId="45" xfId="5" applyFont="1" applyFill="1" applyBorder="1" applyAlignment="1">
      <alignment horizontal="left" vertical="center" wrapText="1"/>
    </xf>
    <xf numFmtId="0" fontId="31" fillId="27" borderId="48" xfId="5" applyFont="1" applyFill="1" applyBorder="1" applyAlignment="1">
      <alignment horizontal="left" vertical="center" wrapText="1"/>
    </xf>
    <xf numFmtId="185" fontId="22" fillId="0" borderId="40" xfId="4" applyNumberFormat="1" applyFont="1" applyBorder="1" applyAlignment="1" applyProtection="1">
      <alignment horizontal="right" vertical="center"/>
      <protection locked="0" hidden="1"/>
    </xf>
    <xf numFmtId="0" fontId="20" fillId="0" borderId="17" xfId="4" applyFont="1" applyBorder="1" applyAlignment="1">
      <alignment horizontal="left" vertical="center"/>
    </xf>
    <xf numFmtId="0" fontId="20" fillId="0" borderId="0" xfId="4" applyFont="1" applyAlignment="1" applyProtection="1">
      <alignment horizontal="center" vertical="center"/>
      <protection locked="0"/>
    </xf>
    <xf numFmtId="0" fontId="20" fillId="0" borderId="0" xfId="4" applyFont="1" applyAlignment="1">
      <alignment horizontal="center" vertical="center" wrapText="1"/>
    </xf>
    <xf numFmtId="0" fontId="20" fillId="0" borderId="56" xfId="4" applyFont="1" applyBorder="1" applyAlignment="1">
      <alignment horizontal="center" vertical="center"/>
    </xf>
    <xf numFmtId="0" fontId="19" fillId="3" borderId="0" xfId="4" applyFont="1" applyFill="1" applyAlignment="1" applyProtection="1">
      <alignment horizontal="center" vertical="center"/>
      <protection locked="0"/>
    </xf>
    <xf numFmtId="0" fontId="20" fillId="0" borderId="0" xfId="4" applyFont="1" applyAlignment="1">
      <alignment horizontal="center" vertical="center"/>
    </xf>
    <xf numFmtId="0" fontId="20" fillId="0" borderId="39" xfId="4" applyFont="1" applyBorder="1" applyAlignment="1">
      <alignment horizontal="center" vertical="center"/>
    </xf>
    <xf numFmtId="0" fontId="20" fillId="0" borderId="66" xfId="4" applyFont="1" applyBorder="1" applyAlignment="1">
      <alignment horizontal="center" vertical="center"/>
    </xf>
    <xf numFmtId="0" fontId="19" fillId="9" borderId="0" xfId="4" applyFont="1" applyFill="1" applyAlignment="1">
      <alignment horizontal="center" vertical="center"/>
    </xf>
    <xf numFmtId="0" fontId="19" fillId="26" borderId="0" xfId="4" applyFont="1" applyFill="1" applyAlignment="1">
      <alignment horizontal="center" vertical="center"/>
    </xf>
    <xf numFmtId="0" fontId="20" fillId="0" borderId="78" xfId="4" applyFont="1" applyBorder="1" applyAlignment="1" applyProtection="1">
      <alignment horizontal="center" vertical="center" wrapText="1"/>
      <protection locked="0" hidden="1"/>
    </xf>
    <xf numFmtId="0" fontId="20" fillId="0" borderId="79" xfId="4" applyFont="1" applyBorder="1" applyAlignment="1" applyProtection="1">
      <alignment horizontal="center" vertical="center" wrapText="1"/>
      <protection locked="0" hidden="1"/>
    </xf>
    <xf numFmtId="0" fontId="20" fillId="0" borderId="81" xfId="4" applyFont="1" applyBorder="1" applyAlignment="1" applyProtection="1">
      <alignment horizontal="center" vertical="center"/>
      <protection locked="0" hidden="1"/>
    </xf>
    <xf numFmtId="0" fontId="20" fillId="0" borderId="82" xfId="4" applyFont="1" applyBorder="1" applyAlignment="1" applyProtection="1">
      <alignment horizontal="center" vertical="center"/>
      <protection locked="0" hidden="1"/>
    </xf>
    <xf numFmtId="0" fontId="22" fillId="0" borderId="110" xfId="4" applyFont="1" applyBorder="1" applyAlignment="1" applyProtection="1">
      <alignment horizontal="center" vertical="center"/>
      <protection locked="0" hidden="1"/>
    </xf>
    <xf numFmtId="0" fontId="22" fillId="0" borderId="111" xfId="4" applyFont="1" applyBorder="1" applyAlignment="1" applyProtection="1">
      <alignment horizontal="center" vertical="center"/>
      <protection locked="0" hidden="1"/>
    </xf>
    <xf numFmtId="0" fontId="10" fillId="0" borderId="45" xfId="4" applyFont="1" applyBorder="1" applyAlignment="1" applyProtection="1">
      <alignment horizontal="center" vertical="center"/>
      <protection locked="0" hidden="1"/>
    </xf>
    <xf numFmtId="0" fontId="10" fillId="0" borderId="10" xfId="4" applyFont="1" applyBorder="1" applyAlignment="1" applyProtection="1">
      <alignment horizontal="center" vertical="center"/>
      <protection locked="0" hidden="1"/>
    </xf>
    <xf numFmtId="0" fontId="10" fillId="0" borderId="48" xfId="4" applyFont="1" applyBorder="1" applyAlignment="1" applyProtection="1">
      <alignment horizontal="center" vertical="center"/>
      <protection locked="0" hidden="1"/>
    </xf>
    <xf numFmtId="49" fontId="20" fillId="0" borderId="85" xfId="4" applyNumberFormat="1" applyFont="1" applyBorder="1" applyAlignment="1" applyProtection="1">
      <alignment horizontal="center" vertical="center"/>
      <protection locked="0" hidden="1"/>
    </xf>
    <xf numFmtId="49" fontId="20" fillId="0" borderId="95" xfId="4" applyNumberFormat="1" applyFont="1" applyBorder="1" applyAlignment="1" applyProtection="1">
      <alignment horizontal="center" vertical="center"/>
      <protection locked="0" hidden="1"/>
    </xf>
    <xf numFmtId="0" fontId="22" fillId="0" borderId="40" xfId="4" applyFont="1" applyBorder="1" applyAlignment="1" applyProtection="1">
      <alignment horizontal="center" vertical="center" wrapText="1"/>
      <protection locked="0" hidden="1"/>
    </xf>
    <xf numFmtId="1" fontId="22" fillId="0" borderId="40" xfId="4" applyNumberFormat="1" applyFont="1" applyBorder="1" applyAlignment="1" applyProtection="1">
      <alignment horizontal="center" vertical="center" wrapText="1"/>
      <protection locked="0" hidden="1"/>
    </xf>
    <xf numFmtId="0" fontId="23" fillId="0" borderId="74" xfId="4" applyFont="1" applyBorder="1" applyAlignment="1" applyProtection="1">
      <alignment horizontal="center" vertical="center" wrapText="1"/>
      <protection locked="0" hidden="1"/>
    </xf>
    <xf numFmtId="0" fontId="23" fillId="0" borderId="75" xfId="4" applyFont="1" applyBorder="1" applyAlignment="1" applyProtection="1">
      <alignment horizontal="center" vertical="center" wrapText="1"/>
      <protection locked="0" hidden="1"/>
    </xf>
    <xf numFmtId="49" fontId="20" fillId="0" borderId="85" xfId="4" applyNumberFormat="1" applyFont="1" applyBorder="1" applyAlignment="1" applyProtection="1">
      <alignment horizontal="center" vertical="center" wrapText="1"/>
      <protection locked="0" hidden="1"/>
    </xf>
    <xf numFmtId="49" fontId="20" fillId="0" borderId="95" xfId="4" applyNumberFormat="1" applyFont="1" applyBorder="1" applyAlignment="1" applyProtection="1">
      <alignment horizontal="center" vertical="center" wrapText="1"/>
      <protection locked="0" hidden="1"/>
    </xf>
    <xf numFmtId="0" fontId="23" fillId="3" borderId="40" xfId="4" applyFont="1" applyFill="1" applyBorder="1" applyAlignment="1" applyProtection="1">
      <alignment horizontal="center" vertical="center"/>
      <protection locked="0" hidden="1"/>
    </xf>
    <xf numFmtId="183" fontId="23" fillId="3" borderId="40" xfId="4" applyNumberFormat="1" applyFont="1" applyFill="1" applyBorder="1" applyAlignment="1" applyProtection="1">
      <alignment horizontal="center" vertical="center"/>
      <protection locked="0" hidden="1"/>
    </xf>
    <xf numFmtId="0" fontId="23" fillId="3" borderId="69" xfId="4" applyFont="1" applyFill="1" applyBorder="1" applyAlignment="1" applyProtection="1">
      <alignment horizontal="center" vertical="center"/>
      <protection locked="0" hidden="1"/>
    </xf>
    <xf numFmtId="183" fontId="23" fillId="3" borderId="69" xfId="4" applyNumberFormat="1" applyFont="1" applyFill="1" applyBorder="1" applyAlignment="1" applyProtection="1">
      <alignment horizontal="center" vertical="center"/>
      <protection locked="0" hidden="1"/>
    </xf>
    <xf numFmtId="183" fontId="17" fillId="0" borderId="62" xfId="4" applyNumberFormat="1" applyFont="1" applyBorder="1" applyAlignment="1">
      <alignment horizontal="center" vertical="center"/>
    </xf>
    <xf numFmtId="0" fontId="17" fillId="0" borderId="62" xfId="4" applyFont="1" applyBorder="1" applyAlignment="1">
      <alignment horizontal="center" vertical="center"/>
    </xf>
    <xf numFmtId="187" fontId="17" fillId="0" borderId="62" xfId="4" applyNumberFormat="1" applyFont="1" applyBorder="1" applyAlignment="1">
      <alignment horizontal="center" vertical="center"/>
    </xf>
    <xf numFmtId="0" fontId="30" fillId="0" borderId="0" xfId="4" applyFont="1" applyAlignment="1" applyProtection="1">
      <alignment horizontal="center" vertical="center" wrapText="1"/>
      <protection locked="0" hidden="1"/>
    </xf>
    <xf numFmtId="0" fontId="30" fillId="0" borderId="32" xfId="4" applyFont="1" applyBorder="1" applyAlignment="1" applyProtection="1">
      <alignment horizontal="center" vertical="center" wrapText="1"/>
      <protection locked="0" hidden="1"/>
    </xf>
    <xf numFmtId="183" fontId="22" fillId="3" borderId="40" xfId="4" applyNumberFormat="1" applyFont="1" applyFill="1" applyBorder="1" applyAlignment="1" applyProtection="1">
      <alignment horizontal="center" vertical="center"/>
      <protection locked="0" hidden="1"/>
    </xf>
    <xf numFmtId="176" fontId="20" fillId="0" borderId="85" xfId="4" applyNumberFormat="1" applyFont="1" applyBorder="1" applyAlignment="1" applyProtection="1">
      <alignment horizontal="center" vertical="center"/>
      <protection locked="0" hidden="1"/>
    </xf>
    <xf numFmtId="176" fontId="20" fillId="0" borderId="95" xfId="4" applyNumberFormat="1" applyFont="1" applyBorder="1" applyAlignment="1" applyProtection="1">
      <alignment horizontal="center" vertical="center"/>
      <protection locked="0" hidden="1"/>
    </xf>
    <xf numFmtId="0" fontId="23" fillId="0" borderId="69" xfId="4" applyFont="1" applyBorder="1" applyAlignment="1" applyProtection="1">
      <alignment horizontal="center" vertical="center"/>
      <protection locked="0" hidden="1"/>
    </xf>
    <xf numFmtId="183" fontId="22" fillId="0" borderId="69" xfId="4" applyNumberFormat="1" applyFont="1" applyBorder="1" applyAlignment="1" applyProtection="1">
      <alignment horizontal="center" vertical="center" wrapText="1"/>
      <protection locked="0" hidden="1"/>
    </xf>
    <xf numFmtId="0" fontId="10" fillId="0" borderId="93" xfId="4" applyFont="1" applyBorder="1" applyAlignment="1" applyProtection="1">
      <alignment horizontal="center" vertical="center"/>
      <protection locked="0" hidden="1"/>
    </xf>
    <xf numFmtId="0" fontId="10" fillId="0" borderId="32" xfId="4" applyFont="1" applyBorder="1" applyAlignment="1" applyProtection="1">
      <alignment horizontal="center" vertical="center"/>
      <protection locked="0" hidden="1"/>
    </xf>
    <xf numFmtId="0" fontId="10" fillId="0" borderId="94" xfId="4" applyFont="1" applyBorder="1" applyAlignment="1" applyProtection="1">
      <alignment horizontal="center" vertical="center"/>
      <protection locked="0" hidden="1"/>
    </xf>
    <xf numFmtId="176" fontId="20" fillId="0" borderId="85" xfId="4" applyNumberFormat="1" applyFont="1" applyBorder="1" applyAlignment="1" applyProtection="1">
      <alignment horizontal="center" vertical="center" wrapText="1"/>
      <protection locked="0" hidden="1"/>
    </xf>
    <xf numFmtId="176" fontId="20" fillId="0" borderId="95" xfId="4" applyNumberFormat="1" applyFont="1" applyBorder="1" applyAlignment="1" applyProtection="1">
      <alignment horizontal="center" vertical="center" wrapText="1"/>
      <protection locked="0" hidden="1"/>
    </xf>
    <xf numFmtId="0" fontId="10" fillId="0" borderId="68" xfId="4" applyFont="1" applyBorder="1" applyAlignment="1" applyProtection="1">
      <alignment horizontal="center" vertical="center"/>
      <protection locked="0" hidden="1"/>
    </xf>
    <xf numFmtId="0" fontId="17" fillId="0" borderId="40" xfId="4" applyFont="1" applyBorder="1" applyAlignment="1" applyProtection="1">
      <alignment horizontal="center" vertical="center"/>
      <protection locked="0" hidden="1"/>
    </xf>
    <xf numFmtId="0" fontId="17" fillId="0" borderId="40" xfId="4" applyFont="1" applyBorder="1" applyAlignment="1" applyProtection="1">
      <alignment horizontal="center" vertical="center" shrinkToFit="1"/>
      <protection locked="0" hidden="1"/>
    </xf>
    <xf numFmtId="184" fontId="16" fillId="0" borderId="40" xfId="4" applyNumberFormat="1" applyFont="1" applyBorder="1" applyAlignment="1" applyProtection="1">
      <alignment horizontal="center" vertical="center" wrapText="1"/>
      <protection locked="0" hidden="1"/>
    </xf>
    <xf numFmtId="0" fontId="17" fillId="0" borderId="40" xfId="4" applyFont="1" applyBorder="1" applyAlignment="1" applyProtection="1">
      <alignment horizontal="center" vertical="center" wrapText="1"/>
      <protection locked="0" hidden="1"/>
    </xf>
    <xf numFmtId="1" fontId="17" fillId="0" borderId="40" xfId="4" applyNumberFormat="1" applyFont="1" applyBorder="1" applyAlignment="1" applyProtection="1">
      <alignment horizontal="center" vertical="center" wrapText="1"/>
      <protection locked="0" hidden="1"/>
    </xf>
    <xf numFmtId="183" fontId="16" fillId="0" borderId="40" xfId="4" applyNumberFormat="1" applyFont="1" applyBorder="1" applyAlignment="1" applyProtection="1">
      <alignment horizontal="center" vertical="center" wrapText="1"/>
      <protection locked="0" hidden="1"/>
    </xf>
    <xf numFmtId="183" fontId="19" fillId="3" borderId="40" xfId="4" applyNumberFormat="1" applyFont="1" applyFill="1" applyBorder="1" applyAlignment="1" applyProtection="1">
      <alignment horizontal="center" vertical="center"/>
      <protection locked="0" hidden="1"/>
    </xf>
    <xf numFmtId="0" fontId="23" fillId="3" borderId="47" xfId="4" applyFont="1" applyFill="1" applyBorder="1" applyAlignment="1" applyProtection="1">
      <alignment horizontal="center" vertical="center" wrapText="1"/>
      <protection locked="0" hidden="1"/>
    </xf>
    <xf numFmtId="185" fontId="23" fillId="3" borderId="91" xfId="4" applyNumberFormat="1" applyFont="1" applyFill="1" applyBorder="1" applyAlignment="1" applyProtection="1">
      <alignment horizontal="right" vertical="center"/>
      <protection locked="0" hidden="1"/>
    </xf>
    <xf numFmtId="185" fontId="23" fillId="3" borderId="17" xfId="4" applyNumberFormat="1" applyFont="1" applyFill="1" applyBorder="1" applyAlignment="1" applyProtection="1">
      <alignment horizontal="right" vertical="center"/>
      <protection locked="0" hidden="1"/>
    </xf>
    <xf numFmtId="185" fontId="23" fillId="3" borderId="92" xfId="4" applyNumberFormat="1" applyFont="1" applyFill="1" applyBorder="1" applyAlignment="1" applyProtection="1">
      <alignment horizontal="right" vertical="center"/>
      <protection locked="0" hidden="1"/>
    </xf>
    <xf numFmtId="183" fontId="23" fillId="0" borderId="68" xfId="4" applyNumberFormat="1" applyFont="1" applyBorder="1" applyAlignment="1">
      <alignment horizontal="center" vertical="center"/>
    </xf>
    <xf numFmtId="0" fontId="23" fillId="0" borderId="68" xfId="4" applyFont="1" applyBorder="1" applyAlignment="1">
      <alignment horizontal="center" vertical="center"/>
    </xf>
    <xf numFmtId="187" fontId="23" fillId="0" borderId="70" xfId="4" applyNumberFormat="1" applyFont="1" applyBorder="1" applyAlignment="1">
      <alignment horizontal="center" vertical="center" shrinkToFit="1"/>
    </xf>
    <xf numFmtId="187" fontId="23" fillId="0" borderId="71" xfId="4" applyNumberFormat="1" applyFont="1" applyBorder="1" applyAlignment="1">
      <alignment horizontal="center" vertical="center" shrinkToFit="1"/>
    </xf>
    <xf numFmtId="187" fontId="23" fillId="0" borderId="72" xfId="4" applyNumberFormat="1" applyFont="1" applyBorder="1" applyAlignment="1">
      <alignment horizontal="center" vertical="center" shrinkToFit="1"/>
    </xf>
    <xf numFmtId="176" fontId="20" fillId="0" borderId="78" xfId="4" applyNumberFormat="1" applyFont="1" applyBorder="1" applyAlignment="1" applyProtection="1">
      <alignment horizontal="center" vertical="center" wrapText="1"/>
      <protection locked="0" hidden="1"/>
    </xf>
    <xf numFmtId="176" fontId="20" fillId="0" borderId="79" xfId="4" applyNumberFormat="1" applyFont="1" applyBorder="1" applyAlignment="1" applyProtection="1">
      <alignment horizontal="center" vertical="center" wrapText="1"/>
      <protection locked="0" hidden="1"/>
    </xf>
    <xf numFmtId="0" fontId="17" fillId="0" borderId="69" xfId="4" applyFont="1" applyBorder="1" applyAlignment="1" applyProtection="1">
      <alignment horizontal="center" vertical="center" wrapText="1"/>
      <protection locked="0" hidden="1"/>
    </xf>
    <xf numFmtId="183" fontId="16" fillId="0" borderId="69" xfId="4" applyNumberFormat="1" applyFont="1" applyBorder="1" applyAlignment="1" applyProtection="1">
      <alignment horizontal="center" vertical="center" wrapText="1"/>
      <protection locked="0" hidden="1"/>
    </xf>
    <xf numFmtId="0" fontId="10" fillId="0" borderId="70" xfId="4" applyFont="1" applyBorder="1" applyAlignment="1" applyProtection="1">
      <alignment horizontal="center" vertical="center"/>
      <protection locked="0" hidden="1"/>
    </xf>
    <xf numFmtId="0" fontId="10" fillId="0" borderId="71" xfId="4" applyFont="1" applyBorder="1" applyAlignment="1" applyProtection="1">
      <alignment horizontal="center" vertical="center"/>
      <protection locked="0" hidden="1"/>
    </xf>
    <xf numFmtId="0" fontId="10" fillId="0" borderId="72" xfId="4" applyFont="1" applyBorder="1" applyAlignment="1" applyProtection="1">
      <alignment horizontal="center" vertical="center"/>
      <protection locked="0" hidden="1"/>
    </xf>
    <xf numFmtId="1" fontId="22" fillId="0" borderId="47" xfId="4" applyNumberFormat="1" applyFont="1" applyBorder="1" applyAlignment="1" applyProtection="1">
      <alignment horizontal="center" vertical="center" wrapText="1"/>
      <protection locked="0" hidden="1"/>
    </xf>
    <xf numFmtId="182" fontId="16" fillId="0" borderId="40" xfId="4" applyNumberFormat="1" applyFont="1" applyBorder="1" applyAlignment="1" applyProtection="1">
      <alignment horizontal="center" vertical="center" wrapText="1"/>
      <protection locked="0" hidden="1"/>
    </xf>
    <xf numFmtId="0" fontId="20" fillId="0" borderId="52" xfId="4" applyFont="1" applyBorder="1" applyAlignment="1" applyProtection="1">
      <alignment horizontal="center" vertical="center" wrapText="1"/>
      <protection locked="0" hidden="1"/>
    </xf>
    <xf numFmtId="0" fontId="21" fillId="0" borderId="53" xfId="4" applyFont="1" applyBorder="1" applyAlignment="1" applyProtection="1">
      <alignment horizontal="center" vertical="center" wrapText="1"/>
      <protection locked="0" hidden="1"/>
    </xf>
    <xf numFmtId="0" fontId="19" fillId="0" borderId="55" xfId="4" applyFont="1" applyBorder="1" applyAlignment="1" applyProtection="1">
      <alignment horizontal="center" vertical="center"/>
      <protection locked="0"/>
    </xf>
    <xf numFmtId="0" fontId="19" fillId="0" borderId="28" xfId="4" applyFont="1" applyBorder="1" applyAlignment="1" applyProtection="1">
      <alignment horizontal="center" vertical="center"/>
      <protection locked="0"/>
    </xf>
    <xf numFmtId="0" fontId="19" fillId="3" borderId="40" xfId="4" applyFont="1" applyFill="1" applyBorder="1" applyAlignment="1" applyProtection="1">
      <alignment horizontal="center" vertical="center"/>
      <protection locked="0"/>
    </xf>
    <xf numFmtId="0" fontId="19" fillId="3" borderId="40" xfId="4" applyFont="1" applyFill="1" applyBorder="1" applyAlignment="1" applyProtection="1">
      <alignment horizontal="center" vertical="center"/>
      <protection locked="0" hidden="1"/>
    </xf>
    <xf numFmtId="0" fontId="16" fillId="0" borderId="0" xfId="4" applyFont="1" applyAlignment="1">
      <alignment horizontal="center" vertical="center" wrapText="1"/>
    </xf>
    <xf numFmtId="0" fontId="16" fillId="0" borderId="0" xfId="4" applyFont="1" applyAlignment="1">
      <alignment horizontal="center" vertical="center"/>
    </xf>
    <xf numFmtId="0" fontId="2" fillId="3" borderId="51" xfId="4" applyFill="1" applyBorder="1" applyAlignment="1">
      <alignment horizontal="center" vertical="center" wrapText="1"/>
    </xf>
    <xf numFmtId="0" fontId="16" fillId="9" borderId="51" xfId="4" applyFont="1" applyFill="1" applyBorder="1" applyAlignment="1">
      <alignment horizontal="center" vertical="center" wrapText="1"/>
    </xf>
    <xf numFmtId="0" fontId="16" fillId="0" borderId="40" xfId="4" applyFont="1" applyBorder="1" applyAlignment="1">
      <alignment horizontal="center" vertical="center" wrapText="1"/>
    </xf>
    <xf numFmtId="0" fontId="6" fillId="0" borderId="20" xfId="4" applyFont="1" applyBorder="1" applyAlignment="1">
      <alignment horizontal="center" vertical="center" wrapText="1"/>
    </xf>
    <xf numFmtId="0" fontId="6" fillId="0" borderId="24" xfId="4" applyFont="1" applyBorder="1" applyAlignment="1">
      <alignment horizontal="center" vertical="center" wrapText="1"/>
    </xf>
    <xf numFmtId="0" fontId="6" fillId="0" borderId="9" xfId="4" applyFont="1" applyBorder="1" applyAlignment="1">
      <alignment horizontal="center" vertical="center" wrapText="1"/>
    </xf>
    <xf numFmtId="0" fontId="6" fillId="0" borderId="4"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6" fillId="0" borderId="20" xfId="4" applyFont="1" applyBorder="1" applyAlignment="1" applyProtection="1">
      <alignment horizontal="center" vertical="center"/>
      <protection locked="0"/>
    </xf>
    <xf numFmtId="0" fontId="5" fillId="0" borderId="5" xfId="4" quotePrefix="1" applyFont="1" applyBorder="1" applyAlignment="1">
      <alignment horizontal="center" vertical="center"/>
    </xf>
    <xf numFmtId="0" fontId="5" fillId="0" borderId="28" xfId="4" applyFont="1" applyBorder="1" applyAlignment="1">
      <alignment horizontal="center" vertical="center"/>
    </xf>
    <xf numFmtId="0" fontId="5" fillId="0" borderId="29" xfId="4" applyFont="1" applyBorder="1" applyAlignment="1">
      <alignment horizontal="center" vertical="center"/>
    </xf>
    <xf numFmtId="0" fontId="8" fillId="0" borderId="0" xfId="4" applyFont="1" applyAlignment="1">
      <alignment horizontal="center" vertical="center" wrapText="1"/>
    </xf>
    <xf numFmtId="0" fontId="3" fillId="0" borderId="35" xfId="4" applyFont="1" applyBorder="1" applyAlignment="1">
      <alignment horizontal="center" wrapText="1"/>
    </xf>
    <xf numFmtId="0" fontId="3" fillId="0" borderId="36" xfId="4" applyFont="1" applyBorder="1" applyAlignment="1">
      <alignment horizontal="center" wrapText="1"/>
    </xf>
    <xf numFmtId="0" fontId="6" fillId="0" borderId="9" xfId="4" applyFont="1" applyBorder="1" applyAlignment="1" applyProtection="1">
      <alignment horizontal="center" vertical="center"/>
      <protection locked="0"/>
    </xf>
    <xf numFmtId="0" fontId="6" fillId="0" borderId="4" xfId="4" applyFont="1" applyBorder="1" applyAlignment="1" applyProtection="1">
      <alignment horizontal="center" vertical="center" wrapText="1"/>
      <protection locked="0"/>
    </xf>
    <xf numFmtId="0" fontId="6" fillId="0" borderId="16" xfId="4" applyFont="1" applyBorder="1" applyAlignment="1" applyProtection="1">
      <alignment horizontal="center" vertical="center" wrapText="1"/>
      <protection locked="0"/>
    </xf>
    <xf numFmtId="0" fontId="6" fillId="0" borderId="20" xfId="4" applyFont="1" applyBorder="1" applyAlignment="1" applyProtection="1">
      <alignment horizontal="center" vertical="center" wrapText="1"/>
      <protection locked="0"/>
    </xf>
    <xf numFmtId="0" fontId="3" fillId="0" borderId="37" xfId="4" applyFont="1" applyBorder="1" applyAlignment="1">
      <alignment horizontal="center"/>
    </xf>
    <xf numFmtId="0" fontId="3" fillId="0" borderId="43" xfId="4" applyFont="1" applyBorder="1" applyAlignment="1">
      <alignment horizontal="center"/>
    </xf>
    <xf numFmtId="0" fontId="3" fillId="0" borderId="44" xfId="4" applyFont="1" applyBorder="1" applyAlignment="1">
      <alignment horizontal="center"/>
    </xf>
    <xf numFmtId="0" fontId="3" fillId="0" borderId="45" xfId="4" applyFont="1" applyBorder="1" applyAlignment="1">
      <alignment horizontal="center"/>
    </xf>
    <xf numFmtId="0" fontId="3" fillId="0" borderId="10" xfId="4" applyFont="1" applyBorder="1" applyAlignment="1">
      <alignment horizontal="center"/>
    </xf>
    <xf numFmtId="0" fontId="3" fillId="0" borderId="12" xfId="4" applyFont="1" applyBorder="1" applyAlignment="1">
      <alignment horizontal="center"/>
    </xf>
    <xf numFmtId="0" fontId="10" fillId="0" borderId="1" xfId="4" applyFont="1" applyBorder="1" applyAlignment="1" applyProtection="1">
      <alignment horizontal="center"/>
      <protection locked="0"/>
    </xf>
    <xf numFmtId="0" fontId="10" fillId="0" borderId="2" xfId="4" applyFont="1" applyBorder="1" applyAlignment="1" applyProtection="1">
      <alignment horizontal="center"/>
      <protection locked="0"/>
    </xf>
    <xf numFmtId="0" fontId="10" fillId="0" borderId="3" xfId="4" applyFont="1" applyBorder="1" applyAlignment="1" applyProtection="1">
      <alignment horizontal="center"/>
      <protection locked="0"/>
    </xf>
    <xf numFmtId="0" fontId="3" fillId="0" borderId="35" xfId="4" applyFont="1" applyBorder="1" applyAlignment="1">
      <alignment horizontal="center"/>
    </xf>
    <xf numFmtId="0" fontId="3" fillId="0" borderId="36" xfId="4" applyFont="1" applyBorder="1" applyAlignment="1">
      <alignment horizontal="center"/>
    </xf>
    <xf numFmtId="0" fontId="3" fillId="0" borderId="1" xfId="4" applyFont="1" applyBorder="1" applyAlignment="1">
      <alignment horizontal="center"/>
    </xf>
    <xf numFmtId="0" fontId="3" fillId="0" borderId="2" xfId="4" applyFont="1" applyBorder="1" applyAlignment="1">
      <alignment horizontal="center"/>
    </xf>
    <xf numFmtId="0" fontId="3" fillId="0" borderId="3" xfId="4" applyFont="1" applyBorder="1" applyAlignment="1">
      <alignment horizontal="center"/>
    </xf>
    <xf numFmtId="0" fontId="9" fillId="0" borderId="5" xfId="4" quotePrefix="1" applyFont="1" applyBorder="1" applyAlignment="1">
      <alignment horizontal="center" vertical="center" wrapText="1"/>
    </xf>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0" fontId="9" fillId="0" borderId="5" xfId="4" quotePrefix="1" applyFont="1" applyBorder="1" applyAlignment="1">
      <alignment horizontal="center" vertical="center"/>
    </xf>
    <xf numFmtId="0" fontId="9" fillId="0" borderId="28" xfId="4" applyFont="1" applyBorder="1" applyAlignment="1">
      <alignment horizontal="center" vertical="center"/>
    </xf>
    <xf numFmtId="0" fontId="9" fillId="0" borderId="29" xfId="4" applyFont="1" applyBorder="1" applyAlignment="1">
      <alignment horizontal="center" vertical="center"/>
    </xf>
    <xf numFmtId="0" fontId="5" fillId="0" borderId="1"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3" fillId="0" borderId="1" xfId="4" quotePrefix="1" applyFont="1" applyBorder="1" applyAlignment="1" applyProtection="1">
      <alignment horizontal="center" vertical="center"/>
      <protection locked="0"/>
    </xf>
    <xf numFmtId="0" fontId="3" fillId="0" borderId="2" xfId="4" applyFont="1" applyBorder="1" applyAlignment="1" applyProtection="1">
      <alignment horizontal="center" vertical="center"/>
      <protection locked="0"/>
    </xf>
    <xf numFmtId="0" fontId="3" fillId="0" borderId="3" xfId="4" applyFont="1" applyBorder="1" applyAlignment="1" applyProtection="1">
      <alignment horizontal="center" vertical="center"/>
      <protection locked="0"/>
    </xf>
    <xf numFmtId="0" fontId="4" fillId="0" borderId="1" xfId="4" quotePrefix="1" applyFont="1" applyBorder="1" applyAlignment="1">
      <alignment horizontal="center" vertic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3" fillId="0" borderId="28" xfId="4" quotePrefix="1" applyFont="1" applyBorder="1" applyAlignment="1">
      <alignment horizontal="center" vertical="center"/>
    </xf>
    <xf numFmtId="0" fontId="4" fillId="0" borderId="28" xfId="4" applyFont="1" applyBorder="1" applyAlignment="1">
      <alignment horizontal="center" vertical="center"/>
    </xf>
    <xf numFmtId="0" fontId="4" fillId="0" borderId="29" xfId="4" applyFont="1" applyBorder="1" applyAlignment="1">
      <alignment horizontal="center" vertical="center"/>
    </xf>
  </cellXfs>
  <cellStyles count="7">
    <cellStyle name="百分比 2" xfId="2"/>
    <cellStyle name="常规" xfId="0" builtinId="0"/>
    <cellStyle name="常规 10" xfId="3"/>
    <cellStyle name="常规 11" xfId="4"/>
    <cellStyle name="常规 2" xfId="5"/>
    <cellStyle name="常规 9" xfId="6"/>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externalLink" Target="externalLinks/externalLink2.xml"/><Relationship Id="rId15" Type="http://schemas.openxmlformats.org/officeDocument/2006/relationships/externalLink" Target="externalLinks/externalLink3.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 Id="rId2"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11.png"/><Relationship Id="rId3"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4" Type="http://schemas.openxmlformats.org/officeDocument/2006/relationships/image" Target="../media/image16.png"/><Relationship Id="rId1" Type="http://schemas.openxmlformats.org/officeDocument/2006/relationships/image" Target="../media/image13.png"/><Relationship Id="rId2"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9526</xdr:colOff>
      <xdr:row>0</xdr:row>
      <xdr:rowOff>0</xdr:rowOff>
    </xdr:from>
    <xdr:to>
      <xdr:col>17</xdr:col>
      <xdr:colOff>438150</xdr:colOff>
      <xdr:row>10</xdr:row>
      <xdr:rowOff>22669</xdr:rowOff>
    </xdr:to>
    <xdr:pic>
      <xdr:nvPicPr>
        <xdr:cNvPr id="2" name="图片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7001510" y="0"/>
          <a:ext cx="4242435" cy="1641475"/>
        </a:xfrm>
        <a:prstGeom prst="rect">
          <a:avLst/>
        </a:prstGeom>
      </xdr:spPr>
    </xdr:pic>
    <xdr:clientData/>
  </xdr:twoCellAnchor>
  <xdr:twoCellAnchor editAs="oneCell">
    <xdr:from>
      <xdr:col>0</xdr:col>
      <xdr:colOff>95250</xdr:colOff>
      <xdr:row>7</xdr:row>
      <xdr:rowOff>133350</xdr:rowOff>
    </xdr:from>
    <xdr:to>
      <xdr:col>11</xdr:col>
      <xdr:colOff>65840</xdr:colOff>
      <xdr:row>14</xdr:row>
      <xdr:rowOff>142732</xdr:rowOff>
    </xdr:to>
    <xdr:pic>
      <xdr:nvPicPr>
        <xdr:cNvPr id="4" name="图片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a:stretch>
          <a:fillRect/>
        </a:stretch>
      </xdr:blipFill>
      <xdr:spPr>
        <a:xfrm>
          <a:off x="95250" y="1266825"/>
          <a:ext cx="6962140" cy="1142365"/>
        </a:xfrm>
        <a:prstGeom prst="rect">
          <a:avLst/>
        </a:prstGeom>
      </xdr:spPr>
    </xdr:pic>
    <xdr:clientData/>
  </xdr:twoCellAnchor>
  <xdr:twoCellAnchor editAs="oneCell">
    <xdr:from>
      <xdr:col>0</xdr:col>
      <xdr:colOff>133350</xdr:colOff>
      <xdr:row>0</xdr:row>
      <xdr:rowOff>85725</xdr:rowOff>
    </xdr:from>
    <xdr:to>
      <xdr:col>11</xdr:col>
      <xdr:colOff>103940</xdr:colOff>
      <xdr:row>7</xdr:row>
      <xdr:rowOff>133202</xdr:rowOff>
    </xdr:to>
    <xdr:pic>
      <xdr:nvPicPr>
        <xdr:cNvPr id="5" name="图片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3"/>
        <a:stretch>
          <a:fillRect/>
        </a:stretch>
      </xdr:blipFill>
      <xdr:spPr>
        <a:xfrm>
          <a:off x="133350" y="85725"/>
          <a:ext cx="6962140" cy="1180465"/>
        </a:xfrm>
        <a:prstGeom prst="rect">
          <a:avLst/>
        </a:prstGeom>
      </xdr:spPr>
    </xdr:pic>
    <xdr:clientData/>
  </xdr:twoCellAnchor>
  <xdr:twoCellAnchor editAs="oneCell">
    <xdr:from>
      <xdr:col>0</xdr:col>
      <xdr:colOff>133350</xdr:colOff>
      <xdr:row>14</xdr:row>
      <xdr:rowOff>114300</xdr:rowOff>
    </xdr:from>
    <xdr:to>
      <xdr:col>11</xdr:col>
      <xdr:colOff>142036</xdr:colOff>
      <xdr:row>22</xdr:row>
      <xdr:rowOff>9376</xdr:rowOff>
    </xdr:to>
    <xdr:pic>
      <xdr:nvPicPr>
        <xdr:cNvPr id="6" name="图片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4"/>
        <a:stretch>
          <a:fillRect/>
        </a:stretch>
      </xdr:blipFill>
      <xdr:spPr>
        <a:xfrm>
          <a:off x="133350" y="2381250"/>
          <a:ext cx="7000240" cy="1189990"/>
        </a:xfrm>
        <a:prstGeom prst="rect">
          <a:avLst/>
        </a:prstGeom>
      </xdr:spPr>
    </xdr:pic>
    <xdr:clientData/>
  </xdr:twoCellAnchor>
  <xdr:twoCellAnchor editAs="oneCell">
    <xdr:from>
      <xdr:col>0</xdr:col>
      <xdr:colOff>0</xdr:colOff>
      <xdr:row>22</xdr:row>
      <xdr:rowOff>0</xdr:rowOff>
    </xdr:from>
    <xdr:to>
      <xdr:col>11</xdr:col>
      <xdr:colOff>27733</xdr:colOff>
      <xdr:row>29</xdr:row>
      <xdr:rowOff>123668</xdr:rowOff>
    </xdr:to>
    <xdr:pic>
      <xdr:nvPicPr>
        <xdr:cNvPr id="7" name="图片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5"/>
        <a:stretch>
          <a:fillRect/>
        </a:stretch>
      </xdr:blipFill>
      <xdr:spPr>
        <a:xfrm>
          <a:off x="0" y="3562350"/>
          <a:ext cx="7019290" cy="1256665"/>
        </a:xfrm>
        <a:prstGeom prst="rect">
          <a:avLst/>
        </a:prstGeom>
      </xdr:spPr>
    </xdr:pic>
    <xdr:clientData/>
  </xdr:twoCellAnchor>
  <xdr:twoCellAnchor editAs="oneCell">
    <xdr:from>
      <xdr:col>0</xdr:col>
      <xdr:colOff>0</xdr:colOff>
      <xdr:row>30</xdr:row>
      <xdr:rowOff>9525</xdr:rowOff>
    </xdr:from>
    <xdr:to>
      <xdr:col>11</xdr:col>
      <xdr:colOff>237257</xdr:colOff>
      <xdr:row>38</xdr:row>
      <xdr:rowOff>18887</xdr:rowOff>
    </xdr:to>
    <xdr:pic>
      <xdr:nvPicPr>
        <xdr:cNvPr id="8" name="图片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6"/>
        <a:stretch>
          <a:fillRect/>
        </a:stretch>
      </xdr:blipFill>
      <xdr:spPr>
        <a:xfrm>
          <a:off x="0" y="4867275"/>
          <a:ext cx="7228840" cy="1304290"/>
        </a:xfrm>
        <a:prstGeom prst="rect">
          <a:avLst/>
        </a:prstGeom>
      </xdr:spPr>
    </xdr:pic>
    <xdr:clientData/>
  </xdr:twoCellAnchor>
  <xdr:twoCellAnchor editAs="oneCell">
    <xdr:from>
      <xdr:col>0</xdr:col>
      <xdr:colOff>0</xdr:colOff>
      <xdr:row>38</xdr:row>
      <xdr:rowOff>0</xdr:rowOff>
    </xdr:from>
    <xdr:to>
      <xdr:col>11</xdr:col>
      <xdr:colOff>94400</xdr:colOff>
      <xdr:row>46</xdr:row>
      <xdr:rowOff>47457</xdr:rowOff>
    </xdr:to>
    <xdr:pic>
      <xdr:nvPicPr>
        <xdr:cNvPr id="9" name="图片 8">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7"/>
        <a:stretch>
          <a:fillRect/>
        </a:stretch>
      </xdr:blipFill>
      <xdr:spPr>
        <a:xfrm>
          <a:off x="0" y="6153150"/>
          <a:ext cx="7085965" cy="1342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590197</xdr:colOff>
      <xdr:row>5</xdr:row>
      <xdr:rowOff>28223</xdr:rowOff>
    </xdr:from>
    <xdr:to>
      <xdr:col>30</xdr:col>
      <xdr:colOff>226768</xdr:colOff>
      <xdr:row>14</xdr:row>
      <xdr:rowOff>410689</xdr:rowOff>
    </xdr:to>
    <xdr:pic>
      <xdr:nvPicPr>
        <xdr:cNvPr id="2" name="图片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7983835" y="1041400"/>
          <a:ext cx="3450590" cy="2472690"/>
        </a:xfrm>
        <a:prstGeom prst="rect">
          <a:avLst/>
        </a:prstGeom>
      </xdr:spPr>
    </xdr:pic>
    <xdr:clientData/>
  </xdr:twoCellAnchor>
  <xdr:twoCellAnchor editAs="oneCell">
    <xdr:from>
      <xdr:col>1</xdr:col>
      <xdr:colOff>17991</xdr:colOff>
      <xdr:row>43</xdr:row>
      <xdr:rowOff>19845</xdr:rowOff>
    </xdr:from>
    <xdr:to>
      <xdr:col>17</xdr:col>
      <xdr:colOff>244420</xdr:colOff>
      <xdr:row>54</xdr:row>
      <xdr:rowOff>50800</xdr:rowOff>
    </xdr:to>
    <xdr:pic>
      <xdr:nvPicPr>
        <xdr:cNvPr id="3" name="图片 2">
          <a:extLst>
            <a:ext uri="{FF2B5EF4-FFF2-40B4-BE49-F238E27FC236}">
              <a16:creationId xmlns:a16="http://schemas.microsoft.com/office/drawing/2014/main" xmlns="" id="{4D9069B7-5482-4020-864D-EF604E661E8D}"/>
            </a:ext>
          </a:extLst>
        </xdr:cNvPr>
        <xdr:cNvPicPr>
          <a:picLocks noChangeAspect="1"/>
        </xdr:cNvPicPr>
      </xdr:nvPicPr>
      <xdr:blipFill>
        <a:blip xmlns:r="http://schemas.openxmlformats.org/officeDocument/2006/relationships" r:embed="rId2"/>
        <a:stretch>
          <a:fillRect/>
        </a:stretch>
      </xdr:blipFill>
      <xdr:spPr>
        <a:xfrm>
          <a:off x="420158" y="7915012"/>
          <a:ext cx="8388622" cy="1777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331962</xdr:colOff>
      <xdr:row>21</xdr:row>
      <xdr:rowOff>132908</xdr:rowOff>
    </xdr:to>
    <xdr:pic>
      <xdr:nvPicPr>
        <xdr:cNvPr id="2" name="图片 1">
          <a:extLst>
            <a:ext uri="{FF2B5EF4-FFF2-40B4-BE49-F238E27FC236}">
              <a16:creationId xmlns:a16="http://schemas.microsoft.com/office/drawing/2014/main" xmlns="" id="{72429867-D6DD-44B1-A73B-774277CA0092}"/>
            </a:ext>
          </a:extLst>
        </xdr:cNvPr>
        <xdr:cNvPicPr>
          <a:picLocks noChangeAspect="1"/>
        </xdr:cNvPicPr>
      </xdr:nvPicPr>
      <xdr:blipFill>
        <a:blip xmlns:r="http://schemas.openxmlformats.org/officeDocument/2006/relationships" r:embed="rId1"/>
        <a:stretch>
          <a:fillRect/>
        </a:stretch>
      </xdr:blipFill>
      <xdr:spPr>
        <a:xfrm>
          <a:off x="0" y="0"/>
          <a:ext cx="11304762" cy="3533333"/>
        </a:xfrm>
        <a:prstGeom prst="rect">
          <a:avLst/>
        </a:prstGeom>
      </xdr:spPr>
    </xdr:pic>
    <xdr:clientData/>
  </xdr:twoCellAnchor>
  <xdr:twoCellAnchor editAs="oneCell">
    <xdr:from>
      <xdr:col>0</xdr:col>
      <xdr:colOff>0</xdr:colOff>
      <xdr:row>22</xdr:row>
      <xdr:rowOff>0</xdr:rowOff>
    </xdr:from>
    <xdr:to>
      <xdr:col>18</xdr:col>
      <xdr:colOff>341486</xdr:colOff>
      <xdr:row>34</xdr:row>
      <xdr:rowOff>152138</xdr:rowOff>
    </xdr:to>
    <xdr:pic>
      <xdr:nvPicPr>
        <xdr:cNvPr id="3" name="图片 2">
          <a:extLst>
            <a:ext uri="{FF2B5EF4-FFF2-40B4-BE49-F238E27FC236}">
              <a16:creationId xmlns:a16="http://schemas.microsoft.com/office/drawing/2014/main" xmlns="" id="{27E0F0BA-5277-4C06-AD73-55B4DDE83BC0}"/>
            </a:ext>
          </a:extLst>
        </xdr:cNvPr>
        <xdr:cNvPicPr>
          <a:picLocks noChangeAspect="1"/>
        </xdr:cNvPicPr>
      </xdr:nvPicPr>
      <xdr:blipFill>
        <a:blip xmlns:r="http://schemas.openxmlformats.org/officeDocument/2006/relationships" r:embed="rId2"/>
        <a:stretch>
          <a:fillRect/>
        </a:stretch>
      </xdr:blipFill>
      <xdr:spPr>
        <a:xfrm>
          <a:off x="0" y="3562350"/>
          <a:ext cx="11314286" cy="2095238"/>
        </a:xfrm>
        <a:prstGeom prst="rect">
          <a:avLst/>
        </a:prstGeom>
      </xdr:spPr>
    </xdr:pic>
    <xdr:clientData/>
  </xdr:twoCellAnchor>
  <xdr:twoCellAnchor editAs="oneCell">
    <xdr:from>
      <xdr:col>0</xdr:col>
      <xdr:colOff>0</xdr:colOff>
      <xdr:row>36</xdr:row>
      <xdr:rowOff>0</xdr:rowOff>
    </xdr:from>
    <xdr:to>
      <xdr:col>8</xdr:col>
      <xdr:colOff>513676</xdr:colOff>
      <xdr:row>49</xdr:row>
      <xdr:rowOff>56880</xdr:rowOff>
    </xdr:to>
    <xdr:pic>
      <xdr:nvPicPr>
        <xdr:cNvPr id="4" name="图片 3">
          <a:extLst>
            <a:ext uri="{FF2B5EF4-FFF2-40B4-BE49-F238E27FC236}">
              <a16:creationId xmlns:a16="http://schemas.microsoft.com/office/drawing/2014/main" xmlns="" id="{0468CF0E-F316-4891-8E5B-588943A8639B}"/>
            </a:ext>
          </a:extLst>
        </xdr:cNvPr>
        <xdr:cNvPicPr>
          <a:picLocks noChangeAspect="1"/>
        </xdr:cNvPicPr>
      </xdr:nvPicPr>
      <xdr:blipFill>
        <a:blip xmlns:r="http://schemas.openxmlformats.org/officeDocument/2006/relationships" r:embed="rId3"/>
        <a:stretch>
          <a:fillRect/>
        </a:stretch>
      </xdr:blipFill>
      <xdr:spPr>
        <a:xfrm>
          <a:off x="0" y="5829300"/>
          <a:ext cx="5390476" cy="21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66675</xdr:colOff>
      <xdr:row>0</xdr:row>
      <xdr:rowOff>0</xdr:rowOff>
    </xdr:from>
    <xdr:to>
      <xdr:col>12</xdr:col>
      <xdr:colOff>99556</xdr:colOff>
      <xdr:row>46</xdr:row>
      <xdr:rowOff>142506</xdr:rowOff>
    </xdr:to>
    <xdr:pic>
      <xdr:nvPicPr>
        <xdr:cNvPr id="2" name="图片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8018780" y="0"/>
          <a:ext cx="3834130" cy="3133090"/>
        </a:xfrm>
        <a:prstGeom prst="rect">
          <a:avLst/>
        </a:prstGeom>
      </xdr:spPr>
    </xdr:pic>
    <xdr:clientData/>
  </xdr:twoCellAnchor>
  <xdr:twoCellAnchor editAs="oneCell">
    <xdr:from>
      <xdr:col>4</xdr:col>
      <xdr:colOff>85725</xdr:colOff>
      <xdr:row>33</xdr:row>
      <xdr:rowOff>76200</xdr:rowOff>
    </xdr:from>
    <xdr:to>
      <xdr:col>7</xdr:col>
      <xdr:colOff>552978</xdr:colOff>
      <xdr:row>42</xdr:row>
      <xdr:rowOff>148976</xdr:rowOff>
    </xdr:to>
    <xdr:pic>
      <xdr:nvPicPr>
        <xdr:cNvPr id="3" name="图片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a:stretch>
          <a:fillRect/>
        </a:stretch>
      </xdr:blipFill>
      <xdr:spPr>
        <a:xfrm>
          <a:off x="4144010" y="276225"/>
          <a:ext cx="3530600" cy="2044065"/>
        </a:xfrm>
        <a:prstGeom prst="rect">
          <a:avLst/>
        </a:prstGeom>
      </xdr:spPr>
    </xdr:pic>
    <xdr:clientData/>
  </xdr:twoCellAnchor>
  <xdr:twoCellAnchor editAs="oneCell">
    <xdr:from>
      <xdr:col>11</xdr:col>
      <xdr:colOff>782638</xdr:colOff>
      <xdr:row>35</xdr:row>
      <xdr:rowOff>47625</xdr:rowOff>
    </xdr:from>
    <xdr:to>
      <xdr:col>17</xdr:col>
      <xdr:colOff>53500</xdr:colOff>
      <xdr:row>51</xdr:row>
      <xdr:rowOff>58346</xdr:rowOff>
    </xdr:to>
    <xdr:pic>
      <xdr:nvPicPr>
        <xdr:cNvPr id="4" name="图片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3"/>
        <a:stretch>
          <a:fillRect/>
        </a:stretch>
      </xdr:blipFill>
      <xdr:spPr>
        <a:xfrm>
          <a:off x="10707688" y="638175"/>
          <a:ext cx="3699987" cy="3144446"/>
        </a:xfrm>
        <a:prstGeom prst="rect">
          <a:avLst/>
        </a:prstGeom>
      </xdr:spPr>
    </xdr:pic>
    <xdr:clientData/>
  </xdr:twoCellAnchor>
  <xdr:twoCellAnchor editAs="oneCell">
    <xdr:from>
      <xdr:col>1</xdr:col>
      <xdr:colOff>750887</xdr:colOff>
      <xdr:row>43</xdr:row>
      <xdr:rowOff>83608</xdr:rowOff>
    </xdr:from>
    <xdr:to>
      <xdr:col>5</xdr:col>
      <xdr:colOff>325438</xdr:colOff>
      <xdr:row>52</xdr:row>
      <xdr:rowOff>83408</xdr:rowOff>
    </xdr:to>
    <xdr:pic>
      <xdr:nvPicPr>
        <xdr:cNvPr id="5" name="图片 4">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4"/>
        <a:stretch>
          <a:fillRect/>
        </a:stretch>
      </xdr:blipFill>
      <xdr:spPr>
        <a:xfrm>
          <a:off x="1617662" y="2360083"/>
          <a:ext cx="3575051" cy="1628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G/Documents/WeChat%20Files/wxid_ss5hjordqjde22/FileStorage/File/2022-10/&#36755;&#26426;&#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6446;&#35799;&#38678;/&#35799;&#38678;wuli&#25253;&#21578;&#20204;/2022&#24180;/&#27861;&#38498;/2022-1-0602%20&#21271;&#20140;&#24066;&#26397;&#38451;&#21306;&#30334;&#23376;&#28286;&#36335;32&#21495;&#38498;1&#21495;&#27004;&#12289;2&#21495;&#27004;&#12289;3&#21495;&#27004;&#12289;7&#21495;&#27004;&#19981;&#21160;&#20135;&#22788;&#32622;&#21442;&#32771;&#20215;/&#12304;2021&#12305;&#23545;&#20844;&#20107;&#19994;&#37096;&#8212;&#30005;&#31639;&#34920;-&#25151;&#22320;&#20135;-&#39033;&#3044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6446;&#35799;&#38678;/&#35799;&#38678;wuli&#25253;&#21578;&#20204;/2021&#24180;/&#22303;&#20648;/2021-1-0132%20&#36712;&#26517;&#21378;/2021&#36712;&#26517;&#21378;/&#32456;&#29256;/&#35843;&#39640;&#24314;&#31569;&#29289;/&#36755;&#26426;&#34920;-&#36712;&#26517;&#213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致函链接"/>
      <sheetName val="预评函-封皮"/>
      <sheetName val="预评函-1"/>
      <sheetName val="预评函-1 (储备)"/>
      <sheetName val="预评函-2"/>
      <sheetName val="预评函-3"/>
      <sheetName val="使用说明"/>
      <sheetName val="估价师及机构信息"/>
      <sheetName val="定义"/>
      <sheetName val="项目基本情况"/>
      <sheetName val="数据-基础表"/>
      <sheetName val="抵押物清单（分楼）"/>
      <sheetName val="数据-汇总表"/>
      <sheetName val="数据-取费表"/>
      <sheetName val="估价对象房地状况"/>
      <sheetName val="结果表"/>
      <sheetName val="土地增值收益"/>
      <sheetName val="基准地价"/>
      <sheetName val="剩余法-待开发"/>
      <sheetName val="剩余法-现房"/>
      <sheetName val="比较法-住宅、综合"/>
      <sheetName val="不动产收益法"/>
      <sheetName val="修正"/>
      <sheetName val="区片价"/>
      <sheetName val="容积率修正"/>
      <sheetName val="因素修正幅度"/>
      <sheetName val="基准地价（汇总）"/>
      <sheetName val="收益还原法"/>
      <sheetName val="酒店收入计算"/>
      <sheetName val="工业用房租金案例"/>
      <sheetName val="成本逼近法"/>
      <sheetName val="不动产比较法-住宅"/>
      <sheetName val="不动产比较法-商业"/>
      <sheetName val="不动产比较法-办公"/>
      <sheetName val="比较法-工业"/>
      <sheetName val="比较法-土地取得费"/>
      <sheetName val="Sheet5"/>
      <sheetName val="土地一级开发案例"/>
      <sheetName val="不动产比较法-车位"/>
      <sheetName val="不动产比较法-仓储"/>
      <sheetName val="典型户型修正"/>
      <sheetName val="系统读取表"/>
      <sheetName val="地价"/>
      <sheetName val="对方公司结果"/>
      <sheetName val="123项设备"/>
      <sheetName val="Sheet4"/>
      <sheetName val="测算-机器设备"/>
      <sheetName val="轨道成新"/>
      <sheetName val="测算-机器设备 (2)"/>
      <sheetName val="不可不可移动"/>
      <sheetName val="Sheet2"/>
      <sheetName val="结果汇总"/>
      <sheetName val="Sheet3"/>
      <sheetName val="设备工程清单"/>
      <sheetName val="输机表-建筑物及附属物"/>
      <sheetName val="建筑物分值"/>
      <sheetName val="附属物分值"/>
      <sheetName val="建（构）筑物价格"/>
      <sheetName val="存贷款利率"/>
      <sheetName val="附属物-墙地棚"/>
      <sheetName val="附属物-树木"/>
      <sheetName val="不动产比较法-工业"/>
      <sheetName val="停产停业损失"/>
      <sheetName val="丰怀利润表"/>
      <sheetName val="国地评估结果"/>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D3" t="str">
            <v>塑钢、铝合金</v>
          </cell>
          <cell r="AE3" t="str">
            <v>塑钢、铝合金</v>
          </cell>
          <cell r="AF3" t="str">
            <v>隔1</v>
          </cell>
          <cell r="AG3" t="str">
            <v>平方米</v>
          </cell>
          <cell r="AH3">
            <v>1.3</v>
          </cell>
          <cell r="AJ3">
            <v>2</v>
          </cell>
          <cell r="AK3">
            <v>0.63</v>
          </cell>
          <cell r="AM3">
            <v>0.5</v>
          </cell>
          <cell r="AN3">
            <v>0.107</v>
          </cell>
          <cell r="AO3">
            <v>8.7999999999999995E-2</v>
          </cell>
          <cell r="AP3">
            <v>7.9000000000000001E-2</v>
          </cell>
        </row>
        <row r="4">
          <cell r="AD4" t="str">
            <v>大芯板</v>
          </cell>
          <cell r="AE4" t="str">
            <v>大芯板</v>
          </cell>
          <cell r="AF4" t="str">
            <v>隔2</v>
          </cell>
          <cell r="AG4" t="str">
            <v>平方米</v>
          </cell>
          <cell r="AH4">
            <v>0.83</v>
          </cell>
          <cell r="AJ4">
            <v>2.1</v>
          </cell>
          <cell r="AK4">
            <v>0.66</v>
          </cell>
          <cell r="AM4">
            <v>1</v>
          </cell>
          <cell r="AN4">
            <v>0.154</v>
          </cell>
          <cell r="AO4">
            <v>0.13600000000000001</v>
          </cell>
          <cell r="AP4">
            <v>0.127</v>
          </cell>
        </row>
        <row r="5">
          <cell r="AD5" t="str">
            <v>胶合板，包镶门</v>
          </cell>
          <cell r="AE5" t="str">
            <v>胶合板，包镶门</v>
          </cell>
          <cell r="AF5" t="str">
            <v>隔3</v>
          </cell>
          <cell r="AG5" t="str">
            <v>平方米</v>
          </cell>
          <cell r="AH5">
            <v>0.75</v>
          </cell>
          <cell r="AJ5">
            <v>2.2000000000000002</v>
          </cell>
          <cell r="AK5">
            <v>0.69099999999999995</v>
          </cell>
          <cell r="AM5">
            <v>1.1000000000000001</v>
          </cell>
          <cell r="AN5">
            <v>0.16339999999999999</v>
          </cell>
          <cell r="AO5">
            <v>0.14560000000000001</v>
          </cell>
          <cell r="AP5">
            <v>0.1368</v>
          </cell>
        </row>
        <row r="6">
          <cell r="AD6" t="str">
            <v>石膏板</v>
          </cell>
          <cell r="AE6" t="str">
            <v>石膏板</v>
          </cell>
          <cell r="AF6" t="str">
            <v>隔4</v>
          </cell>
          <cell r="AG6" t="str">
            <v>平方米</v>
          </cell>
          <cell r="AH6">
            <v>0.56000000000000005</v>
          </cell>
          <cell r="AJ6">
            <v>2.2999999999999998</v>
          </cell>
          <cell r="AK6">
            <v>0.72399999999999998</v>
          </cell>
          <cell r="AM6">
            <v>1.2</v>
          </cell>
          <cell r="AN6">
            <v>0.17280000000000001</v>
          </cell>
          <cell r="AO6">
            <v>0.1552</v>
          </cell>
          <cell r="AP6">
            <v>0.14660000000000001</v>
          </cell>
        </row>
        <row r="7">
          <cell r="AD7" t="str">
            <v>整砖24</v>
          </cell>
          <cell r="AE7" t="str">
            <v>整砖24</v>
          </cell>
          <cell r="AF7" t="str">
            <v>隔5</v>
          </cell>
          <cell r="AG7" t="str">
            <v>平方米</v>
          </cell>
          <cell r="AH7">
            <v>1.2</v>
          </cell>
          <cell r="AJ7">
            <v>2.4</v>
          </cell>
          <cell r="AK7">
            <v>0.75800000000000001</v>
          </cell>
          <cell r="AM7">
            <v>1.3</v>
          </cell>
          <cell r="AN7">
            <v>0.1822</v>
          </cell>
          <cell r="AO7">
            <v>0.1648</v>
          </cell>
          <cell r="AP7">
            <v>0.15640000000000001</v>
          </cell>
        </row>
        <row r="8">
          <cell r="AD8" t="str">
            <v>单砖、碎砖、空心砖</v>
          </cell>
          <cell r="AE8" t="str">
            <v>单砖、碎砖、空心砖</v>
          </cell>
          <cell r="AF8" t="str">
            <v>隔6</v>
          </cell>
          <cell r="AG8" t="str">
            <v>平方米</v>
          </cell>
          <cell r="AH8">
            <v>0.53</v>
          </cell>
          <cell r="AJ8">
            <v>2.5</v>
          </cell>
          <cell r="AK8">
            <v>0.79400000000000004</v>
          </cell>
          <cell r="AM8">
            <v>1.4</v>
          </cell>
          <cell r="AN8">
            <v>0.19159999999999999</v>
          </cell>
          <cell r="AO8">
            <v>0.1744</v>
          </cell>
          <cell r="AP8">
            <v>0.16619999999999999</v>
          </cell>
        </row>
        <row r="9">
          <cell r="AD9" t="str">
            <v>木龙骨纤维板隔断半玻璃门</v>
          </cell>
          <cell r="AE9" t="str">
            <v>木龙骨纤维板隔断半玻璃门</v>
          </cell>
          <cell r="AF9" t="str">
            <v>隔7</v>
          </cell>
          <cell r="AG9" t="str">
            <v>平方米</v>
          </cell>
          <cell r="AH9">
            <v>0.5</v>
          </cell>
          <cell r="AJ9">
            <v>2.6</v>
          </cell>
          <cell r="AK9">
            <v>0.83099999999999996</v>
          </cell>
          <cell r="AM9">
            <v>1.5</v>
          </cell>
          <cell r="AN9">
            <v>0.20100000000000001</v>
          </cell>
          <cell r="AO9">
            <v>0.184</v>
          </cell>
          <cell r="AP9">
            <v>0.17599999999999999</v>
          </cell>
        </row>
        <row r="10">
          <cell r="AD10" t="str">
            <v>板条苇箔抹灰隔断</v>
          </cell>
          <cell r="AE10" t="str">
            <v>板条苇箔抹灰隔断</v>
          </cell>
          <cell r="AF10" t="str">
            <v>隔8</v>
          </cell>
          <cell r="AG10" t="str">
            <v>平方米</v>
          </cell>
          <cell r="AH10">
            <v>0.31</v>
          </cell>
          <cell r="AJ10">
            <v>2.7</v>
          </cell>
          <cell r="AK10">
            <v>0.871</v>
          </cell>
          <cell r="AM10">
            <v>1.6</v>
          </cell>
          <cell r="AN10">
            <v>0.2104</v>
          </cell>
          <cell r="AO10">
            <v>0.19359999999999999</v>
          </cell>
          <cell r="AP10">
            <v>0.18559999999999999</v>
          </cell>
        </row>
        <row r="11">
          <cell r="AD11" t="str">
            <v>彩钢板隔断双层</v>
          </cell>
          <cell r="AE11" t="str">
            <v>彩钢板隔断双层</v>
          </cell>
          <cell r="AF11" t="str">
            <v>隔9</v>
          </cell>
          <cell r="AG11" t="str">
            <v>平方米</v>
          </cell>
          <cell r="AH11">
            <v>0.56999999999999995</v>
          </cell>
          <cell r="AJ11">
            <v>2.8</v>
          </cell>
          <cell r="AK11">
            <v>0.91200000000000003</v>
          </cell>
          <cell r="AM11">
            <v>1.7</v>
          </cell>
          <cell r="AN11">
            <v>0.2198</v>
          </cell>
          <cell r="AO11">
            <v>0.20319999999999999</v>
          </cell>
          <cell r="AP11">
            <v>0.19520000000000001</v>
          </cell>
        </row>
        <row r="12">
          <cell r="AD12" t="str">
            <v>彩钢板隔断单层</v>
          </cell>
          <cell r="AE12" t="str">
            <v>彩钢板隔断单层</v>
          </cell>
          <cell r="AF12" t="str">
            <v>隔10</v>
          </cell>
          <cell r="AG12" t="str">
            <v>平方米</v>
          </cell>
          <cell r="AH12">
            <v>0.39</v>
          </cell>
          <cell r="AJ12">
            <v>2.9</v>
          </cell>
          <cell r="AK12">
            <v>0.95499999999999996</v>
          </cell>
          <cell r="AM12">
            <v>1.8</v>
          </cell>
          <cell r="AN12">
            <v>0.22919999999999999</v>
          </cell>
          <cell r="AO12">
            <v>0.21279999999999999</v>
          </cell>
          <cell r="AP12">
            <v>0.20480000000000001</v>
          </cell>
        </row>
        <row r="13">
          <cell r="AJ13">
            <v>3</v>
          </cell>
          <cell r="AK13">
            <v>1</v>
          </cell>
          <cell r="AM13">
            <v>1.9</v>
          </cell>
          <cell r="AN13">
            <v>0.23860000000000001</v>
          </cell>
          <cell r="AO13">
            <v>0.22239999999999999</v>
          </cell>
          <cell r="AP13">
            <v>0.21440000000000001</v>
          </cell>
        </row>
        <row r="14">
          <cell r="AJ14">
            <v>3.1</v>
          </cell>
          <cell r="AK14">
            <v>1.0469999999999999</v>
          </cell>
          <cell r="AM14">
            <v>2</v>
          </cell>
          <cell r="AN14">
            <v>0.248</v>
          </cell>
          <cell r="AO14">
            <v>0.23200000000000001</v>
          </cell>
          <cell r="AP14">
            <v>0.224</v>
          </cell>
        </row>
        <row r="15">
          <cell r="AJ15">
            <v>3.2</v>
          </cell>
          <cell r="AK15">
            <v>1.097</v>
          </cell>
          <cell r="AM15">
            <v>2.1</v>
          </cell>
          <cell r="AN15">
            <v>0.25740000000000002</v>
          </cell>
          <cell r="AO15">
            <v>0.24160000000000001</v>
          </cell>
          <cell r="AP15">
            <v>0.23380000000000001</v>
          </cell>
        </row>
        <row r="16">
          <cell r="AJ16">
            <v>3.3</v>
          </cell>
          <cell r="AK16">
            <v>1.149</v>
          </cell>
          <cell r="AM16">
            <v>2.2000000000000002</v>
          </cell>
          <cell r="AN16">
            <v>0.26679999999999998</v>
          </cell>
          <cell r="AO16">
            <v>0.25119999999999998</v>
          </cell>
          <cell r="AP16">
            <v>0.24360000000000001</v>
          </cell>
        </row>
        <row r="17">
          <cell r="AJ17">
            <v>3.4</v>
          </cell>
          <cell r="AK17">
            <v>1.2030000000000001</v>
          </cell>
          <cell r="AM17">
            <v>2.2999999999999998</v>
          </cell>
          <cell r="AN17">
            <v>0.2762</v>
          </cell>
          <cell r="AO17">
            <v>0.26079999999999998</v>
          </cell>
          <cell r="AP17">
            <v>0.25340000000000001</v>
          </cell>
        </row>
        <row r="18">
          <cell r="AJ18">
            <v>3.5</v>
          </cell>
          <cell r="AK18">
            <v>1.26</v>
          </cell>
          <cell r="AM18">
            <v>2.4</v>
          </cell>
          <cell r="AN18">
            <v>0.28560000000000002</v>
          </cell>
          <cell r="AO18">
            <v>0.27039999999999997</v>
          </cell>
          <cell r="AP18">
            <v>0.26319999999999999</v>
          </cell>
        </row>
        <row r="19">
          <cell r="AJ19">
            <v>3.6</v>
          </cell>
          <cell r="AK19">
            <v>1.32</v>
          </cell>
          <cell r="AM19">
            <v>2.5</v>
          </cell>
          <cell r="AN19">
            <v>0.29499999999999998</v>
          </cell>
          <cell r="AO19">
            <v>0.28000000000000003</v>
          </cell>
          <cell r="AP19">
            <v>0.27300000000000002</v>
          </cell>
        </row>
        <row r="20">
          <cell r="AJ20">
            <v>3.7</v>
          </cell>
          <cell r="AK20">
            <v>1.3819999999999999</v>
          </cell>
          <cell r="AM20">
            <v>2.6</v>
          </cell>
          <cell r="AN20">
            <v>0.3044</v>
          </cell>
          <cell r="AO20">
            <v>0.28960000000000002</v>
          </cell>
          <cell r="AP20">
            <v>0.28260000000000002</v>
          </cell>
        </row>
        <row r="21">
          <cell r="AJ21">
            <v>3.8</v>
          </cell>
          <cell r="AK21">
            <v>1.4470000000000001</v>
          </cell>
          <cell r="AM21">
            <v>2.7</v>
          </cell>
          <cell r="AN21">
            <v>0.31380000000000002</v>
          </cell>
          <cell r="AO21">
            <v>0.29920000000000002</v>
          </cell>
          <cell r="AP21">
            <v>0.29220000000000002</v>
          </cell>
        </row>
        <row r="22">
          <cell r="AJ22">
            <v>3.9</v>
          </cell>
          <cell r="AK22">
            <v>1.516</v>
          </cell>
          <cell r="AM22">
            <v>2.8</v>
          </cell>
          <cell r="AN22">
            <v>0.32319999999999999</v>
          </cell>
          <cell r="AO22">
            <v>0.30880000000000002</v>
          </cell>
          <cell r="AP22">
            <v>0.30180000000000001</v>
          </cell>
        </row>
        <row r="23">
          <cell r="AJ23">
            <v>4</v>
          </cell>
          <cell r="AK23">
            <v>1.5880000000000001</v>
          </cell>
          <cell r="AM23">
            <v>2.9</v>
          </cell>
          <cell r="AN23">
            <v>0.33260000000000001</v>
          </cell>
          <cell r="AO23">
            <v>0.31840000000000002</v>
          </cell>
          <cell r="AP23">
            <v>0.31140000000000001</v>
          </cell>
        </row>
        <row r="24">
          <cell r="AJ24">
            <v>4.0999999999999996</v>
          </cell>
          <cell r="AK24">
            <v>1.663</v>
          </cell>
          <cell r="AM24">
            <v>3</v>
          </cell>
          <cell r="AN24">
            <v>0.34200000000000003</v>
          </cell>
          <cell r="AO24">
            <v>0.32800000000000001</v>
          </cell>
          <cell r="AP24">
            <v>0.32100000000000001</v>
          </cell>
        </row>
        <row r="25">
          <cell r="AJ25">
            <v>4.2</v>
          </cell>
          <cell r="AK25">
            <v>1.7410000000000001</v>
          </cell>
          <cell r="AM25">
            <v>3.1</v>
          </cell>
          <cell r="AN25">
            <v>0.35139999999999999</v>
          </cell>
          <cell r="AO25">
            <v>0.33760000000000001</v>
          </cell>
          <cell r="AP25">
            <v>0.33079999999999998</v>
          </cell>
        </row>
        <row r="26">
          <cell r="AJ26">
            <v>4.3</v>
          </cell>
          <cell r="AK26">
            <v>1.821</v>
          </cell>
          <cell r="AM26">
            <v>3.2</v>
          </cell>
          <cell r="AN26">
            <v>0.36080000000000001</v>
          </cell>
          <cell r="AO26">
            <v>0.34720000000000001</v>
          </cell>
          <cell r="AP26">
            <v>0.34060000000000001</v>
          </cell>
        </row>
        <row r="27">
          <cell r="AJ27">
            <v>4.4000000000000004</v>
          </cell>
          <cell r="AK27">
            <v>1.91</v>
          </cell>
          <cell r="AM27">
            <v>3.3</v>
          </cell>
          <cell r="AN27">
            <v>0.37019999999999997</v>
          </cell>
          <cell r="AO27">
            <v>0.35680000000000001</v>
          </cell>
          <cell r="AP27">
            <v>0.35039999999999999</v>
          </cell>
        </row>
        <row r="28">
          <cell r="AJ28">
            <v>4.5</v>
          </cell>
          <cell r="AK28">
            <v>2</v>
          </cell>
          <cell r="AM28">
            <v>3.4</v>
          </cell>
          <cell r="AN28">
            <v>0.37959999999999999</v>
          </cell>
          <cell r="AO28">
            <v>0.3664</v>
          </cell>
          <cell r="AP28">
            <v>0.36020000000000002</v>
          </cell>
        </row>
        <row r="29">
          <cell r="AM29">
            <v>3.5</v>
          </cell>
          <cell r="AN29">
            <v>0.38900000000000001</v>
          </cell>
          <cell r="AO29">
            <v>0.376</v>
          </cell>
          <cell r="AP29">
            <v>0.37</v>
          </cell>
        </row>
        <row r="30">
          <cell r="AM30">
            <v>3.6</v>
          </cell>
          <cell r="AN30">
            <v>0.39839999999999998</v>
          </cell>
          <cell r="AO30">
            <v>0.3856</v>
          </cell>
          <cell r="AP30">
            <v>0.37959999999999999</v>
          </cell>
        </row>
        <row r="31">
          <cell r="AM31">
            <v>3.7</v>
          </cell>
          <cell r="AN31">
            <v>0.4078</v>
          </cell>
          <cell r="AO31">
            <v>0.3952</v>
          </cell>
          <cell r="AP31">
            <v>0.38919999999999999</v>
          </cell>
        </row>
        <row r="32">
          <cell r="AM32">
            <v>3.8</v>
          </cell>
          <cell r="AN32">
            <v>0.41720000000000002</v>
          </cell>
          <cell r="AO32">
            <v>0.40479999999999999</v>
          </cell>
          <cell r="AP32">
            <v>0.39879999999999999</v>
          </cell>
        </row>
        <row r="33">
          <cell r="AM33">
            <v>3.9</v>
          </cell>
          <cell r="AN33">
            <v>0.42659999999999998</v>
          </cell>
          <cell r="AO33">
            <v>0.41439999999999999</v>
          </cell>
          <cell r="AP33">
            <v>0.40839999999999999</v>
          </cell>
        </row>
        <row r="34">
          <cell r="AM34">
            <v>4</v>
          </cell>
          <cell r="AN34">
            <v>0.436</v>
          </cell>
          <cell r="AO34">
            <v>0.42399999999999999</v>
          </cell>
          <cell r="AP34">
            <v>0.41799999999999998</v>
          </cell>
        </row>
        <row r="35">
          <cell r="AM35">
            <v>4.0999999999999996</v>
          </cell>
          <cell r="AN35">
            <v>0.44540000000000002</v>
          </cell>
          <cell r="AO35">
            <v>0.43359999999999999</v>
          </cell>
          <cell r="AP35">
            <v>0.42780000000000001</v>
          </cell>
        </row>
        <row r="36">
          <cell r="AM36">
            <v>4.2</v>
          </cell>
          <cell r="AN36">
            <v>0.45479999999999998</v>
          </cell>
          <cell r="AO36">
            <v>0.44319999999999998</v>
          </cell>
          <cell r="AP36">
            <v>0.43759999999999999</v>
          </cell>
        </row>
        <row r="37">
          <cell r="AM37">
            <v>4.3</v>
          </cell>
          <cell r="AN37">
            <v>0.4642</v>
          </cell>
          <cell r="AO37">
            <v>0.45279999999999998</v>
          </cell>
          <cell r="AP37">
            <v>0.44740000000000002</v>
          </cell>
        </row>
        <row r="38">
          <cell r="AM38">
            <v>4.4000000000000004</v>
          </cell>
          <cell r="AN38">
            <v>0.47360000000000002</v>
          </cell>
          <cell r="AO38">
            <v>0.46239999999999998</v>
          </cell>
          <cell r="AP38">
            <v>0.4572</v>
          </cell>
        </row>
        <row r="39">
          <cell r="AM39">
            <v>4.5</v>
          </cell>
          <cell r="AN39">
            <v>0.48299999999999998</v>
          </cell>
          <cell r="AO39">
            <v>0.47199999999999998</v>
          </cell>
          <cell r="AP39">
            <v>0.46700000000000003</v>
          </cell>
        </row>
        <row r="40">
          <cell r="AM40">
            <v>4.5999999999999996</v>
          </cell>
          <cell r="AN40">
            <v>0.4924</v>
          </cell>
          <cell r="AO40">
            <v>0.48159999999999997</v>
          </cell>
          <cell r="AP40">
            <v>0.47660000000000002</v>
          </cell>
        </row>
        <row r="41">
          <cell r="AM41">
            <v>4.7</v>
          </cell>
          <cell r="AN41">
            <v>0.50180000000000002</v>
          </cell>
          <cell r="AO41">
            <v>0.49120000000000003</v>
          </cell>
          <cell r="AP41">
            <v>0.48620000000000002</v>
          </cell>
        </row>
        <row r="42">
          <cell r="AM42">
            <v>4.8</v>
          </cell>
          <cell r="AN42">
            <v>0.51119999999999999</v>
          </cell>
          <cell r="AO42">
            <v>0.50080000000000002</v>
          </cell>
          <cell r="AP42">
            <v>0.49580000000000002</v>
          </cell>
        </row>
        <row r="43">
          <cell r="AM43">
            <v>4.9000000000000004</v>
          </cell>
          <cell r="AN43">
            <v>0.52059999999999995</v>
          </cell>
          <cell r="AO43">
            <v>0.51039999999999996</v>
          </cell>
          <cell r="AP43">
            <v>0.50539999999999996</v>
          </cell>
        </row>
        <row r="44">
          <cell r="AM44">
            <v>5</v>
          </cell>
          <cell r="AN44">
            <v>0.53</v>
          </cell>
          <cell r="AO44">
            <v>0.52</v>
          </cell>
          <cell r="AP44">
            <v>0.51500000000000001</v>
          </cell>
        </row>
        <row r="45">
          <cell r="AM45">
            <v>5.0999999999999996</v>
          </cell>
          <cell r="AN45">
            <v>0.53939999999999999</v>
          </cell>
          <cell r="AO45">
            <v>0.52959999999999996</v>
          </cell>
          <cell r="AP45">
            <v>0.52480000000000004</v>
          </cell>
        </row>
        <row r="46">
          <cell r="AM46">
            <v>5.2</v>
          </cell>
          <cell r="AN46">
            <v>0.54879999999999995</v>
          </cell>
          <cell r="AO46">
            <v>0.53920000000000001</v>
          </cell>
          <cell r="AP46">
            <v>0.53459999999999996</v>
          </cell>
        </row>
        <row r="47">
          <cell r="AM47">
            <v>5.3</v>
          </cell>
          <cell r="AN47">
            <v>0.55820000000000003</v>
          </cell>
          <cell r="AO47">
            <v>0.54879999999999995</v>
          </cell>
          <cell r="AP47">
            <v>0.5444</v>
          </cell>
        </row>
        <row r="48">
          <cell r="AM48">
            <v>5.4</v>
          </cell>
          <cell r="AN48">
            <v>0.56759999999999999</v>
          </cell>
          <cell r="AO48">
            <v>0.55840000000000001</v>
          </cell>
          <cell r="AP48">
            <v>0.55420000000000003</v>
          </cell>
        </row>
        <row r="49">
          <cell r="AM49">
            <v>5.5</v>
          </cell>
          <cell r="AN49">
            <v>0.57699999999999996</v>
          </cell>
          <cell r="AO49">
            <v>0.56799999999999995</v>
          </cell>
          <cell r="AP49">
            <v>0.56399999999999995</v>
          </cell>
        </row>
        <row r="50">
          <cell r="AM50">
            <v>5.6</v>
          </cell>
          <cell r="AN50">
            <v>0.58640000000000003</v>
          </cell>
          <cell r="AO50">
            <v>0.5776</v>
          </cell>
          <cell r="AP50">
            <v>0.5736</v>
          </cell>
        </row>
        <row r="51">
          <cell r="AM51">
            <v>5.7</v>
          </cell>
          <cell r="AN51">
            <v>0.5958</v>
          </cell>
          <cell r="AO51">
            <v>0.58720000000000006</v>
          </cell>
          <cell r="AP51">
            <v>0.58320000000000005</v>
          </cell>
        </row>
        <row r="52">
          <cell r="AM52">
            <v>5.8</v>
          </cell>
          <cell r="AN52">
            <v>0.60519999999999996</v>
          </cell>
          <cell r="AO52">
            <v>0.5968</v>
          </cell>
          <cell r="AP52">
            <v>0.59279999999999999</v>
          </cell>
        </row>
        <row r="53">
          <cell r="AM53">
            <v>5.9</v>
          </cell>
          <cell r="AN53">
            <v>0.61460000000000004</v>
          </cell>
          <cell r="AO53">
            <v>0.60640000000000005</v>
          </cell>
          <cell r="AP53">
            <v>0.60240000000000005</v>
          </cell>
        </row>
        <row r="54">
          <cell r="AM54">
            <v>6</v>
          </cell>
          <cell r="AN54">
            <v>0.624</v>
          </cell>
          <cell r="AO54">
            <v>0.61599999999999999</v>
          </cell>
          <cell r="AP54">
            <v>0.61199999999999999</v>
          </cell>
        </row>
        <row r="55">
          <cell r="AM55">
            <v>6.1</v>
          </cell>
          <cell r="AN55">
            <v>0.63339999999999996</v>
          </cell>
          <cell r="AO55">
            <v>0.62560000000000004</v>
          </cell>
          <cell r="AP55">
            <v>0.62180000000000002</v>
          </cell>
        </row>
        <row r="56">
          <cell r="AM56">
            <v>6.2</v>
          </cell>
          <cell r="AN56">
            <v>0.64280000000000004</v>
          </cell>
          <cell r="AO56">
            <v>0.63519999999999999</v>
          </cell>
          <cell r="AP56">
            <v>0.63160000000000005</v>
          </cell>
        </row>
        <row r="57">
          <cell r="AM57">
            <v>6.3</v>
          </cell>
          <cell r="AN57">
            <v>0.6522</v>
          </cell>
          <cell r="AO57">
            <v>0.64480000000000004</v>
          </cell>
          <cell r="AP57">
            <v>0.64139999999999997</v>
          </cell>
        </row>
        <row r="58">
          <cell r="AM58">
            <v>6.4</v>
          </cell>
          <cell r="AN58">
            <v>0.66159999999999997</v>
          </cell>
          <cell r="AO58">
            <v>0.65439999999999998</v>
          </cell>
          <cell r="AP58">
            <v>0.6512</v>
          </cell>
        </row>
        <row r="59">
          <cell r="AM59">
            <v>6.5</v>
          </cell>
          <cell r="AN59">
            <v>0.67100000000000004</v>
          </cell>
          <cell r="AO59">
            <v>0.66400000000000003</v>
          </cell>
          <cell r="AP59">
            <v>0.66100000000000003</v>
          </cell>
        </row>
        <row r="60">
          <cell r="AM60">
            <v>6.6</v>
          </cell>
          <cell r="AN60">
            <v>0.6804</v>
          </cell>
          <cell r="AO60">
            <v>0.67359999999999998</v>
          </cell>
          <cell r="AP60">
            <v>0.67059999999999997</v>
          </cell>
        </row>
        <row r="61">
          <cell r="AM61">
            <v>6.7</v>
          </cell>
          <cell r="AN61">
            <v>0.68979999999999997</v>
          </cell>
          <cell r="AO61">
            <v>0.68320000000000003</v>
          </cell>
          <cell r="AP61">
            <v>0.68020000000000003</v>
          </cell>
        </row>
        <row r="62">
          <cell r="AM62">
            <v>6.8</v>
          </cell>
          <cell r="AN62">
            <v>0.69920000000000004</v>
          </cell>
          <cell r="AO62">
            <v>0.69279999999999997</v>
          </cell>
          <cell r="AP62">
            <v>0.68979999999999997</v>
          </cell>
        </row>
        <row r="63">
          <cell r="AM63">
            <v>6.9</v>
          </cell>
          <cell r="AN63">
            <v>0.70860000000000001</v>
          </cell>
          <cell r="AO63">
            <v>0.70240000000000002</v>
          </cell>
          <cell r="AP63">
            <v>0.69940000000000002</v>
          </cell>
        </row>
        <row r="64">
          <cell r="AM64">
            <v>7</v>
          </cell>
          <cell r="AN64">
            <v>0.71799999999999997</v>
          </cell>
          <cell r="AO64">
            <v>0.71199999999999997</v>
          </cell>
          <cell r="AP64">
            <v>0.70899999999999996</v>
          </cell>
        </row>
        <row r="65">
          <cell r="AM65">
            <v>7.1</v>
          </cell>
          <cell r="AN65">
            <v>0.72740000000000005</v>
          </cell>
          <cell r="AO65">
            <v>0.72160000000000002</v>
          </cell>
          <cell r="AP65">
            <v>0.71879999999999999</v>
          </cell>
        </row>
        <row r="66">
          <cell r="AM66">
            <v>7.2</v>
          </cell>
          <cell r="AN66">
            <v>0.73680000000000001</v>
          </cell>
          <cell r="AO66">
            <v>0.73119999999999996</v>
          </cell>
          <cell r="AP66">
            <v>0.72860000000000003</v>
          </cell>
        </row>
        <row r="67">
          <cell r="AM67">
            <v>7.3</v>
          </cell>
          <cell r="AN67">
            <v>0.74619999999999997</v>
          </cell>
          <cell r="AO67">
            <v>0.74080000000000001</v>
          </cell>
          <cell r="AP67">
            <v>0.73839999999999995</v>
          </cell>
        </row>
        <row r="68">
          <cell r="AM68">
            <v>7.4</v>
          </cell>
          <cell r="AN68">
            <v>0.75560000000000005</v>
          </cell>
          <cell r="AO68">
            <v>0.75039999999999996</v>
          </cell>
          <cell r="AP68">
            <v>0.74819999999999998</v>
          </cell>
        </row>
        <row r="69">
          <cell r="AM69">
            <v>7.5</v>
          </cell>
          <cell r="AN69">
            <v>0.76500000000000001</v>
          </cell>
          <cell r="AO69">
            <v>0.76</v>
          </cell>
          <cell r="AP69">
            <v>0.75800000000000001</v>
          </cell>
        </row>
        <row r="70">
          <cell r="AM70">
            <v>7.6</v>
          </cell>
          <cell r="AN70">
            <v>0.77439999999999998</v>
          </cell>
          <cell r="AO70">
            <v>0.76959999999999995</v>
          </cell>
          <cell r="AP70">
            <v>0.76759999999999995</v>
          </cell>
        </row>
        <row r="71">
          <cell r="AM71">
            <v>7.7</v>
          </cell>
          <cell r="AN71">
            <v>0.78380000000000005</v>
          </cell>
          <cell r="AO71">
            <v>0.7792</v>
          </cell>
          <cell r="AP71">
            <v>0.7772</v>
          </cell>
        </row>
        <row r="72">
          <cell r="AM72">
            <v>7.8</v>
          </cell>
          <cell r="AN72">
            <v>0.79320000000000002</v>
          </cell>
          <cell r="AO72">
            <v>0.78879999999999995</v>
          </cell>
          <cell r="AP72">
            <v>0.78680000000000005</v>
          </cell>
        </row>
        <row r="73">
          <cell r="AM73">
            <v>7.9</v>
          </cell>
          <cell r="AN73">
            <v>0.80259999999999998</v>
          </cell>
          <cell r="AO73">
            <v>0.7984</v>
          </cell>
          <cell r="AP73">
            <v>0.7964</v>
          </cell>
        </row>
        <row r="74">
          <cell r="AM74">
            <v>8</v>
          </cell>
          <cell r="AN74">
            <v>0.81200000000000006</v>
          </cell>
          <cell r="AO74">
            <v>0.80800000000000005</v>
          </cell>
          <cell r="AP74">
            <v>0.80600000000000005</v>
          </cell>
        </row>
        <row r="75">
          <cell r="AM75">
            <v>8.1</v>
          </cell>
          <cell r="AN75">
            <v>0.82140000000000002</v>
          </cell>
          <cell r="AO75">
            <v>0.81759999999999999</v>
          </cell>
          <cell r="AP75">
            <v>0.81579999999999997</v>
          </cell>
        </row>
        <row r="76">
          <cell r="AM76">
            <v>8.1999999999999993</v>
          </cell>
          <cell r="AN76">
            <v>0.83079999999999998</v>
          </cell>
          <cell r="AO76">
            <v>0.82720000000000005</v>
          </cell>
          <cell r="AP76">
            <v>0.8256</v>
          </cell>
        </row>
        <row r="77">
          <cell r="AM77">
            <v>8.3000000000000007</v>
          </cell>
          <cell r="AN77">
            <v>0.84019999999999995</v>
          </cell>
          <cell r="AO77">
            <v>0.83679999999999999</v>
          </cell>
          <cell r="AP77">
            <v>0.83540000000000003</v>
          </cell>
        </row>
        <row r="78">
          <cell r="AM78">
            <v>8.4</v>
          </cell>
          <cell r="AN78">
            <v>0.84960000000000002</v>
          </cell>
          <cell r="AO78">
            <v>0.84640000000000004</v>
          </cell>
          <cell r="AP78">
            <v>0.84519999999999995</v>
          </cell>
        </row>
        <row r="79">
          <cell r="AM79">
            <v>8.5</v>
          </cell>
          <cell r="AN79">
            <v>0.85899999999999999</v>
          </cell>
          <cell r="AO79">
            <v>0.85599999999999998</v>
          </cell>
          <cell r="AP79">
            <v>0.85499999999999998</v>
          </cell>
        </row>
        <row r="80">
          <cell r="AM80">
            <v>8.6</v>
          </cell>
          <cell r="AN80">
            <v>0.86839999999999995</v>
          </cell>
          <cell r="AO80">
            <v>0.86560000000000004</v>
          </cell>
          <cell r="AP80">
            <v>0.86460000000000004</v>
          </cell>
        </row>
        <row r="81">
          <cell r="AM81">
            <v>8.6999999999999993</v>
          </cell>
          <cell r="AN81">
            <v>0.87780000000000002</v>
          </cell>
          <cell r="AO81">
            <v>0.87519999999999998</v>
          </cell>
          <cell r="AP81">
            <v>0.87419999999999998</v>
          </cell>
        </row>
        <row r="82">
          <cell r="AM82">
            <v>8.8000000000000007</v>
          </cell>
          <cell r="AN82">
            <v>0.88719999999999999</v>
          </cell>
          <cell r="AO82">
            <v>0.88480000000000003</v>
          </cell>
          <cell r="AP82">
            <v>0.88380000000000003</v>
          </cell>
        </row>
        <row r="83">
          <cell r="AM83">
            <v>8.9</v>
          </cell>
          <cell r="AN83">
            <v>0.89659999999999995</v>
          </cell>
          <cell r="AO83">
            <v>0.89439999999999997</v>
          </cell>
          <cell r="AP83">
            <v>0.89339999999999997</v>
          </cell>
        </row>
        <row r="84">
          <cell r="AM84">
            <v>9</v>
          </cell>
          <cell r="AN84">
            <v>0.90600000000000003</v>
          </cell>
          <cell r="AO84">
            <v>0.90400000000000003</v>
          </cell>
          <cell r="AP84">
            <v>0.90300000000000002</v>
          </cell>
        </row>
        <row r="85">
          <cell r="AM85">
            <v>9.1</v>
          </cell>
          <cell r="AN85">
            <v>0.91539999999999999</v>
          </cell>
          <cell r="AO85">
            <v>0.91359999999999997</v>
          </cell>
          <cell r="AP85">
            <v>0.91279999999999994</v>
          </cell>
        </row>
        <row r="86">
          <cell r="AM86">
            <v>9.1999999999999993</v>
          </cell>
          <cell r="AN86">
            <v>0.92479999999999996</v>
          </cell>
          <cell r="AO86">
            <v>0.92320000000000002</v>
          </cell>
          <cell r="AP86">
            <v>0.92259999999999998</v>
          </cell>
        </row>
        <row r="87">
          <cell r="AM87">
            <v>9.3000000000000007</v>
          </cell>
          <cell r="AN87">
            <v>0.93420000000000003</v>
          </cell>
          <cell r="AO87">
            <v>0.93279999999999996</v>
          </cell>
          <cell r="AP87">
            <v>0.93240000000000001</v>
          </cell>
        </row>
        <row r="88">
          <cell r="AM88">
            <v>9.4</v>
          </cell>
          <cell r="AN88">
            <v>0.94359999999999999</v>
          </cell>
          <cell r="AO88">
            <v>0.94240000000000002</v>
          </cell>
          <cell r="AP88">
            <v>0.94220000000000004</v>
          </cell>
        </row>
        <row r="89">
          <cell r="AM89">
            <v>9.5</v>
          </cell>
          <cell r="AN89">
            <v>0.95299999999999996</v>
          </cell>
          <cell r="AO89">
            <v>0.95199999999999996</v>
          </cell>
          <cell r="AP89">
            <v>0.95199999999999996</v>
          </cell>
        </row>
        <row r="90">
          <cell r="AM90">
            <v>9.6</v>
          </cell>
          <cell r="AN90">
            <v>0.96240000000000003</v>
          </cell>
          <cell r="AO90">
            <v>0.96160000000000001</v>
          </cell>
          <cell r="AP90">
            <v>0.96160000000000001</v>
          </cell>
        </row>
        <row r="91">
          <cell r="AM91">
            <v>9.6999999999999993</v>
          </cell>
          <cell r="AN91">
            <v>0.9718</v>
          </cell>
          <cell r="AO91">
            <v>0.97119999999999995</v>
          </cell>
          <cell r="AP91">
            <v>0.97119999999999995</v>
          </cell>
        </row>
        <row r="92">
          <cell r="AM92">
            <v>9.8000000000000007</v>
          </cell>
          <cell r="AN92">
            <v>0.98119999999999996</v>
          </cell>
          <cell r="AO92">
            <v>0.98080000000000001</v>
          </cell>
          <cell r="AP92">
            <v>0.98080000000000001</v>
          </cell>
        </row>
        <row r="93">
          <cell r="AM93">
            <v>9.9</v>
          </cell>
          <cell r="AN93">
            <v>0.99060000000000004</v>
          </cell>
          <cell r="AO93">
            <v>0.99039999999999995</v>
          </cell>
          <cell r="AP93">
            <v>0.99039999999999995</v>
          </cell>
        </row>
        <row r="94">
          <cell r="AM94">
            <v>10</v>
          </cell>
          <cell r="AN94">
            <v>1</v>
          </cell>
          <cell r="AO94">
            <v>1</v>
          </cell>
          <cell r="AP94">
            <v>1</v>
          </cell>
        </row>
      </sheetData>
      <sheetData sheetId="56">
        <row r="1">
          <cell r="B1" t="str">
            <v>附属物</v>
          </cell>
          <cell r="C1" t="str">
            <v>单位</v>
          </cell>
          <cell r="D1" t="str">
            <v>成新</v>
          </cell>
          <cell r="E1" t="str">
            <v>分数</v>
          </cell>
          <cell r="F1" t="str">
            <v>单价</v>
          </cell>
        </row>
        <row r="2">
          <cell r="B2" t="str">
            <v>火炕</v>
          </cell>
          <cell r="C2" t="str">
            <v>平方米</v>
          </cell>
          <cell r="D2">
            <v>10</v>
          </cell>
          <cell r="E2">
            <v>1.0169491525423699</v>
          </cell>
          <cell r="F2">
            <v>300</v>
          </cell>
        </row>
        <row r="3">
          <cell r="B3" t="str">
            <v>土井</v>
          </cell>
          <cell r="C3" t="str">
            <v>座</v>
          </cell>
          <cell r="D3">
            <v>10</v>
          </cell>
          <cell r="E3">
            <v>2.3728813559322002</v>
          </cell>
          <cell r="F3">
            <v>700</v>
          </cell>
        </row>
        <row r="4">
          <cell r="B4" t="str">
            <v>砖井</v>
          </cell>
          <cell r="C4" t="str">
            <v>米</v>
          </cell>
          <cell r="D4">
            <v>10</v>
          </cell>
          <cell r="E4">
            <v>1.79661016949153</v>
          </cell>
          <cell r="F4">
            <v>530</v>
          </cell>
        </row>
        <row r="5">
          <cell r="B5" t="str">
            <v>机井-深度小于50</v>
          </cell>
          <cell r="C5" t="str">
            <v>米</v>
          </cell>
          <cell r="D5">
            <v>10</v>
          </cell>
          <cell r="E5">
            <v>1.6949152542372901</v>
          </cell>
          <cell r="F5">
            <v>500</v>
          </cell>
        </row>
        <row r="6">
          <cell r="B6" t="str">
            <v>机井-深度大于150</v>
          </cell>
          <cell r="C6" t="str">
            <v>米</v>
          </cell>
          <cell r="D6">
            <v>10</v>
          </cell>
          <cell r="E6">
            <v>3.3898305084745801</v>
          </cell>
          <cell r="F6">
            <v>1000</v>
          </cell>
        </row>
        <row r="7">
          <cell r="B7" t="str">
            <v>太阳能-简易</v>
          </cell>
          <cell r="C7" t="str">
            <v>个</v>
          </cell>
          <cell r="D7">
            <v>10</v>
          </cell>
          <cell r="E7">
            <v>0.677966101694915</v>
          </cell>
          <cell r="F7">
            <v>200</v>
          </cell>
        </row>
        <row r="8">
          <cell r="B8" t="str">
            <v>雨搭</v>
          </cell>
          <cell r="C8" t="str">
            <v>平方米</v>
          </cell>
          <cell r="D8">
            <v>10</v>
          </cell>
          <cell r="E8">
            <v>0.20338983050847501</v>
          </cell>
          <cell r="F8">
            <v>60</v>
          </cell>
        </row>
        <row r="9">
          <cell r="B9" t="str">
            <v>电表</v>
          </cell>
          <cell r="C9" t="str">
            <v>块</v>
          </cell>
          <cell r="D9">
            <v>10</v>
          </cell>
          <cell r="E9">
            <v>0.677966101694915</v>
          </cell>
          <cell r="F9">
            <v>200</v>
          </cell>
        </row>
        <row r="10">
          <cell r="B10" t="str">
            <v>插卡电表</v>
          </cell>
          <cell r="C10" t="str">
            <v>块</v>
          </cell>
          <cell r="D10">
            <v>10</v>
          </cell>
          <cell r="E10">
            <v>4.0677966101694896</v>
          </cell>
          <cell r="F10">
            <v>1200</v>
          </cell>
        </row>
        <row r="11">
          <cell r="B11" t="str">
            <v>旗杆</v>
          </cell>
          <cell r="C11" t="str">
            <v>米</v>
          </cell>
          <cell r="D11">
            <v>10</v>
          </cell>
          <cell r="E11">
            <v>2.71186440677966</v>
          </cell>
          <cell r="F11">
            <v>800</v>
          </cell>
        </row>
        <row r="12">
          <cell r="B12" t="str">
            <v>门楼1</v>
          </cell>
          <cell r="C12" t="str">
            <v>座</v>
          </cell>
          <cell r="D12">
            <v>10</v>
          </cell>
          <cell r="E12">
            <v>32.97</v>
          </cell>
          <cell r="F12">
            <v>9726.15</v>
          </cell>
        </row>
        <row r="13">
          <cell r="B13" t="str">
            <v>门楼2</v>
          </cell>
          <cell r="C13" t="str">
            <v>座</v>
          </cell>
          <cell r="D13">
            <v>10</v>
          </cell>
          <cell r="E13">
            <v>14.41</v>
          </cell>
        </row>
        <row r="14">
          <cell r="B14" t="str">
            <v>门楼</v>
          </cell>
          <cell r="C14" t="str">
            <v>座</v>
          </cell>
          <cell r="D14">
            <v>10</v>
          </cell>
          <cell r="E14">
            <v>11.21</v>
          </cell>
        </row>
        <row r="15">
          <cell r="B15" t="str">
            <v>门楼4</v>
          </cell>
          <cell r="C15" t="str">
            <v>座</v>
          </cell>
          <cell r="D15">
            <v>10</v>
          </cell>
          <cell r="E15">
            <v>6.53</v>
          </cell>
        </row>
        <row r="16">
          <cell r="B16" t="str">
            <v>随墙门</v>
          </cell>
          <cell r="C16" t="str">
            <v>槽</v>
          </cell>
          <cell r="D16">
            <v>10</v>
          </cell>
          <cell r="E16">
            <v>5.55</v>
          </cell>
          <cell r="F16">
            <v>1637.25</v>
          </cell>
        </row>
        <row r="17">
          <cell r="B17" t="str">
            <v>随墙门-单扇</v>
          </cell>
          <cell r="C17" t="str">
            <v>槽</v>
          </cell>
          <cell r="D17">
            <v>10</v>
          </cell>
          <cell r="E17">
            <v>4.16</v>
          </cell>
          <cell r="F17">
            <v>1227.2</v>
          </cell>
        </row>
        <row r="18">
          <cell r="B18" t="str">
            <v>铁板门</v>
          </cell>
          <cell r="C18" t="str">
            <v>平方米</v>
          </cell>
          <cell r="D18">
            <v>10</v>
          </cell>
          <cell r="E18">
            <v>1.58</v>
          </cell>
          <cell r="F18">
            <v>466.1</v>
          </cell>
        </row>
        <row r="19">
          <cell r="B19" t="str">
            <v>铁门</v>
          </cell>
          <cell r="C19" t="str">
            <v>平方米</v>
          </cell>
          <cell r="D19">
            <v>10</v>
          </cell>
          <cell r="E19">
            <v>1.1000000000000001</v>
          </cell>
          <cell r="F19">
            <v>324.5</v>
          </cell>
        </row>
        <row r="20">
          <cell r="B20" t="str">
            <v>院墙-整砖</v>
          </cell>
          <cell r="C20" t="str">
            <v>平方米</v>
          </cell>
          <cell r="D20">
            <v>10</v>
          </cell>
          <cell r="E20">
            <v>1.0900000000000001</v>
          </cell>
          <cell r="F20">
            <v>321.55</v>
          </cell>
        </row>
        <row r="21">
          <cell r="B21" t="str">
            <v>院墙-半整砖</v>
          </cell>
          <cell r="C21" t="str">
            <v>平方米</v>
          </cell>
          <cell r="D21">
            <v>10</v>
          </cell>
          <cell r="E21">
            <v>1.06</v>
          </cell>
          <cell r="F21">
            <v>312.7</v>
          </cell>
        </row>
        <row r="22">
          <cell r="B22" t="str">
            <v>院墙-虎皮石</v>
          </cell>
          <cell r="C22" t="str">
            <v>平方米</v>
          </cell>
          <cell r="D22">
            <v>10</v>
          </cell>
          <cell r="E22">
            <v>1.23</v>
          </cell>
          <cell r="F22">
            <v>362.85</v>
          </cell>
        </row>
        <row r="23">
          <cell r="B23" t="str">
            <v>院墙-铁艺墙</v>
          </cell>
          <cell r="C23" t="str">
            <v>平方米</v>
          </cell>
          <cell r="D23">
            <v>10</v>
          </cell>
          <cell r="E23">
            <v>0.79</v>
          </cell>
          <cell r="F23">
            <v>233.05</v>
          </cell>
        </row>
        <row r="24">
          <cell r="B24" t="str">
            <v>院墙-铁艺墙-半截砖墙</v>
          </cell>
          <cell r="C24" t="str">
            <v>平方米</v>
          </cell>
          <cell r="D24">
            <v>10</v>
          </cell>
          <cell r="E24">
            <v>0.97</v>
          </cell>
          <cell r="F24">
            <v>286.14999999999998</v>
          </cell>
        </row>
        <row r="25">
          <cell r="B25" t="str">
            <v>院地-大理石</v>
          </cell>
          <cell r="C25" t="str">
            <v>平方米</v>
          </cell>
          <cell r="D25">
            <v>10</v>
          </cell>
          <cell r="E25">
            <v>1.17</v>
          </cell>
          <cell r="F25">
            <v>345.15</v>
          </cell>
        </row>
        <row r="26">
          <cell r="B26" t="str">
            <v>院地-条石</v>
          </cell>
          <cell r="C26" t="str">
            <v>平方米</v>
          </cell>
          <cell r="D26">
            <v>10</v>
          </cell>
          <cell r="E26">
            <v>0.8</v>
          </cell>
          <cell r="F26">
            <v>236</v>
          </cell>
        </row>
        <row r="27">
          <cell r="B27" t="str">
            <v>院地-水磨石</v>
          </cell>
          <cell r="C27" t="str">
            <v>平方米</v>
          </cell>
          <cell r="D27">
            <v>10</v>
          </cell>
          <cell r="E27">
            <v>0.44</v>
          </cell>
          <cell r="F27">
            <v>129.80000000000001</v>
          </cell>
        </row>
        <row r="28">
          <cell r="B28" t="str">
            <v>院地-瓷砖</v>
          </cell>
          <cell r="C28" t="str">
            <v>平方米</v>
          </cell>
          <cell r="D28">
            <v>10</v>
          </cell>
          <cell r="E28">
            <v>0.37</v>
          </cell>
          <cell r="F28">
            <v>109.15</v>
          </cell>
        </row>
        <row r="29">
          <cell r="B29" t="str">
            <v>院地-拼大理石</v>
          </cell>
          <cell r="C29" t="str">
            <v>平方米</v>
          </cell>
          <cell r="D29">
            <v>10</v>
          </cell>
          <cell r="E29">
            <v>0.65</v>
          </cell>
        </row>
        <row r="30">
          <cell r="B30" t="str">
            <v>院地-拼水磨石</v>
          </cell>
          <cell r="C30" t="str">
            <v>平方米</v>
          </cell>
          <cell r="D30">
            <v>10</v>
          </cell>
          <cell r="E30">
            <v>0.52</v>
          </cell>
        </row>
        <row r="31">
          <cell r="B31" t="str">
            <v>院地-水泥格砖</v>
          </cell>
          <cell r="C31" t="str">
            <v>平方米</v>
          </cell>
          <cell r="D31">
            <v>10</v>
          </cell>
          <cell r="E31">
            <v>0.33</v>
          </cell>
          <cell r="F31">
            <v>97.35</v>
          </cell>
        </row>
        <row r="32">
          <cell r="B32" t="str">
            <v>院地-方砖</v>
          </cell>
          <cell r="C32" t="str">
            <v>平方米</v>
          </cell>
          <cell r="D32">
            <v>10</v>
          </cell>
          <cell r="E32">
            <v>0.42</v>
          </cell>
          <cell r="F32">
            <v>123.9</v>
          </cell>
        </row>
        <row r="33">
          <cell r="B33" t="str">
            <v>院地-水泥</v>
          </cell>
          <cell r="C33" t="str">
            <v>平方米</v>
          </cell>
          <cell r="D33">
            <v>10</v>
          </cell>
          <cell r="E33">
            <v>0.21</v>
          </cell>
          <cell r="F33">
            <v>61.95</v>
          </cell>
        </row>
        <row r="34">
          <cell r="B34" t="str">
            <v>院地-草坪砖</v>
          </cell>
          <cell r="C34" t="str">
            <v>平方米</v>
          </cell>
          <cell r="D34">
            <v>10</v>
          </cell>
          <cell r="E34">
            <v>0.36</v>
          </cell>
        </row>
        <row r="35">
          <cell r="B35" t="str">
            <v>混凝土路面</v>
          </cell>
          <cell r="C35" t="str">
            <v>平方米</v>
          </cell>
          <cell r="D35">
            <v>10</v>
          </cell>
          <cell r="E35">
            <v>0.37</v>
          </cell>
          <cell r="F35">
            <v>109.15</v>
          </cell>
        </row>
        <row r="36">
          <cell r="B36" t="str">
            <v>浴盆</v>
          </cell>
          <cell r="C36" t="str">
            <v>个</v>
          </cell>
          <cell r="D36">
            <v>10</v>
          </cell>
          <cell r="E36">
            <v>4.8499999999999996</v>
          </cell>
          <cell r="F36">
            <v>1430.75</v>
          </cell>
        </row>
        <row r="37">
          <cell r="B37" t="str">
            <v>浴盆炕</v>
          </cell>
          <cell r="C37" t="str">
            <v>个</v>
          </cell>
          <cell r="D37">
            <v>10</v>
          </cell>
          <cell r="E37">
            <v>6.73</v>
          </cell>
        </row>
        <row r="38">
          <cell r="B38" t="str">
            <v>陶瓷池</v>
          </cell>
          <cell r="C38" t="str">
            <v>个</v>
          </cell>
          <cell r="D38">
            <v>10</v>
          </cell>
          <cell r="E38">
            <v>1.56</v>
          </cell>
          <cell r="F38">
            <v>460.2</v>
          </cell>
        </row>
        <row r="39">
          <cell r="B39" t="str">
            <v>水磨石池</v>
          </cell>
          <cell r="C39" t="str">
            <v>个</v>
          </cell>
          <cell r="D39">
            <v>10</v>
          </cell>
          <cell r="E39">
            <v>1.23</v>
          </cell>
          <cell r="F39">
            <v>362.85</v>
          </cell>
        </row>
        <row r="40">
          <cell r="B40" t="str">
            <v>不锈钢池</v>
          </cell>
          <cell r="C40" t="str">
            <v>个</v>
          </cell>
          <cell r="D40">
            <v>10</v>
          </cell>
          <cell r="E40">
            <v>1.94</v>
          </cell>
          <cell r="F40">
            <v>572.29999999999995</v>
          </cell>
        </row>
        <row r="41">
          <cell r="B41" t="str">
            <v>水泥池</v>
          </cell>
          <cell r="C41" t="str">
            <v>个</v>
          </cell>
          <cell r="D41">
            <v>10</v>
          </cell>
          <cell r="E41">
            <v>1.3</v>
          </cell>
          <cell r="F41">
            <v>383.5</v>
          </cell>
        </row>
        <row r="42">
          <cell r="B42" t="str">
            <v>坐式大便器</v>
          </cell>
          <cell r="C42" t="str">
            <v>个</v>
          </cell>
          <cell r="D42">
            <v>10</v>
          </cell>
          <cell r="E42">
            <v>2.69</v>
          </cell>
          <cell r="F42">
            <v>793.55</v>
          </cell>
        </row>
        <row r="43">
          <cell r="B43" t="str">
            <v>蹲式大便器</v>
          </cell>
          <cell r="C43" t="str">
            <v>个</v>
          </cell>
          <cell r="D43">
            <v>10</v>
          </cell>
          <cell r="E43">
            <v>2.65</v>
          </cell>
          <cell r="F43">
            <v>781.75</v>
          </cell>
        </row>
        <row r="44">
          <cell r="B44" t="str">
            <v>小便器</v>
          </cell>
          <cell r="C44" t="str">
            <v>个</v>
          </cell>
          <cell r="D44">
            <v>10</v>
          </cell>
          <cell r="E44">
            <v>1.39</v>
          </cell>
          <cell r="F44">
            <v>410.05</v>
          </cell>
        </row>
        <row r="45">
          <cell r="B45" t="str">
            <v>地漏</v>
          </cell>
          <cell r="C45" t="str">
            <v>个</v>
          </cell>
          <cell r="D45">
            <v>10</v>
          </cell>
          <cell r="E45">
            <v>0.38</v>
          </cell>
          <cell r="F45">
            <v>112.1</v>
          </cell>
        </row>
        <row r="46">
          <cell r="B46" t="str">
            <v>暖气-四柱铸铁</v>
          </cell>
          <cell r="C46" t="str">
            <v>平方米</v>
          </cell>
          <cell r="D46">
            <v>10</v>
          </cell>
          <cell r="E46">
            <v>0.3</v>
          </cell>
        </row>
        <row r="47">
          <cell r="B47" t="str">
            <v>暖气</v>
          </cell>
          <cell r="C47" t="str">
            <v>平方米</v>
          </cell>
          <cell r="D47">
            <v>10</v>
          </cell>
          <cell r="E47">
            <v>0.26</v>
          </cell>
        </row>
        <row r="48">
          <cell r="B48" t="str">
            <v>室外上水管</v>
          </cell>
          <cell r="C48" t="str">
            <v>米</v>
          </cell>
          <cell r="D48">
            <v>10</v>
          </cell>
          <cell r="E48">
            <v>7.0000000000000007E-2</v>
          </cell>
        </row>
        <row r="49">
          <cell r="B49" t="str">
            <v>室外下水管</v>
          </cell>
          <cell r="C49" t="str">
            <v>米</v>
          </cell>
          <cell r="D49">
            <v>10</v>
          </cell>
          <cell r="E49">
            <v>0.21</v>
          </cell>
        </row>
        <row r="50">
          <cell r="B50" t="str">
            <v>自来水表井</v>
          </cell>
          <cell r="C50" t="str">
            <v>份</v>
          </cell>
          <cell r="D50">
            <v>10</v>
          </cell>
          <cell r="E50">
            <v>5.39</v>
          </cell>
          <cell r="F50">
            <v>1590.05</v>
          </cell>
        </row>
        <row r="51">
          <cell r="B51" t="str">
            <v>化粪池</v>
          </cell>
          <cell r="C51" t="str">
            <v>座</v>
          </cell>
          <cell r="D51">
            <v>10</v>
          </cell>
          <cell r="E51">
            <v>8.81</v>
          </cell>
          <cell r="F51">
            <v>2598.9499999999998</v>
          </cell>
        </row>
        <row r="52">
          <cell r="B52" t="str">
            <v>渗井</v>
          </cell>
          <cell r="C52" t="str">
            <v>座</v>
          </cell>
          <cell r="D52">
            <v>10</v>
          </cell>
          <cell r="E52">
            <v>2.7</v>
          </cell>
          <cell r="F52">
            <v>796.5</v>
          </cell>
        </row>
        <row r="53">
          <cell r="B53" t="str">
            <v>雨水口井</v>
          </cell>
          <cell r="C53" t="str">
            <v>个</v>
          </cell>
          <cell r="D53">
            <v>10</v>
          </cell>
          <cell r="E53">
            <v>1.1599999999999999</v>
          </cell>
        </row>
        <row r="54">
          <cell r="B54" t="str">
            <v>水落管</v>
          </cell>
          <cell r="C54" t="str">
            <v>米</v>
          </cell>
          <cell r="D54">
            <v>10</v>
          </cell>
          <cell r="E54">
            <v>0.16</v>
          </cell>
          <cell r="F54">
            <v>47.2</v>
          </cell>
        </row>
        <row r="55">
          <cell r="B55" t="str">
            <v>水漏斗</v>
          </cell>
          <cell r="C55" t="str">
            <v>个</v>
          </cell>
          <cell r="D55">
            <v>10</v>
          </cell>
          <cell r="E55">
            <v>0.28000000000000003</v>
          </cell>
          <cell r="F55">
            <v>82.6</v>
          </cell>
        </row>
        <row r="56">
          <cell r="B56" t="str">
            <v>檐沟</v>
          </cell>
          <cell r="C56" t="str">
            <v>米</v>
          </cell>
          <cell r="D56">
            <v>10</v>
          </cell>
          <cell r="E56">
            <v>0.13</v>
          </cell>
          <cell r="F56">
            <v>38.35</v>
          </cell>
        </row>
        <row r="57">
          <cell r="B57" t="str">
            <v>普通灯</v>
          </cell>
          <cell r="C57" t="str">
            <v>份</v>
          </cell>
          <cell r="D57">
            <v>10</v>
          </cell>
          <cell r="E57">
            <v>0.5</v>
          </cell>
          <cell r="F57">
            <v>147.5</v>
          </cell>
        </row>
        <row r="61">
          <cell r="B61" t="str">
            <v>大芯板隔断</v>
          </cell>
          <cell r="C61" t="str">
            <v>平方米</v>
          </cell>
          <cell r="D61">
            <v>10</v>
          </cell>
          <cell r="E61">
            <v>0.83</v>
          </cell>
          <cell r="F61">
            <v>244.85</v>
          </cell>
        </row>
        <row r="62">
          <cell r="B62" t="str">
            <v>木龙骨半玻璃隔断</v>
          </cell>
          <cell r="C62" t="str">
            <v>平方米</v>
          </cell>
          <cell r="D62">
            <v>10</v>
          </cell>
          <cell r="E62">
            <v>0.5</v>
          </cell>
          <cell r="F62">
            <v>147.5</v>
          </cell>
        </row>
        <row r="63">
          <cell r="B63" t="str">
            <v>石膏板隔断</v>
          </cell>
          <cell r="C63" t="str">
            <v>平方米</v>
          </cell>
          <cell r="D63">
            <v>10</v>
          </cell>
          <cell r="E63">
            <v>0.56000000000000005</v>
          </cell>
          <cell r="F63">
            <v>165.2</v>
          </cell>
        </row>
        <row r="64">
          <cell r="B64" t="str">
            <v>彩钢板双层隔断</v>
          </cell>
          <cell r="C64" t="str">
            <v>平方米</v>
          </cell>
          <cell r="D64">
            <v>10</v>
          </cell>
          <cell r="E64">
            <v>0.56999999999999995</v>
          </cell>
          <cell r="F64">
            <v>168.15</v>
          </cell>
        </row>
        <row r="65">
          <cell r="B65" t="str">
            <v>彩钢板单层隔断</v>
          </cell>
          <cell r="C65" t="str">
            <v>平方米</v>
          </cell>
          <cell r="D65">
            <v>10</v>
          </cell>
          <cell r="E65">
            <v>0.39</v>
          </cell>
          <cell r="F65">
            <v>115.05</v>
          </cell>
        </row>
        <row r="66">
          <cell r="B66" t="str">
            <v>整砖24隔断</v>
          </cell>
          <cell r="C66" t="str">
            <v>平方米</v>
          </cell>
          <cell r="D66">
            <v>10</v>
          </cell>
          <cell r="E66">
            <v>1.2</v>
          </cell>
          <cell r="F66">
            <v>354</v>
          </cell>
        </row>
        <row r="67">
          <cell r="B67" t="str">
            <v>单砖隔断</v>
          </cell>
          <cell r="C67" t="str">
            <v>平方米</v>
          </cell>
          <cell r="D67">
            <v>10</v>
          </cell>
          <cell r="E67">
            <v>0.53</v>
          </cell>
          <cell r="F67">
            <v>156.35</v>
          </cell>
        </row>
        <row r="68">
          <cell r="B68" t="str">
            <v>护墙板</v>
          </cell>
          <cell r="C68" t="str">
            <v>平方米</v>
          </cell>
          <cell r="D68">
            <v>10</v>
          </cell>
          <cell r="E68">
            <v>0.5</v>
          </cell>
          <cell r="F68">
            <v>147.5</v>
          </cell>
        </row>
        <row r="69">
          <cell r="B69" t="str">
            <v>墙面漆</v>
          </cell>
          <cell r="C69" t="str">
            <v>平方米</v>
          </cell>
          <cell r="D69">
            <v>10</v>
          </cell>
          <cell r="E69">
            <v>0.06</v>
          </cell>
          <cell r="F69">
            <v>17.7</v>
          </cell>
        </row>
        <row r="70">
          <cell r="B70" t="str">
            <v>壁纸-高级</v>
          </cell>
          <cell r="C70" t="str">
            <v>平方米</v>
          </cell>
          <cell r="D70">
            <v>10</v>
          </cell>
          <cell r="E70">
            <v>0.36</v>
          </cell>
          <cell r="F70">
            <v>106.2</v>
          </cell>
        </row>
        <row r="71">
          <cell r="B71" t="str">
            <v>壁纸-普通</v>
          </cell>
          <cell r="C71" t="str">
            <v>平方米</v>
          </cell>
          <cell r="D71">
            <v>10</v>
          </cell>
          <cell r="E71">
            <v>0.19</v>
          </cell>
          <cell r="F71">
            <v>56.05</v>
          </cell>
        </row>
        <row r="72">
          <cell r="B72" t="str">
            <v>PVC</v>
          </cell>
          <cell r="C72" t="str">
            <v>平方米</v>
          </cell>
          <cell r="D72">
            <v>10</v>
          </cell>
          <cell r="E72">
            <v>0.43</v>
          </cell>
          <cell r="F72">
            <v>126.85</v>
          </cell>
        </row>
        <row r="73">
          <cell r="B73" t="str">
            <v>软包</v>
          </cell>
          <cell r="C73" t="str">
            <v>平方米</v>
          </cell>
          <cell r="D73">
            <v>10</v>
          </cell>
          <cell r="E73">
            <v>0.89</v>
          </cell>
          <cell r="F73">
            <v>262.55</v>
          </cell>
        </row>
        <row r="74">
          <cell r="B74" t="str">
            <v>暖气罩</v>
          </cell>
          <cell r="C74" t="str">
            <v>延米</v>
          </cell>
          <cell r="D74">
            <v>10</v>
          </cell>
          <cell r="E74">
            <v>1.21</v>
          </cell>
          <cell r="F74">
            <v>356.95</v>
          </cell>
        </row>
        <row r="75">
          <cell r="B75" t="str">
            <v>大理石贴面</v>
          </cell>
          <cell r="C75" t="str">
            <v>平方米</v>
          </cell>
          <cell r="D75">
            <v>10</v>
          </cell>
          <cell r="E75">
            <v>1.08</v>
          </cell>
          <cell r="F75">
            <v>318.60000000000002</v>
          </cell>
        </row>
        <row r="76">
          <cell r="B76" t="str">
            <v>锦砖贴面-高级</v>
          </cell>
          <cell r="C76" t="str">
            <v>平方米</v>
          </cell>
          <cell r="D76">
            <v>10</v>
          </cell>
          <cell r="E76">
            <v>0.63</v>
          </cell>
          <cell r="F76">
            <v>185.85</v>
          </cell>
        </row>
        <row r="77">
          <cell r="B77" t="str">
            <v>锦砖贴面-普通</v>
          </cell>
          <cell r="C77" t="str">
            <v>平方米</v>
          </cell>
          <cell r="D77">
            <v>10</v>
          </cell>
          <cell r="E77">
            <v>0.46</v>
          </cell>
          <cell r="F77">
            <v>135.69999999999999</v>
          </cell>
        </row>
        <row r="78">
          <cell r="B78" t="str">
            <v>水磨石贴面</v>
          </cell>
          <cell r="C78" t="str">
            <v>平方米</v>
          </cell>
          <cell r="D78">
            <v>10</v>
          </cell>
          <cell r="E78">
            <v>0.49</v>
          </cell>
          <cell r="F78">
            <v>144.55000000000001</v>
          </cell>
        </row>
        <row r="79">
          <cell r="B79" t="str">
            <v>水刷石</v>
          </cell>
          <cell r="C79" t="str">
            <v>平方米</v>
          </cell>
          <cell r="D79">
            <v>10</v>
          </cell>
          <cell r="E79">
            <v>0.24</v>
          </cell>
          <cell r="F79">
            <v>70.8</v>
          </cell>
        </row>
        <row r="80">
          <cell r="B80" t="str">
            <v>顶棚灯孔-普通</v>
          </cell>
          <cell r="C80" t="str">
            <v>个</v>
          </cell>
          <cell r="D80">
            <v>10</v>
          </cell>
          <cell r="E80">
            <v>0.04</v>
          </cell>
        </row>
        <row r="81">
          <cell r="B81" t="str">
            <v>顶棚灯孔-金属</v>
          </cell>
          <cell r="C81" t="str">
            <v>个</v>
          </cell>
          <cell r="D81">
            <v>10</v>
          </cell>
          <cell r="E81">
            <v>0.1</v>
          </cell>
        </row>
        <row r="82">
          <cell r="B82" t="str">
            <v>顶棚灯槽</v>
          </cell>
          <cell r="C82" t="str">
            <v>个</v>
          </cell>
          <cell r="D82">
            <v>10</v>
          </cell>
          <cell r="E82">
            <v>0.26</v>
          </cell>
        </row>
        <row r="83">
          <cell r="B83" t="str">
            <v>窗帘盒</v>
          </cell>
          <cell r="C83" t="str">
            <v>延米</v>
          </cell>
          <cell r="D83">
            <v>10</v>
          </cell>
          <cell r="E83">
            <v>0.41</v>
          </cell>
          <cell r="F83">
            <v>120.95</v>
          </cell>
        </row>
        <row r="84">
          <cell r="B84" t="str">
            <v>窗帘杆-普通</v>
          </cell>
          <cell r="C84" t="str">
            <v>米</v>
          </cell>
          <cell r="D84">
            <v>10</v>
          </cell>
          <cell r="E84">
            <v>0.1</v>
          </cell>
          <cell r="F84">
            <v>29.5</v>
          </cell>
        </row>
        <row r="85">
          <cell r="B85" t="str">
            <v>窗帘杆-高级</v>
          </cell>
          <cell r="C85" t="str">
            <v>米</v>
          </cell>
          <cell r="D85">
            <v>10</v>
          </cell>
          <cell r="E85">
            <v>0.31</v>
          </cell>
          <cell r="F85">
            <v>91.45</v>
          </cell>
        </row>
        <row r="86">
          <cell r="B86" t="str">
            <v>窗帘轨</v>
          </cell>
          <cell r="C86" t="str">
            <v>米</v>
          </cell>
          <cell r="D86">
            <v>10</v>
          </cell>
          <cell r="E86">
            <v>0.06</v>
          </cell>
          <cell r="F86">
            <v>17.7</v>
          </cell>
        </row>
        <row r="87">
          <cell r="B87" t="str">
            <v>挂镜线-木质</v>
          </cell>
          <cell r="C87" t="str">
            <v>米</v>
          </cell>
          <cell r="D87">
            <v>10</v>
          </cell>
          <cell r="E87">
            <v>7.0000000000000007E-2</v>
          </cell>
        </row>
        <row r="88">
          <cell r="B88" t="str">
            <v>挂镜线-塑料</v>
          </cell>
          <cell r="C88" t="str">
            <v>米</v>
          </cell>
          <cell r="D88">
            <v>10</v>
          </cell>
          <cell r="E88">
            <v>0.03</v>
          </cell>
          <cell r="F88">
            <v>8.85</v>
          </cell>
        </row>
        <row r="89">
          <cell r="B89" t="str">
            <v>包门、窗套-双面</v>
          </cell>
          <cell r="C89" t="str">
            <v>延米</v>
          </cell>
          <cell r="D89">
            <v>10</v>
          </cell>
          <cell r="E89">
            <v>0.5</v>
          </cell>
        </row>
        <row r="90">
          <cell r="B90" t="str">
            <v>包门、窗套-单面</v>
          </cell>
          <cell r="C90" t="str">
            <v>延米</v>
          </cell>
          <cell r="D90">
            <v>10</v>
          </cell>
          <cell r="E90">
            <v>0.37</v>
          </cell>
        </row>
        <row r="92">
          <cell r="B92" t="str">
            <v>实木门</v>
          </cell>
          <cell r="C92" t="str">
            <v>樘</v>
          </cell>
          <cell r="D92">
            <v>10</v>
          </cell>
          <cell r="E92">
            <v>6.1016950000000003</v>
          </cell>
          <cell r="F92">
            <v>1800</v>
          </cell>
        </row>
        <row r="93">
          <cell r="B93" t="str">
            <v>合金门</v>
          </cell>
          <cell r="C93" t="str">
            <v>樘</v>
          </cell>
          <cell r="D93">
            <v>10</v>
          </cell>
          <cell r="E93">
            <v>4.0677969999999997</v>
          </cell>
          <cell r="F93">
            <v>1200</v>
          </cell>
        </row>
        <row r="94">
          <cell r="B94" t="str">
            <v>简棚</v>
          </cell>
          <cell r="C94" t="str">
            <v>m2</v>
          </cell>
          <cell r="D94">
            <v>10</v>
          </cell>
          <cell r="E94">
            <v>0.169492</v>
          </cell>
          <cell r="F94">
            <v>50</v>
          </cell>
        </row>
        <row r="95">
          <cell r="B95" t="str">
            <v>棚</v>
          </cell>
          <cell r="D95">
            <v>10</v>
          </cell>
          <cell r="E95">
            <v>0.33898299999999998</v>
          </cell>
          <cell r="F95">
            <v>100</v>
          </cell>
        </row>
        <row r="96">
          <cell r="B96" t="str">
            <v>棚房</v>
          </cell>
          <cell r="D96">
            <v>10</v>
          </cell>
          <cell r="E96">
            <v>0.67796599999999996</v>
          </cell>
          <cell r="F96">
            <v>200</v>
          </cell>
        </row>
        <row r="97">
          <cell r="B97" t="str">
            <v>简易家禽窝</v>
          </cell>
          <cell r="C97" t="str">
            <v>个</v>
          </cell>
          <cell r="D97">
            <v>10</v>
          </cell>
          <cell r="E97">
            <v>0.33898299999999998</v>
          </cell>
          <cell r="F97">
            <v>100</v>
          </cell>
        </row>
        <row r="98">
          <cell r="B98" t="str">
            <v>家禽窝</v>
          </cell>
          <cell r="D98">
            <v>10</v>
          </cell>
          <cell r="E98">
            <v>0.67796599999999996</v>
          </cell>
          <cell r="F98">
            <v>200</v>
          </cell>
        </row>
        <row r="99">
          <cell r="B99" t="str">
            <v>大型家禽窝</v>
          </cell>
          <cell r="D99">
            <v>10</v>
          </cell>
          <cell r="E99">
            <v>1.0169490000000001</v>
          </cell>
          <cell r="F99">
            <v>300</v>
          </cell>
        </row>
        <row r="100">
          <cell r="B100" t="str">
            <v>锅台</v>
          </cell>
          <cell r="C100" t="str">
            <v>个</v>
          </cell>
          <cell r="D100">
            <v>10</v>
          </cell>
          <cell r="E100">
            <v>1.0169490000000001</v>
          </cell>
          <cell r="F100">
            <v>300</v>
          </cell>
        </row>
        <row r="101">
          <cell r="B101" t="str">
            <v>大锅台</v>
          </cell>
          <cell r="D101">
            <v>10</v>
          </cell>
          <cell r="E101">
            <v>1.3559319999999999</v>
          </cell>
          <cell r="F101">
            <v>400</v>
          </cell>
        </row>
        <row r="102">
          <cell r="B102" t="str">
            <v>板式太阳能（16）</v>
          </cell>
          <cell r="C102" t="str">
            <v>个</v>
          </cell>
          <cell r="D102">
            <v>10</v>
          </cell>
          <cell r="E102">
            <v>5.084746</v>
          </cell>
          <cell r="F102">
            <v>1500</v>
          </cell>
        </row>
        <row r="103">
          <cell r="B103" t="str">
            <v>板式太阳能（24）</v>
          </cell>
          <cell r="D103">
            <v>10</v>
          </cell>
          <cell r="E103">
            <v>6.7796609999999999</v>
          </cell>
          <cell r="F103">
            <v>2000</v>
          </cell>
        </row>
        <row r="104">
          <cell r="B104" t="str">
            <v>板式太阳能（25）</v>
          </cell>
          <cell r="D104">
            <v>10</v>
          </cell>
          <cell r="E104">
            <v>8.4745760000000008</v>
          </cell>
          <cell r="F104">
            <v>2500</v>
          </cell>
        </row>
        <row r="105">
          <cell r="B105" t="str">
            <v>防盗门（铁栏）</v>
          </cell>
          <cell r="C105" t="str">
            <v>个</v>
          </cell>
          <cell r="D105">
            <v>10</v>
          </cell>
          <cell r="E105">
            <v>2.7118639999999998</v>
          </cell>
          <cell r="F105">
            <v>800</v>
          </cell>
        </row>
        <row r="106">
          <cell r="B106" t="str">
            <v>防盗门（单）</v>
          </cell>
          <cell r="D106">
            <v>10</v>
          </cell>
          <cell r="E106">
            <v>6.7796609999999999</v>
          </cell>
          <cell r="F106">
            <v>2000</v>
          </cell>
        </row>
        <row r="107">
          <cell r="B107" t="str">
            <v>防盗门（子母）</v>
          </cell>
          <cell r="D107">
            <v>10</v>
          </cell>
          <cell r="E107">
            <v>8.4745760000000008</v>
          </cell>
          <cell r="F107">
            <v>2500</v>
          </cell>
        </row>
        <row r="108">
          <cell r="B108" t="str">
            <v>防盗门（双）</v>
          </cell>
          <cell r="D108">
            <v>10</v>
          </cell>
          <cell r="E108">
            <v>10.169492</v>
          </cell>
          <cell r="F108">
            <v>3000</v>
          </cell>
        </row>
        <row r="109">
          <cell r="B109" t="str">
            <v>铁丝网</v>
          </cell>
          <cell r="C109" t="str">
            <v>m2</v>
          </cell>
          <cell r="D109">
            <v>10</v>
          </cell>
          <cell r="E109">
            <v>0.20338999999999999</v>
          </cell>
          <cell r="F109">
            <v>60</v>
          </cell>
        </row>
        <row r="110">
          <cell r="B110" t="str">
            <v>铁护窗</v>
          </cell>
          <cell r="D110">
            <v>10</v>
          </cell>
          <cell r="E110">
            <v>0.50847500000000001</v>
          </cell>
          <cell r="F110">
            <v>150</v>
          </cell>
        </row>
        <row r="111">
          <cell r="B111" t="str">
            <v>不锈钢护窗</v>
          </cell>
          <cell r="D111">
            <v>10</v>
          </cell>
          <cell r="E111">
            <v>0.67796599999999996</v>
          </cell>
          <cell r="F111">
            <v>200</v>
          </cell>
        </row>
        <row r="112">
          <cell r="B112" t="str">
            <v>卷帘门（手动）</v>
          </cell>
          <cell r="C112" t="str">
            <v>m2</v>
          </cell>
          <cell r="D112">
            <v>10</v>
          </cell>
          <cell r="E112">
            <v>0.84745800000000004</v>
          </cell>
          <cell r="F112">
            <v>250</v>
          </cell>
        </row>
        <row r="113">
          <cell r="B113" t="str">
            <v>卷帘门（自动）</v>
          </cell>
          <cell r="D113">
            <v>10</v>
          </cell>
          <cell r="E113">
            <v>1.1864410000000001</v>
          </cell>
          <cell r="F113">
            <v>350</v>
          </cell>
        </row>
        <row r="114">
          <cell r="B114" t="str">
            <v>电动推拉门</v>
          </cell>
          <cell r="C114" t="str">
            <v>m</v>
          </cell>
          <cell r="D114">
            <v>10</v>
          </cell>
          <cell r="E114">
            <v>1.6949149999999999</v>
          </cell>
          <cell r="F114">
            <v>500</v>
          </cell>
        </row>
        <row r="115">
          <cell r="B115" t="str">
            <v>电动推拉门（高）</v>
          </cell>
          <cell r="D115">
            <v>10</v>
          </cell>
          <cell r="E115">
            <v>3.389831</v>
          </cell>
          <cell r="F115">
            <v>1000</v>
          </cell>
        </row>
        <row r="116">
          <cell r="B116" t="str">
            <v>铁梯</v>
          </cell>
          <cell r="C116" t="str">
            <v>延米</v>
          </cell>
          <cell r="D116">
            <v>10</v>
          </cell>
          <cell r="E116">
            <v>1.3559319999999999</v>
          </cell>
          <cell r="F116">
            <v>400</v>
          </cell>
        </row>
        <row r="117">
          <cell r="B117" t="str">
            <v>铁梯（含护栏）</v>
          </cell>
          <cell r="D117">
            <v>10</v>
          </cell>
          <cell r="E117">
            <v>2.0338980000000002</v>
          </cell>
          <cell r="F117">
            <v>600</v>
          </cell>
        </row>
        <row r="118">
          <cell r="B118" t="str">
            <v>铁梯（平台）</v>
          </cell>
          <cell r="D118">
            <v>10</v>
          </cell>
          <cell r="E118">
            <v>2.7118639999999998</v>
          </cell>
          <cell r="F118">
            <v>800</v>
          </cell>
        </row>
        <row r="119">
          <cell r="B119" t="str">
            <v>广告牌</v>
          </cell>
          <cell r="C119" t="str">
            <v>m2</v>
          </cell>
          <cell r="D119">
            <v>10</v>
          </cell>
          <cell r="E119">
            <v>0.33898299999999998</v>
          </cell>
          <cell r="F119">
            <v>100</v>
          </cell>
        </row>
        <row r="120">
          <cell r="B120" t="str">
            <v>广告牌(含支架)</v>
          </cell>
          <cell r="D120">
            <v>10</v>
          </cell>
          <cell r="E120">
            <v>0.67796599999999996</v>
          </cell>
          <cell r="F120">
            <v>200</v>
          </cell>
        </row>
        <row r="121">
          <cell r="B121" t="str">
            <v>广告牌(灯箱）</v>
          </cell>
          <cell r="D121">
            <v>10</v>
          </cell>
          <cell r="E121">
            <v>0.67796599999999996</v>
          </cell>
          <cell r="F121">
            <v>200</v>
          </cell>
        </row>
        <row r="122">
          <cell r="B122" t="str">
            <v>广告牌(支架灯箱）</v>
          </cell>
          <cell r="D122">
            <v>10</v>
          </cell>
          <cell r="E122">
            <v>1.3559319999999999</v>
          </cell>
          <cell r="F122">
            <v>400</v>
          </cell>
        </row>
        <row r="123">
          <cell r="B123" t="str">
            <v>路灯（3m）</v>
          </cell>
          <cell r="C123" t="str">
            <v>个</v>
          </cell>
          <cell r="D123">
            <v>10</v>
          </cell>
          <cell r="E123">
            <v>5.4237289999999998</v>
          </cell>
          <cell r="F123">
            <v>1600</v>
          </cell>
        </row>
        <row r="124">
          <cell r="B124" t="str">
            <v>路灯（5m）</v>
          </cell>
          <cell r="D124">
            <v>10</v>
          </cell>
          <cell r="E124">
            <v>6.7796609999999999</v>
          </cell>
          <cell r="F124">
            <v>2000</v>
          </cell>
        </row>
        <row r="125">
          <cell r="B125" t="str">
            <v>路灯（6m）</v>
          </cell>
          <cell r="D125">
            <v>10</v>
          </cell>
          <cell r="E125">
            <v>8.1355930000000001</v>
          </cell>
          <cell r="F125">
            <v>2400</v>
          </cell>
        </row>
        <row r="126">
          <cell r="B126" t="str">
            <v>油炸杆</v>
          </cell>
          <cell r="C126" t="str">
            <v>根</v>
          </cell>
          <cell r="D126">
            <v>10</v>
          </cell>
          <cell r="E126">
            <v>2.7118639999999998</v>
          </cell>
          <cell r="F126">
            <v>800</v>
          </cell>
        </row>
        <row r="127">
          <cell r="B127" t="str">
            <v>水泥线杆</v>
          </cell>
          <cell r="D127">
            <v>10</v>
          </cell>
          <cell r="E127">
            <v>3.389831</v>
          </cell>
          <cell r="F127">
            <v>1000</v>
          </cell>
        </row>
        <row r="128">
          <cell r="B128" t="str">
            <v>水泥线杆（10m以上）</v>
          </cell>
          <cell r="D128">
            <v>10</v>
          </cell>
          <cell r="E128">
            <v>6.1016950000000003</v>
          </cell>
          <cell r="F128">
            <v>1800</v>
          </cell>
        </row>
        <row r="129">
          <cell r="B129" t="str">
            <v>坐式大便器（品牌）</v>
          </cell>
          <cell r="C129" t="str">
            <v>套</v>
          </cell>
          <cell r="D129">
            <v>10</v>
          </cell>
          <cell r="E129">
            <v>7.4576269999999996</v>
          </cell>
          <cell r="F129">
            <v>2200</v>
          </cell>
        </row>
        <row r="130">
          <cell r="B130" t="str">
            <v>镜子</v>
          </cell>
          <cell r="C130" t="str">
            <v>m2</v>
          </cell>
          <cell r="D130">
            <v>10</v>
          </cell>
          <cell r="E130">
            <v>1.0169490000000001</v>
          </cell>
          <cell r="F130">
            <v>300</v>
          </cell>
        </row>
        <row r="131">
          <cell r="B131" t="str">
            <v>换装暖气</v>
          </cell>
          <cell r="C131" t="str">
            <v>m2</v>
          </cell>
          <cell r="D131">
            <v>10</v>
          </cell>
          <cell r="E131">
            <v>0.50847500000000001</v>
          </cell>
          <cell r="F131">
            <v>150</v>
          </cell>
        </row>
        <row r="132">
          <cell r="B132" t="str">
            <v>晾衣杆（普通）</v>
          </cell>
          <cell r="C132" t="str">
            <v>m</v>
          </cell>
          <cell r="D132">
            <v>10</v>
          </cell>
          <cell r="E132">
            <v>0.33898299999999998</v>
          </cell>
          <cell r="F132">
            <v>100</v>
          </cell>
        </row>
        <row r="133">
          <cell r="B133" t="str">
            <v>晾衣杆（单杆）</v>
          </cell>
          <cell r="C133" t="str">
            <v>m</v>
          </cell>
          <cell r="D133">
            <v>10</v>
          </cell>
          <cell r="E133">
            <v>0.67796599999999996</v>
          </cell>
          <cell r="F133">
            <v>200</v>
          </cell>
        </row>
        <row r="134">
          <cell r="B134" t="str">
            <v>晾衣杆（双杆）</v>
          </cell>
          <cell r="C134" t="str">
            <v>m</v>
          </cell>
          <cell r="D134">
            <v>10</v>
          </cell>
          <cell r="E134">
            <v>1.0169490000000001</v>
          </cell>
          <cell r="F134">
            <v>300</v>
          </cell>
        </row>
        <row r="135">
          <cell r="B135" t="str">
            <v>楼梯（木制）</v>
          </cell>
          <cell r="C135" t="str">
            <v>m</v>
          </cell>
          <cell r="D135">
            <v>10</v>
          </cell>
          <cell r="E135">
            <v>4.0677969999999997</v>
          </cell>
          <cell r="F135">
            <v>1200</v>
          </cell>
        </row>
        <row r="136">
          <cell r="B136" t="str">
            <v>楼梯扶手（木制）</v>
          </cell>
          <cell r="C136" t="str">
            <v>m</v>
          </cell>
          <cell r="D136">
            <v>10</v>
          </cell>
          <cell r="E136">
            <v>2.372881</v>
          </cell>
          <cell r="F136">
            <v>700</v>
          </cell>
        </row>
        <row r="137">
          <cell r="B137" t="str">
            <v>罗马柱</v>
          </cell>
          <cell r="C137" t="str">
            <v>m</v>
          </cell>
          <cell r="D137">
            <v>10</v>
          </cell>
          <cell r="E137">
            <v>3.389831</v>
          </cell>
          <cell r="F137">
            <v>1000</v>
          </cell>
        </row>
        <row r="138">
          <cell r="B138" t="str">
            <v>配电箱</v>
          </cell>
          <cell r="C138" t="str">
            <v>个</v>
          </cell>
          <cell r="D138">
            <v>10</v>
          </cell>
          <cell r="E138">
            <v>1.6949149999999999</v>
          </cell>
          <cell r="F138">
            <v>500</v>
          </cell>
        </row>
        <row r="139">
          <cell r="B139" t="str">
            <v>橱柜</v>
          </cell>
          <cell r="C139" t="str">
            <v>延米</v>
          </cell>
          <cell r="D139">
            <v>10</v>
          </cell>
          <cell r="E139">
            <v>2.7118639999999998</v>
          </cell>
          <cell r="F139">
            <v>800</v>
          </cell>
        </row>
        <row r="140">
          <cell r="B140" t="str">
            <v>整体橱柜</v>
          </cell>
          <cell r="D140">
            <v>10</v>
          </cell>
          <cell r="E140">
            <v>4.7457630000000002</v>
          </cell>
          <cell r="F140">
            <v>1400</v>
          </cell>
        </row>
        <row r="141">
          <cell r="B141" t="str">
            <v>整体橱柜（高）</v>
          </cell>
          <cell r="D141">
            <v>10</v>
          </cell>
          <cell r="E141">
            <v>7.4576269999999996</v>
          </cell>
          <cell r="F141">
            <v>2200</v>
          </cell>
        </row>
        <row r="142">
          <cell r="B142" t="str">
            <v>吊柜</v>
          </cell>
          <cell r="C142" t="str">
            <v>m2</v>
          </cell>
          <cell r="D142">
            <v>10</v>
          </cell>
          <cell r="E142">
            <v>0.74576299999999995</v>
          </cell>
          <cell r="F142">
            <v>220</v>
          </cell>
        </row>
        <row r="143">
          <cell r="B143" t="str">
            <v>壁柜</v>
          </cell>
          <cell r="C143" t="str">
            <v>m2</v>
          </cell>
          <cell r="D143">
            <v>10</v>
          </cell>
          <cell r="E143">
            <v>1.0169490000000001</v>
          </cell>
          <cell r="F143">
            <v>300</v>
          </cell>
        </row>
        <row r="144">
          <cell r="B144" t="str">
            <v>多宝格</v>
          </cell>
          <cell r="C144" t="str">
            <v>m2</v>
          </cell>
          <cell r="D144">
            <v>10</v>
          </cell>
          <cell r="E144">
            <v>0.74576299999999995</v>
          </cell>
          <cell r="F144">
            <v>220</v>
          </cell>
        </row>
        <row r="145">
          <cell r="B145" t="str">
            <v>洗手盆</v>
          </cell>
          <cell r="C145" t="str">
            <v>套</v>
          </cell>
          <cell r="D145">
            <v>10</v>
          </cell>
          <cell r="E145">
            <v>5.084746</v>
          </cell>
          <cell r="F145">
            <v>1500</v>
          </cell>
        </row>
        <row r="146">
          <cell r="B146" t="str">
            <v>整体浴室</v>
          </cell>
          <cell r="C146" t="str">
            <v>套</v>
          </cell>
          <cell r="D146">
            <v>10</v>
          </cell>
          <cell r="E146">
            <v>10.169492</v>
          </cell>
          <cell r="F146">
            <v>3000</v>
          </cell>
        </row>
        <row r="147">
          <cell r="B147" t="str">
            <v>彩钢房</v>
          </cell>
          <cell r="C147" t="str">
            <v>m2</v>
          </cell>
          <cell r="D147">
            <v>10</v>
          </cell>
          <cell r="E147">
            <v>1.0169490000000001</v>
          </cell>
          <cell r="F147">
            <v>300</v>
          </cell>
        </row>
        <row r="148">
          <cell r="B148" t="str">
            <v>遮阳网</v>
          </cell>
          <cell r="C148" t="str">
            <v>m2</v>
          </cell>
          <cell r="D148">
            <v>10</v>
          </cell>
          <cell r="E148">
            <v>0.20338999999999999</v>
          </cell>
          <cell r="F148">
            <v>60</v>
          </cell>
        </row>
        <row r="149">
          <cell r="B149" t="str">
            <v>阳光板顶</v>
          </cell>
          <cell r="C149" t="str">
            <v>m2</v>
          </cell>
          <cell r="D149">
            <v>10</v>
          </cell>
          <cell r="E149">
            <v>0.25423699999999999</v>
          </cell>
          <cell r="F149">
            <v>75</v>
          </cell>
        </row>
        <row r="150">
          <cell r="B150" t="str">
            <v>橱窗宣传栏</v>
          </cell>
          <cell r="C150" t="str">
            <v>m2</v>
          </cell>
          <cell r="D150">
            <v>10</v>
          </cell>
          <cell r="E150">
            <v>1.6949149999999999</v>
          </cell>
          <cell r="F150">
            <v>500</v>
          </cell>
        </row>
        <row r="151">
          <cell r="B151" t="str">
            <v>监控</v>
          </cell>
          <cell r="C151" t="str">
            <v>套</v>
          </cell>
          <cell r="D151">
            <v>10</v>
          </cell>
          <cell r="E151">
            <v>2.0610170000000001</v>
          </cell>
          <cell r="F151">
            <v>608</v>
          </cell>
        </row>
        <row r="152">
          <cell r="B152" t="str">
            <v>石亭</v>
          </cell>
          <cell r="C152" t="str">
            <v>座</v>
          </cell>
          <cell r="D152">
            <v>10</v>
          </cell>
          <cell r="E152">
            <v>101.69491499999999</v>
          </cell>
          <cell r="F152">
            <v>30000</v>
          </cell>
        </row>
        <row r="153">
          <cell r="B153" t="str">
            <v>木亭</v>
          </cell>
          <cell r="C153" t="str">
            <v>座</v>
          </cell>
          <cell r="D153">
            <v>10</v>
          </cell>
          <cell r="E153">
            <v>67.796610000000001</v>
          </cell>
          <cell r="F153">
            <v>20000</v>
          </cell>
        </row>
        <row r="154">
          <cell r="B154" t="str">
            <v>护坡（浆砌）</v>
          </cell>
          <cell r="C154" t="str">
            <v>m³</v>
          </cell>
          <cell r="D154">
            <v>10</v>
          </cell>
          <cell r="E154">
            <v>0.83728800000000003</v>
          </cell>
          <cell r="F154">
            <v>247</v>
          </cell>
        </row>
        <row r="155">
          <cell r="B155" t="str">
            <v>护坡（干砌）</v>
          </cell>
          <cell r="C155" t="str">
            <v>m³</v>
          </cell>
          <cell r="D155">
            <v>10</v>
          </cell>
          <cell r="E155">
            <v>0.56610199999999999</v>
          </cell>
          <cell r="F155">
            <v>167</v>
          </cell>
        </row>
        <row r="156">
          <cell r="B156" t="str">
            <v>草坪</v>
          </cell>
          <cell r="C156" t="str">
            <v>m2</v>
          </cell>
          <cell r="D156">
            <v>10</v>
          </cell>
          <cell r="E156">
            <v>0.169492</v>
          </cell>
          <cell r="F156">
            <v>50</v>
          </cell>
        </row>
        <row r="157">
          <cell r="B157" t="str">
            <v>地下室</v>
          </cell>
          <cell r="C157" t="str">
            <v>m2</v>
          </cell>
          <cell r="D157">
            <v>10</v>
          </cell>
          <cell r="E157">
            <v>1.6949149999999999</v>
          </cell>
          <cell r="F157">
            <v>500</v>
          </cell>
        </row>
        <row r="158">
          <cell r="B158" t="str">
            <v>铁丝护网</v>
          </cell>
          <cell r="C158" t="str">
            <v>m2</v>
          </cell>
          <cell r="D158">
            <v>10</v>
          </cell>
          <cell r="E158">
            <v>5.0847000000000003E-2</v>
          </cell>
          <cell r="F158">
            <v>15</v>
          </cell>
        </row>
        <row r="159">
          <cell r="B159" t="str">
            <v>不锈钢栏杆</v>
          </cell>
          <cell r="C159" t="str">
            <v>m2</v>
          </cell>
          <cell r="D159">
            <v>10</v>
          </cell>
          <cell r="E159">
            <v>0.46779700000000002</v>
          </cell>
          <cell r="F159">
            <v>138</v>
          </cell>
        </row>
        <row r="160">
          <cell r="B160" t="str">
            <v>铁栏杆</v>
          </cell>
          <cell r="C160" t="str">
            <v>m2</v>
          </cell>
          <cell r="D160">
            <v>10</v>
          </cell>
          <cell r="E160">
            <v>0.40677999999999997</v>
          </cell>
          <cell r="F160">
            <v>120</v>
          </cell>
        </row>
        <row r="161">
          <cell r="B161" t="str">
            <v>硬木栏杆</v>
          </cell>
          <cell r="C161" t="str">
            <v>m2</v>
          </cell>
          <cell r="D161">
            <v>10</v>
          </cell>
          <cell r="E161">
            <v>0.67118599999999995</v>
          </cell>
          <cell r="F161">
            <v>198</v>
          </cell>
        </row>
        <row r="162">
          <cell r="B162" t="str">
            <v>铜管栏杆</v>
          </cell>
          <cell r="C162" t="str">
            <v>m2</v>
          </cell>
          <cell r="D162">
            <v>10</v>
          </cell>
          <cell r="E162">
            <v>1.2271190000000001</v>
          </cell>
          <cell r="F162">
            <v>362</v>
          </cell>
        </row>
        <row r="163">
          <cell r="B163" t="str">
            <v>钛金栏杆</v>
          </cell>
          <cell r="C163" t="str">
            <v>m2</v>
          </cell>
          <cell r="D163">
            <v>10</v>
          </cell>
          <cell r="E163">
            <v>1.2271190000000001</v>
          </cell>
          <cell r="F163">
            <v>362</v>
          </cell>
        </row>
        <row r="164">
          <cell r="B164" t="str">
            <v>假山</v>
          </cell>
          <cell r="C164" t="str">
            <v>m³</v>
          </cell>
          <cell r="D164">
            <v>10</v>
          </cell>
          <cell r="E164">
            <v>0.71186400000000005</v>
          </cell>
          <cell r="F164">
            <v>210</v>
          </cell>
        </row>
        <row r="165">
          <cell r="D165">
            <v>10</v>
          </cell>
        </row>
        <row r="166">
          <cell r="B166" t="str">
            <v>钛金字</v>
          </cell>
          <cell r="C166" t="str">
            <v>m²</v>
          </cell>
          <cell r="D166">
            <v>10</v>
          </cell>
          <cell r="E166">
            <v>1.2881359999999999</v>
          </cell>
          <cell r="F166">
            <v>380</v>
          </cell>
        </row>
        <row r="167">
          <cell r="B167" t="str">
            <v>铜字</v>
          </cell>
          <cell r="C167" t="str">
            <v>m²</v>
          </cell>
          <cell r="D167">
            <v>10</v>
          </cell>
          <cell r="E167">
            <v>1.6949149999999999</v>
          </cell>
          <cell r="F167">
            <v>500</v>
          </cell>
        </row>
        <row r="168">
          <cell r="B168" t="str">
            <v>广告字</v>
          </cell>
          <cell r="C168" t="str">
            <v>m²</v>
          </cell>
          <cell r="D168">
            <v>10</v>
          </cell>
          <cell r="E168">
            <v>0.67796599999999996</v>
          </cell>
          <cell r="F168">
            <v>200</v>
          </cell>
        </row>
        <row r="169">
          <cell r="B169" t="str">
            <v>活动板房</v>
          </cell>
          <cell r="C169" t="str">
            <v>m²</v>
          </cell>
          <cell r="D169">
            <v>10</v>
          </cell>
          <cell r="E169">
            <v>1.0169490000000001</v>
          </cell>
          <cell r="F169">
            <v>300</v>
          </cell>
        </row>
        <row r="170">
          <cell r="B170" t="str">
            <v>水泥方杆</v>
          </cell>
          <cell r="C170" t="str">
            <v>根</v>
          </cell>
          <cell r="D170">
            <v>10</v>
          </cell>
          <cell r="E170">
            <v>0.169492</v>
          </cell>
          <cell r="F170">
            <v>50</v>
          </cell>
        </row>
        <row r="171">
          <cell r="B171" t="str">
            <v>水泥方杆（含网）</v>
          </cell>
          <cell r="C171" t="str">
            <v>m²</v>
          </cell>
          <cell r="D171">
            <v>10</v>
          </cell>
          <cell r="E171">
            <v>5.0847000000000003E-2</v>
          </cell>
          <cell r="F171">
            <v>15</v>
          </cell>
        </row>
        <row r="172">
          <cell r="B172" t="str">
            <v>材树幼苗</v>
          </cell>
          <cell r="F172">
            <v>32</v>
          </cell>
        </row>
        <row r="173">
          <cell r="B173" t="str">
            <v>果树幼苗</v>
          </cell>
          <cell r="F173">
            <v>80</v>
          </cell>
        </row>
      </sheetData>
      <sheetData sheetId="57"/>
      <sheetData sheetId="58"/>
      <sheetData sheetId="59"/>
      <sheetData sheetId="60"/>
      <sheetData sheetId="61"/>
      <sheetData sheetId="62"/>
      <sheetData sheetId="63"/>
      <sheetData sheetId="64"/>
      <sheetData sheetId="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致函链接"/>
      <sheetName val="预评函-封皮"/>
      <sheetName val="预评函-1"/>
      <sheetName val="预评函-2"/>
      <sheetName val="预评函-3"/>
      <sheetName val="预评函-4"/>
      <sheetName val="预评函-5"/>
      <sheetName val="使用说明"/>
      <sheetName val="估价师及机构信息"/>
      <sheetName val="定义"/>
      <sheetName val="抵押物清单"/>
      <sheetName val="Sheet2"/>
      <sheetName val="车位成交案例"/>
      <sheetName val="1号楼"/>
      <sheetName val="2号楼"/>
      <sheetName val="3号楼"/>
      <sheetName val="7号楼"/>
      <sheetName val="项目基本情况"/>
      <sheetName val="数据-基础表"/>
      <sheetName val="抵押物清单（分楼）"/>
      <sheetName val="数据-汇总表"/>
      <sheetName val="数据-取费表"/>
      <sheetName val="估价对象房地状况"/>
      <sheetName val="系统读取表"/>
      <sheetName val="结果表"/>
      <sheetName val="成本法"/>
      <sheetName val="成本法 (元)"/>
      <sheetName val="假设开发法"/>
      <sheetName val="收益法"/>
      <sheetName val="收益法 (元)"/>
      <sheetName val="收益法-酒店模型"/>
      <sheetName val="收益法（汇总）"/>
      <sheetName val="比较法-住宅"/>
      <sheetName val="比较法-商业"/>
      <sheetName val="比较法-办公"/>
      <sheetName val="比较法-工业"/>
      <sheetName val="比较法-车位"/>
      <sheetName val="比较法-仓储"/>
      <sheetName val="土地比较法-住宅、综合"/>
      <sheetName val="土地比较法-工业"/>
      <sheetName val="基准地价修正"/>
      <sheetName val="修正"/>
      <sheetName val="容积率修正"/>
      <sheetName val="基准地价（汇总）"/>
      <sheetName val="地价"/>
      <sheetName val="典型户型修正"/>
      <sheetName val="成本法（废）"/>
      <sheetName val="区片价"/>
      <sheetName val="因素修正幅度"/>
      <sheetName val="存贷款利率"/>
      <sheetName val="区片价（范围）"/>
    </sheetNames>
    <sheetDataSet>
      <sheetData sheetId="0"/>
      <sheetData sheetId="1"/>
      <sheetData sheetId="2"/>
      <sheetData sheetId="3"/>
      <sheetData sheetId="4"/>
      <sheetData sheetId="5"/>
      <sheetData sheetId="6"/>
      <sheetData sheetId="7"/>
      <sheetData sheetId="8">
        <row r="3">
          <cell r="A3" t="str">
            <v>注册房地产估价师</v>
          </cell>
        </row>
        <row r="4">
          <cell r="A4" t="str">
            <v>梁津</v>
          </cell>
        </row>
        <row r="5">
          <cell r="A5" t="str">
            <v>叶凌</v>
          </cell>
        </row>
        <row r="6">
          <cell r="A6" t="str">
            <v>王鹏</v>
          </cell>
        </row>
        <row r="7">
          <cell r="A7" t="str">
            <v>欧红伟</v>
          </cell>
        </row>
        <row r="8">
          <cell r="A8" t="str">
            <v>吴薇</v>
          </cell>
        </row>
        <row r="9">
          <cell r="A9" t="str">
            <v>陈颖</v>
          </cell>
        </row>
        <row r="10">
          <cell r="A10" t="str">
            <v>崔锴</v>
          </cell>
        </row>
        <row r="11">
          <cell r="A11" t="str">
            <v>郑燚</v>
          </cell>
        </row>
        <row r="12">
          <cell r="A12" t="str">
            <v>苏海</v>
          </cell>
        </row>
        <row r="13">
          <cell r="A13" t="str">
            <v>刘敬东</v>
          </cell>
        </row>
        <row r="14">
          <cell r="A14" t="str">
            <v>刘俊财</v>
          </cell>
        </row>
        <row r="15">
          <cell r="A15" t="str">
            <v>宁小鳗</v>
          </cell>
        </row>
        <row r="16">
          <cell r="A16">
            <v>0</v>
          </cell>
        </row>
      </sheetData>
      <sheetData sheetId="9">
        <row r="1">
          <cell r="A1" t="str">
            <v>用途类型</v>
          </cell>
          <cell r="B1" t="str">
            <v>估价方法</v>
          </cell>
          <cell r="C1" t="str">
            <v>土地级别</v>
          </cell>
          <cell r="D1" t="str">
            <v>判定</v>
          </cell>
          <cell r="F1" t="str">
            <v>主用途</v>
          </cell>
          <cell r="G1" t="str">
            <v>法定最高年限</v>
          </cell>
          <cell r="H1" t="str">
            <v>地类判定</v>
          </cell>
          <cell r="I1" t="str">
            <v>土地年限区间</v>
          </cell>
          <cell r="J1" t="str">
            <v>类别</v>
          </cell>
          <cell r="K1" t="str">
            <v>居住社区成熟度</v>
          </cell>
          <cell r="L1" t="str">
            <v>商业繁华度</v>
          </cell>
          <cell r="M1" t="str">
            <v>办公集聚程度</v>
          </cell>
          <cell r="N1" t="str">
            <v>产业集聚程度</v>
          </cell>
          <cell r="O1" t="str">
            <v>交通便捷度</v>
          </cell>
          <cell r="P1" t="str">
            <v>区域土地利用方向</v>
          </cell>
          <cell r="Q1" t="str">
            <v>公共配套设施</v>
          </cell>
          <cell r="R1" t="str">
            <v>基础设施水平</v>
          </cell>
          <cell r="S1" t="str">
            <v>环境质量</v>
          </cell>
          <cell r="T1" t="str">
            <v>临街状况</v>
          </cell>
          <cell r="U1" t="str">
            <v>内部装修维护情况</v>
          </cell>
          <cell r="V1" t="str">
            <v>单价内涵</v>
          </cell>
          <cell r="W1" t="str">
            <v>五等判定</v>
          </cell>
        </row>
        <row r="2">
          <cell r="A2" t="str">
            <v>——</v>
          </cell>
          <cell r="B2" t="str">
            <v>成本法</v>
          </cell>
          <cell r="C2" t="str">
            <v>一级</v>
          </cell>
          <cell r="D2" t="str">
            <v>是</v>
          </cell>
          <cell r="E2" t="str">
            <v>地上</v>
          </cell>
          <cell r="F2" t="str">
            <v>住宅</v>
          </cell>
          <cell r="G2">
            <v>40</v>
          </cell>
          <cell r="H2" t="str">
            <v>住宅</v>
          </cell>
          <cell r="I2" t="str">
            <v>60-70（含）</v>
          </cell>
          <cell r="J2" t="str">
            <v>经营性</v>
          </cell>
          <cell r="K2" t="str">
            <v>好</v>
          </cell>
          <cell r="L2" t="str">
            <v>好</v>
          </cell>
          <cell r="M2" t="str">
            <v>好</v>
          </cell>
          <cell r="N2" t="str">
            <v>好</v>
          </cell>
          <cell r="O2" t="str">
            <v>好</v>
          </cell>
          <cell r="P2" t="str">
            <v>好</v>
          </cell>
          <cell r="Q2" t="str">
            <v>好</v>
          </cell>
          <cell r="R2" t="str">
            <v>七通</v>
          </cell>
          <cell r="S2" t="str">
            <v>好</v>
          </cell>
          <cell r="T2" t="str">
            <v>多面临街</v>
          </cell>
          <cell r="U2" t="str">
            <v>好</v>
          </cell>
          <cell r="V2" t="str">
            <v>单位面积地价</v>
          </cell>
          <cell r="W2" t="str">
            <v>好</v>
          </cell>
        </row>
        <row r="3">
          <cell r="A3" t="str">
            <v>平层住宅</v>
          </cell>
          <cell r="B3" t="str">
            <v>成本法 (元)</v>
          </cell>
          <cell r="C3" t="str">
            <v>二级</v>
          </cell>
          <cell r="D3" t="str">
            <v>否</v>
          </cell>
          <cell r="E3" t="str">
            <v>——</v>
          </cell>
          <cell r="F3" t="str">
            <v>商业</v>
          </cell>
          <cell r="G3">
            <v>50</v>
          </cell>
          <cell r="H3" t="str">
            <v>商业</v>
          </cell>
          <cell r="I3" t="str">
            <v>50-60（含）</v>
          </cell>
          <cell r="J3" t="str">
            <v>非经营性</v>
          </cell>
          <cell r="K3" t="str">
            <v>较好</v>
          </cell>
          <cell r="L3" t="str">
            <v>较好</v>
          </cell>
          <cell r="M3" t="str">
            <v>较好</v>
          </cell>
          <cell r="N3" t="str">
            <v>较好</v>
          </cell>
          <cell r="O3" t="str">
            <v>较好</v>
          </cell>
          <cell r="P3" t="str">
            <v>较好</v>
          </cell>
          <cell r="Q3" t="str">
            <v>较好</v>
          </cell>
          <cell r="R3" t="str">
            <v>六通</v>
          </cell>
          <cell r="S3" t="str">
            <v>较好</v>
          </cell>
          <cell r="T3" t="str">
            <v>双面临街</v>
          </cell>
          <cell r="U3" t="str">
            <v>较好</v>
          </cell>
          <cell r="V3" t="str">
            <v>楼面地价</v>
          </cell>
          <cell r="W3" t="str">
            <v>较好</v>
          </cell>
        </row>
        <row r="4">
          <cell r="A4" t="str">
            <v>LOFT住宅</v>
          </cell>
          <cell r="B4" t="str">
            <v>假设开发法</v>
          </cell>
          <cell r="C4" t="str">
            <v>三级</v>
          </cell>
          <cell r="D4" t="str">
            <v>——</v>
          </cell>
          <cell r="E4" t="str">
            <v>地下</v>
          </cell>
          <cell r="F4" t="str">
            <v>办公</v>
          </cell>
          <cell r="G4">
            <v>70</v>
          </cell>
          <cell r="H4" t="str">
            <v>办公</v>
          </cell>
          <cell r="I4" t="str">
            <v>40-50（含）</v>
          </cell>
          <cell r="K4" t="str">
            <v>一般</v>
          </cell>
          <cell r="L4" t="str">
            <v>一般</v>
          </cell>
          <cell r="M4" t="str">
            <v>一般</v>
          </cell>
          <cell r="N4" t="str">
            <v>一般</v>
          </cell>
          <cell r="O4" t="str">
            <v>一般</v>
          </cell>
          <cell r="P4" t="str">
            <v>一般</v>
          </cell>
          <cell r="Q4" t="str">
            <v>一般</v>
          </cell>
          <cell r="R4" t="str">
            <v>五通</v>
          </cell>
          <cell r="S4" t="str">
            <v>一般</v>
          </cell>
          <cell r="T4" t="str">
            <v>单面临街</v>
          </cell>
          <cell r="U4" t="str">
            <v>一般</v>
          </cell>
          <cell r="W4" t="str">
            <v>一般</v>
          </cell>
        </row>
        <row r="5">
          <cell r="A5" t="str">
            <v>普通住宅</v>
          </cell>
          <cell r="B5" t="str">
            <v>收益法</v>
          </cell>
          <cell r="C5" t="str">
            <v>四级</v>
          </cell>
          <cell r="F5" t="str">
            <v>工业</v>
          </cell>
          <cell r="H5" t="str">
            <v>车库</v>
          </cell>
          <cell r="I5" t="str">
            <v>30-40（含）</v>
          </cell>
          <cell r="K5" t="str">
            <v>较差</v>
          </cell>
          <cell r="L5" t="str">
            <v>较差</v>
          </cell>
          <cell r="M5" t="str">
            <v>较差</v>
          </cell>
          <cell r="N5" t="str">
            <v>较差</v>
          </cell>
          <cell r="O5" t="str">
            <v>较差</v>
          </cell>
          <cell r="P5" t="str">
            <v>较差</v>
          </cell>
          <cell r="Q5" t="str">
            <v>较差</v>
          </cell>
          <cell r="R5" t="str">
            <v>四通</v>
          </cell>
          <cell r="S5" t="str">
            <v>较差</v>
          </cell>
          <cell r="T5" t="str">
            <v>不临街</v>
          </cell>
          <cell r="U5" t="str">
            <v>较差</v>
          </cell>
          <cell r="W5" t="str">
            <v>较差</v>
          </cell>
        </row>
        <row r="6">
          <cell r="A6" t="str">
            <v>公寓</v>
          </cell>
          <cell r="B6" t="str">
            <v>收益法 (元)</v>
          </cell>
          <cell r="C6" t="str">
            <v>五级</v>
          </cell>
          <cell r="F6" t="str">
            <v>车库</v>
          </cell>
          <cell r="H6" t="str">
            <v>仓储</v>
          </cell>
          <cell r="I6" t="str">
            <v>20-30（含）</v>
          </cell>
          <cell r="K6" t="str">
            <v>差</v>
          </cell>
          <cell r="L6" t="str">
            <v>差</v>
          </cell>
          <cell r="M6" t="str">
            <v>差</v>
          </cell>
          <cell r="N6" t="str">
            <v>差</v>
          </cell>
          <cell r="O6" t="str">
            <v>差</v>
          </cell>
          <cell r="P6" t="str">
            <v>差</v>
          </cell>
          <cell r="Q6" t="str">
            <v>差</v>
          </cell>
          <cell r="R6" t="str">
            <v>三通</v>
          </cell>
          <cell r="S6" t="str">
            <v>差</v>
          </cell>
          <cell r="U6" t="str">
            <v>差</v>
          </cell>
          <cell r="W6" t="str">
            <v>差</v>
          </cell>
        </row>
        <row r="7">
          <cell r="A7" t="str">
            <v>洋房</v>
          </cell>
          <cell r="B7" t="str">
            <v>收益法（汇总）</v>
          </cell>
          <cell r="C7" t="str">
            <v>六级</v>
          </cell>
          <cell r="F7" t="str">
            <v>车库—商业</v>
          </cell>
          <cell r="H7" t="str">
            <v>工业</v>
          </cell>
          <cell r="I7" t="str">
            <v>10-20（含）</v>
          </cell>
        </row>
        <row r="8">
          <cell r="A8" t="str">
            <v>叠拼</v>
          </cell>
          <cell r="B8" t="str">
            <v>比较法-住宅</v>
          </cell>
          <cell r="C8" t="str">
            <v>七级</v>
          </cell>
          <cell r="F8" t="str">
            <v>车库—办公</v>
          </cell>
          <cell r="H8">
            <v>0</v>
          </cell>
          <cell r="I8" t="str">
            <v>0-10（含）</v>
          </cell>
        </row>
        <row r="9">
          <cell r="A9" t="str">
            <v>联排</v>
          </cell>
          <cell r="B9" t="str">
            <v>比较法-商业</v>
          </cell>
          <cell r="C9" t="str">
            <v>八级</v>
          </cell>
          <cell r="F9" t="str">
            <v>仓储</v>
          </cell>
          <cell r="H9">
            <v>0</v>
          </cell>
        </row>
        <row r="10">
          <cell r="A10" t="str">
            <v>双拼</v>
          </cell>
          <cell r="B10" t="str">
            <v>比较法-办公</v>
          </cell>
          <cell r="C10" t="str">
            <v>九级</v>
          </cell>
          <cell r="F10" t="str">
            <v>——</v>
          </cell>
        </row>
        <row r="11">
          <cell r="A11" t="str">
            <v>独栋</v>
          </cell>
          <cell r="B11" t="str">
            <v>比较法-工业</v>
          </cell>
          <cell r="C11" t="str">
            <v>十级</v>
          </cell>
        </row>
        <row r="12">
          <cell r="A12" t="str">
            <v>底商</v>
          </cell>
          <cell r="B12" t="str">
            <v>比较法-车位</v>
          </cell>
          <cell r="C12" t="str">
            <v>十一级</v>
          </cell>
        </row>
        <row r="13">
          <cell r="A13" t="str">
            <v>独立商业</v>
          </cell>
          <cell r="B13" t="str">
            <v>比较法-仓储</v>
          </cell>
          <cell r="C13" t="str">
            <v>十二级</v>
          </cell>
        </row>
        <row r="14">
          <cell r="A14" t="str">
            <v>商业街</v>
          </cell>
          <cell r="B14" t="str">
            <v>土地比较法-住宅、综合</v>
          </cell>
          <cell r="C14" t="str">
            <v>——</v>
          </cell>
        </row>
        <row r="15">
          <cell r="A15" t="str">
            <v>酒店</v>
          </cell>
          <cell r="B15" t="str">
            <v>土地比较法-工业</v>
          </cell>
        </row>
        <row r="16">
          <cell r="A16" t="str">
            <v>标准厂房</v>
          </cell>
          <cell r="B16" t="str">
            <v>基准地价修正</v>
          </cell>
        </row>
        <row r="17">
          <cell r="A17" t="str">
            <v>特殊厂房</v>
          </cell>
          <cell r="B17" t="str">
            <v>典型户型修正</v>
          </cell>
        </row>
        <row r="18">
          <cell r="A18" t="str">
            <v>办公楼</v>
          </cell>
          <cell r="B18" t="str">
            <v>收益法-酒店模型</v>
          </cell>
        </row>
        <row r="19">
          <cell r="A19" t="str">
            <v>宿舍</v>
          </cell>
          <cell r="B19" t="str">
            <v>*</v>
          </cell>
        </row>
        <row r="20">
          <cell r="A20" t="str">
            <v>食堂</v>
          </cell>
          <cell r="B20" t="str">
            <v>*</v>
          </cell>
        </row>
        <row r="21">
          <cell r="A21" t="str">
            <v>车库</v>
          </cell>
          <cell r="B21" t="str">
            <v>*</v>
          </cell>
        </row>
        <row r="22">
          <cell r="A22" t="str">
            <v>戊类库房</v>
          </cell>
          <cell r="B22" t="str">
            <v>*</v>
          </cell>
        </row>
        <row r="23">
          <cell r="A23" t="str">
            <v>燃品库房</v>
          </cell>
          <cell r="B23" t="str">
            <v>*</v>
          </cell>
        </row>
        <row r="24">
          <cell r="A24" t="str">
            <v>非燃品库房</v>
          </cell>
          <cell r="B24" t="str">
            <v>*</v>
          </cell>
        </row>
        <row r="25">
          <cell r="A25" t="str">
            <v>限价商品房</v>
          </cell>
          <cell r="B25" t="str">
            <v>*</v>
          </cell>
        </row>
        <row r="26">
          <cell r="A26" t="str">
            <v>自住商品房</v>
          </cell>
          <cell r="B26" t="str">
            <v>*</v>
          </cell>
        </row>
        <row r="27">
          <cell r="A27" t="str">
            <v>*</v>
          </cell>
          <cell r="B27" t="str">
            <v>*</v>
          </cell>
        </row>
        <row r="28">
          <cell r="A28" t="str">
            <v>*</v>
          </cell>
          <cell r="B28" t="str">
            <v>*</v>
          </cell>
        </row>
        <row r="29">
          <cell r="A29" t="str">
            <v>*</v>
          </cell>
          <cell r="B29" t="str">
            <v>*</v>
          </cell>
        </row>
        <row r="30">
          <cell r="A30" t="str">
            <v>*</v>
          </cell>
          <cell r="B30" t="str">
            <v>*</v>
          </cell>
        </row>
        <row r="31">
          <cell r="A31" t="str">
            <v>*</v>
          </cell>
          <cell r="B31" t="str">
            <v>*</v>
          </cell>
        </row>
        <row r="32">
          <cell r="A32" t="str">
            <v>*</v>
          </cell>
          <cell r="B32" t="str">
            <v>*</v>
          </cell>
        </row>
        <row r="33">
          <cell r="A33" t="str">
            <v>*</v>
          </cell>
          <cell r="B33" t="str">
            <v>*</v>
          </cell>
        </row>
        <row r="34">
          <cell r="A34" t="str">
            <v>*</v>
          </cell>
          <cell r="B34" t="str">
            <v>*</v>
          </cell>
        </row>
        <row r="35">
          <cell r="A35" t="str">
            <v>*</v>
          </cell>
          <cell r="B35" t="str">
            <v>*</v>
          </cell>
        </row>
        <row r="36">
          <cell r="A36" t="str">
            <v>*</v>
          </cell>
          <cell r="B36" t="str">
            <v>*</v>
          </cell>
        </row>
        <row r="37">
          <cell r="A37" t="str">
            <v>*</v>
          </cell>
          <cell r="B37" t="str">
            <v>*</v>
          </cell>
        </row>
        <row r="38">
          <cell r="A38" t="str">
            <v>*</v>
          </cell>
          <cell r="B38" t="str">
            <v>*</v>
          </cell>
        </row>
        <row r="39">
          <cell r="A39" t="str">
            <v>*</v>
          </cell>
          <cell r="B39" t="str">
            <v>*</v>
          </cell>
        </row>
        <row r="40">
          <cell r="A40" t="str">
            <v>*</v>
          </cell>
          <cell r="B40" t="str">
            <v>*</v>
          </cell>
        </row>
        <row r="41">
          <cell r="A41" t="str">
            <v>*</v>
          </cell>
          <cell r="B41" t="str">
            <v>*</v>
          </cell>
        </row>
        <row r="42">
          <cell r="A42" t="str">
            <v>*</v>
          </cell>
          <cell r="B42" t="str">
            <v>*</v>
          </cell>
        </row>
        <row r="43">
          <cell r="A43" t="str">
            <v>*</v>
          </cell>
          <cell r="B43" t="str">
            <v>*</v>
          </cell>
        </row>
        <row r="44">
          <cell r="A44" t="str">
            <v>*</v>
          </cell>
          <cell r="B44" t="str">
            <v>*</v>
          </cell>
        </row>
        <row r="45">
          <cell r="A45" t="str">
            <v>*</v>
          </cell>
          <cell r="B45" t="str">
            <v>*</v>
          </cell>
        </row>
        <row r="46">
          <cell r="A46" t="str">
            <v>*</v>
          </cell>
          <cell r="B46" t="str">
            <v>*</v>
          </cell>
        </row>
        <row r="47">
          <cell r="A47" t="str">
            <v>*</v>
          </cell>
          <cell r="B47" t="str">
            <v>*</v>
          </cell>
        </row>
        <row r="48">
          <cell r="A48" t="str">
            <v>*</v>
          </cell>
          <cell r="B48" t="str">
            <v>*</v>
          </cell>
        </row>
        <row r="49">
          <cell r="A49" t="str">
            <v>*</v>
          </cell>
          <cell r="B49" t="str">
            <v>*</v>
          </cell>
        </row>
        <row r="50">
          <cell r="A50" t="str">
            <v>*</v>
          </cell>
          <cell r="B50" t="str">
            <v>*</v>
          </cell>
        </row>
        <row r="54">
          <cell r="B54" t="str">
            <v>房地产抵押价值</v>
          </cell>
        </row>
        <row r="55">
          <cell r="B55" t="str">
            <v>已注销</v>
          </cell>
        </row>
        <row r="56">
          <cell r="B56" t="str">
            <v>已注销及未注销</v>
          </cell>
        </row>
      </sheetData>
      <sheetData sheetId="10"/>
      <sheetData sheetId="11"/>
      <sheetData sheetId="12"/>
      <sheetData sheetId="13"/>
      <sheetData sheetId="14"/>
      <sheetData sheetId="15"/>
      <sheetData sheetId="16"/>
      <sheetData sheetId="17">
        <row r="3">
          <cell r="D3">
            <v>44855</v>
          </cell>
        </row>
      </sheetData>
      <sheetData sheetId="18"/>
      <sheetData sheetId="19"/>
      <sheetData sheetId="20">
        <row r="17">
          <cell r="C17" t="str">
            <v>项目类型</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sheetData>
      <sheetData sheetId="21">
        <row r="53">
          <cell r="A53" t="str">
            <v>城镇土地纳税等级分级范围</v>
          </cell>
        </row>
        <row r="54">
          <cell r="A54" t="str">
            <v>一级</v>
          </cell>
        </row>
        <row r="55">
          <cell r="A55" t="str">
            <v>二级</v>
          </cell>
        </row>
        <row r="56">
          <cell r="A56" t="str">
            <v>三级</v>
          </cell>
        </row>
        <row r="57">
          <cell r="A57" t="str">
            <v>四级</v>
          </cell>
        </row>
        <row r="58">
          <cell r="A58" t="str">
            <v>五级</v>
          </cell>
        </row>
        <row r="59">
          <cell r="A59" t="str">
            <v>六级</v>
          </cell>
        </row>
        <row r="60">
          <cell r="A60" t="str">
            <v>七级</v>
          </cell>
        </row>
        <row r="61">
          <cell r="A61" t="str">
            <v>八级</v>
          </cell>
        </row>
        <row r="62">
          <cell r="A62" t="str">
            <v>九级</v>
          </cell>
        </row>
        <row r="63">
          <cell r="A63" t="str">
            <v>十级</v>
          </cell>
        </row>
      </sheetData>
      <sheetData sheetId="22"/>
      <sheetData sheetId="23"/>
      <sheetData sheetId="24">
        <row r="124">
          <cell r="D124" t="str">
            <v>——</v>
          </cell>
        </row>
        <row r="126">
          <cell r="D126" t="str">
            <v>——</v>
          </cell>
        </row>
      </sheetData>
      <sheetData sheetId="25"/>
      <sheetData sheetId="26"/>
      <sheetData sheetId="27"/>
      <sheetData sheetId="28"/>
      <sheetData sheetId="29"/>
      <sheetData sheetId="30"/>
      <sheetData sheetId="31"/>
      <sheetData sheetId="32">
        <row r="61">
          <cell r="A61" t="str">
            <v>交易情况</v>
          </cell>
          <cell r="B61">
            <v>0</v>
          </cell>
          <cell r="C61" t="str">
            <v>正常</v>
          </cell>
          <cell r="D61">
            <v>0</v>
          </cell>
          <cell r="E61">
            <v>0</v>
          </cell>
          <cell r="F61">
            <v>0</v>
          </cell>
          <cell r="G61">
            <v>0</v>
          </cell>
          <cell r="H61">
            <v>0</v>
          </cell>
          <cell r="I61">
            <v>0</v>
          </cell>
          <cell r="J61">
            <v>0</v>
          </cell>
          <cell r="K61">
            <v>0</v>
          </cell>
          <cell r="L61">
            <v>0</v>
          </cell>
          <cell r="M61">
            <v>0</v>
          </cell>
        </row>
        <row r="63">
          <cell r="B63" t="str">
            <v>用途</v>
          </cell>
          <cell r="C63">
            <v>0</v>
          </cell>
          <cell r="D63">
            <v>0</v>
          </cell>
          <cell r="E63">
            <v>0</v>
          </cell>
          <cell r="F63">
            <v>0</v>
          </cell>
          <cell r="G63">
            <v>0</v>
          </cell>
          <cell r="H63">
            <v>0</v>
          </cell>
          <cell r="I63">
            <v>0</v>
          </cell>
          <cell r="J63">
            <v>0</v>
          </cell>
          <cell r="K63">
            <v>0</v>
          </cell>
          <cell r="L63">
            <v>0</v>
          </cell>
          <cell r="M63">
            <v>0</v>
          </cell>
        </row>
        <row r="86">
          <cell r="B86" t="str">
            <v>楼层-1</v>
          </cell>
          <cell r="C86">
            <v>0</v>
          </cell>
          <cell r="D86">
            <v>0</v>
          </cell>
          <cell r="E86">
            <v>0</v>
          </cell>
          <cell r="F86">
            <v>0</v>
          </cell>
          <cell r="G86">
            <v>0</v>
          </cell>
          <cell r="H86">
            <v>0</v>
          </cell>
          <cell r="I86">
            <v>0</v>
          </cell>
          <cell r="J86">
            <v>0</v>
          </cell>
          <cell r="K86">
            <v>0</v>
          </cell>
          <cell r="L86">
            <v>0</v>
          </cell>
          <cell r="M86">
            <v>0</v>
          </cell>
        </row>
        <row r="88">
          <cell r="B88" t="str">
            <v>朝向</v>
          </cell>
          <cell r="C88">
            <v>0</v>
          </cell>
          <cell r="D88">
            <v>0</v>
          </cell>
          <cell r="E88">
            <v>0</v>
          </cell>
          <cell r="F88">
            <v>0</v>
          </cell>
          <cell r="G88">
            <v>0</v>
          </cell>
          <cell r="H88">
            <v>0</v>
          </cell>
          <cell r="I88">
            <v>0</v>
          </cell>
          <cell r="J88">
            <v>0</v>
          </cell>
          <cell r="K88">
            <v>0</v>
          </cell>
          <cell r="L88">
            <v>0</v>
          </cell>
          <cell r="M88">
            <v>0</v>
          </cell>
        </row>
        <row r="100">
          <cell r="B100" t="str">
            <v>建筑类型</v>
          </cell>
          <cell r="C100">
            <v>0</v>
          </cell>
          <cell r="D100">
            <v>0</v>
          </cell>
          <cell r="E100">
            <v>0</v>
          </cell>
          <cell r="F100">
            <v>0</v>
          </cell>
          <cell r="G100">
            <v>0</v>
          </cell>
          <cell r="H100">
            <v>0</v>
          </cell>
          <cell r="I100">
            <v>0</v>
          </cell>
          <cell r="J100">
            <v>0</v>
          </cell>
          <cell r="K100">
            <v>0</v>
          </cell>
          <cell r="L100">
            <v>0</v>
          </cell>
          <cell r="M100">
            <v>0</v>
          </cell>
        </row>
        <row r="105">
          <cell r="B105" t="str">
            <v>建筑结构</v>
          </cell>
          <cell r="C105">
            <v>0</v>
          </cell>
          <cell r="D105">
            <v>0</v>
          </cell>
          <cell r="E105">
            <v>0</v>
          </cell>
          <cell r="F105">
            <v>0</v>
          </cell>
          <cell r="G105">
            <v>0</v>
          </cell>
          <cell r="H105">
            <v>0</v>
          </cell>
          <cell r="I105">
            <v>0</v>
          </cell>
          <cell r="J105">
            <v>0</v>
          </cell>
          <cell r="K105">
            <v>0</v>
          </cell>
          <cell r="L105">
            <v>0</v>
          </cell>
          <cell r="M105">
            <v>0</v>
          </cell>
        </row>
        <row r="107">
          <cell r="B107" t="str">
            <v>建筑品质</v>
          </cell>
          <cell r="C107">
            <v>0</v>
          </cell>
          <cell r="D107">
            <v>0</v>
          </cell>
          <cell r="E107">
            <v>0</v>
          </cell>
          <cell r="F107">
            <v>0</v>
          </cell>
          <cell r="G107">
            <v>0</v>
          </cell>
          <cell r="H107">
            <v>0</v>
          </cell>
          <cell r="I107">
            <v>0</v>
          </cell>
          <cell r="J107">
            <v>0</v>
          </cell>
          <cell r="K107">
            <v>0</v>
          </cell>
          <cell r="L107">
            <v>0</v>
          </cell>
          <cell r="M107">
            <v>0</v>
          </cell>
        </row>
        <row r="109">
          <cell r="B109" t="str">
            <v>公共部分装修</v>
          </cell>
          <cell r="C109">
            <v>0</v>
          </cell>
          <cell r="D109">
            <v>0</v>
          </cell>
          <cell r="E109">
            <v>0</v>
          </cell>
          <cell r="F109">
            <v>0</v>
          </cell>
          <cell r="G109">
            <v>0</v>
          </cell>
          <cell r="H109">
            <v>0</v>
          </cell>
          <cell r="I109">
            <v>0</v>
          </cell>
          <cell r="J109">
            <v>0</v>
          </cell>
          <cell r="K109">
            <v>0</v>
          </cell>
          <cell r="L109">
            <v>0</v>
          </cell>
          <cell r="M109">
            <v>0</v>
          </cell>
        </row>
        <row r="114">
          <cell r="B114" t="str">
            <v>物业管理</v>
          </cell>
          <cell r="C114">
            <v>0</v>
          </cell>
          <cell r="D114">
            <v>0</v>
          </cell>
          <cell r="E114">
            <v>0</v>
          </cell>
          <cell r="F114">
            <v>0</v>
          </cell>
          <cell r="G114">
            <v>0</v>
          </cell>
          <cell r="H114">
            <v>0</v>
          </cell>
          <cell r="I114">
            <v>0</v>
          </cell>
          <cell r="J114">
            <v>0</v>
          </cell>
          <cell r="K114">
            <v>0</v>
          </cell>
          <cell r="L114">
            <v>0</v>
          </cell>
          <cell r="M114">
            <v>0</v>
          </cell>
        </row>
        <row r="116">
          <cell r="B116" t="str">
            <v>市政基础设施</v>
          </cell>
          <cell r="C116">
            <v>0</v>
          </cell>
          <cell r="D116">
            <v>0</v>
          </cell>
          <cell r="E116">
            <v>0</v>
          </cell>
          <cell r="F116">
            <v>0</v>
          </cell>
          <cell r="G116">
            <v>0</v>
          </cell>
          <cell r="H116">
            <v>0</v>
          </cell>
          <cell r="I116">
            <v>0</v>
          </cell>
          <cell r="J116">
            <v>0</v>
          </cell>
          <cell r="K116">
            <v>0</v>
          </cell>
          <cell r="L116">
            <v>0</v>
          </cell>
          <cell r="M116">
            <v>0</v>
          </cell>
        </row>
        <row r="118">
          <cell r="B118" t="str">
            <v>房型</v>
          </cell>
          <cell r="C118">
            <v>0</v>
          </cell>
          <cell r="D118">
            <v>0</v>
          </cell>
          <cell r="E118">
            <v>0</v>
          </cell>
          <cell r="F118">
            <v>0</v>
          </cell>
          <cell r="G118">
            <v>0</v>
          </cell>
          <cell r="H118">
            <v>0</v>
          </cell>
          <cell r="I118">
            <v>0</v>
          </cell>
          <cell r="J118">
            <v>0</v>
          </cell>
          <cell r="K118">
            <v>0</v>
          </cell>
          <cell r="L118">
            <v>0</v>
          </cell>
          <cell r="M118">
            <v>0</v>
          </cell>
        </row>
        <row r="122">
          <cell r="B122" t="str">
            <v>内部装修</v>
          </cell>
          <cell r="C122">
            <v>0</v>
          </cell>
          <cell r="D122">
            <v>0</v>
          </cell>
          <cell r="E122">
            <v>0</v>
          </cell>
          <cell r="F122">
            <v>0</v>
          </cell>
          <cell r="G122">
            <v>0</v>
          </cell>
          <cell r="H122">
            <v>0</v>
          </cell>
          <cell r="I122">
            <v>0</v>
          </cell>
          <cell r="J122">
            <v>0</v>
          </cell>
          <cell r="K122">
            <v>0</v>
          </cell>
          <cell r="L122">
            <v>0</v>
          </cell>
          <cell r="M122">
            <v>0</v>
          </cell>
        </row>
      </sheetData>
      <sheetData sheetId="33">
        <row r="61">
          <cell r="A61" t="str">
            <v>交易情况</v>
          </cell>
          <cell r="B61">
            <v>0</v>
          </cell>
          <cell r="C61" t="str">
            <v>正常</v>
          </cell>
          <cell r="D61">
            <v>0</v>
          </cell>
          <cell r="E61">
            <v>0</v>
          </cell>
          <cell r="F61">
            <v>0</v>
          </cell>
          <cell r="G61">
            <v>0</v>
          </cell>
          <cell r="H61">
            <v>0</v>
          </cell>
          <cell r="I61">
            <v>0</v>
          </cell>
          <cell r="J61">
            <v>0</v>
          </cell>
          <cell r="K61">
            <v>0</v>
          </cell>
          <cell r="L61">
            <v>0</v>
          </cell>
          <cell r="M61">
            <v>0</v>
          </cell>
        </row>
        <row r="63">
          <cell r="B63" t="str">
            <v>用途</v>
          </cell>
          <cell r="C63">
            <v>0</v>
          </cell>
          <cell r="D63">
            <v>0</v>
          </cell>
          <cell r="E63">
            <v>0</v>
          </cell>
          <cell r="F63">
            <v>0</v>
          </cell>
          <cell r="G63">
            <v>0</v>
          </cell>
          <cell r="H63">
            <v>0</v>
          </cell>
          <cell r="I63">
            <v>0</v>
          </cell>
          <cell r="J63">
            <v>0</v>
          </cell>
          <cell r="K63">
            <v>0</v>
          </cell>
          <cell r="L63">
            <v>0</v>
          </cell>
          <cell r="M63">
            <v>0</v>
          </cell>
        </row>
        <row r="86">
          <cell r="B86" t="str">
            <v>临街状况</v>
          </cell>
          <cell r="C86">
            <v>0</v>
          </cell>
          <cell r="D86">
            <v>0</v>
          </cell>
          <cell r="E86">
            <v>0</v>
          </cell>
          <cell r="F86">
            <v>0</v>
          </cell>
          <cell r="G86">
            <v>0</v>
          </cell>
          <cell r="H86">
            <v>0</v>
          </cell>
          <cell r="I86">
            <v>0</v>
          </cell>
          <cell r="J86">
            <v>0</v>
          </cell>
          <cell r="K86">
            <v>0</v>
          </cell>
          <cell r="L86">
            <v>0</v>
          </cell>
          <cell r="M86">
            <v>0</v>
          </cell>
        </row>
        <row r="90">
          <cell r="B90" t="str">
            <v>人流量</v>
          </cell>
          <cell r="C90">
            <v>0</v>
          </cell>
          <cell r="D90">
            <v>0</v>
          </cell>
          <cell r="E90">
            <v>0</v>
          </cell>
          <cell r="F90">
            <v>0</v>
          </cell>
          <cell r="G90">
            <v>0</v>
          </cell>
          <cell r="H90">
            <v>0</v>
          </cell>
          <cell r="I90">
            <v>0</v>
          </cell>
          <cell r="J90">
            <v>0</v>
          </cell>
          <cell r="K90">
            <v>0</v>
          </cell>
          <cell r="L90">
            <v>0</v>
          </cell>
          <cell r="M90">
            <v>0</v>
          </cell>
        </row>
        <row r="92">
          <cell r="B92" t="str">
            <v>楼层</v>
          </cell>
          <cell r="C92">
            <v>0</v>
          </cell>
          <cell r="D92">
            <v>0</v>
          </cell>
          <cell r="E92">
            <v>0</v>
          </cell>
          <cell r="F92">
            <v>0</v>
          </cell>
          <cell r="G92">
            <v>0</v>
          </cell>
          <cell r="H92">
            <v>0</v>
          </cell>
          <cell r="I92">
            <v>0</v>
          </cell>
          <cell r="J92">
            <v>0</v>
          </cell>
          <cell r="K92">
            <v>0</v>
          </cell>
          <cell r="L92">
            <v>0</v>
          </cell>
          <cell r="M92">
            <v>0</v>
          </cell>
        </row>
        <row r="100">
          <cell r="B100" t="str">
            <v>商业类型</v>
          </cell>
          <cell r="C100">
            <v>0</v>
          </cell>
          <cell r="D100">
            <v>0</v>
          </cell>
          <cell r="E100">
            <v>0</v>
          </cell>
          <cell r="F100">
            <v>0</v>
          </cell>
          <cell r="G100">
            <v>0</v>
          </cell>
          <cell r="H100">
            <v>0</v>
          </cell>
          <cell r="I100">
            <v>0</v>
          </cell>
          <cell r="J100">
            <v>0</v>
          </cell>
          <cell r="K100">
            <v>0</v>
          </cell>
          <cell r="L100">
            <v>0</v>
          </cell>
          <cell r="M100">
            <v>0</v>
          </cell>
        </row>
        <row r="105">
          <cell r="B105" t="str">
            <v>建筑结构</v>
          </cell>
          <cell r="C105">
            <v>0</v>
          </cell>
          <cell r="D105">
            <v>0</v>
          </cell>
          <cell r="E105">
            <v>0</v>
          </cell>
          <cell r="F105">
            <v>0</v>
          </cell>
          <cell r="G105">
            <v>0</v>
          </cell>
          <cell r="H105">
            <v>0</v>
          </cell>
          <cell r="I105">
            <v>0</v>
          </cell>
          <cell r="J105">
            <v>0</v>
          </cell>
          <cell r="K105">
            <v>0</v>
          </cell>
          <cell r="L105">
            <v>0</v>
          </cell>
          <cell r="M105">
            <v>0</v>
          </cell>
        </row>
        <row r="107">
          <cell r="B107" t="str">
            <v>公共部分装修</v>
          </cell>
          <cell r="C107">
            <v>0</v>
          </cell>
          <cell r="D107">
            <v>0</v>
          </cell>
          <cell r="E107">
            <v>0</v>
          </cell>
          <cell r="F107">
            <v>0</v>
          </cell>
          <cell r="G107">
            <v>0</v>
          </cell>
          <cell r="H107">
            <v>0</v>
          </cell>
          <cell r="I107">
            <v>0</v>
          </cell>
          <cell r="J107">
            <v>0</v>
          </cell>
          <cell r="K107">
            <v>0</v>
          </cell>
          <cell r="L107">
            <v>0</v>
          </cell>
          <cell r="M107">
            <v>0</v>
          </cell>
        </row>
        <row r="112">
          <cell r="B112" t="str">
            <v>市政基础设施</v>
          </cell>
          <cell r="C112">
            <v>0</v>
          </cell>
          <cell r="D112">
            <v>0</v>
          </cell>
          <cell r="E112">
            <v>0</v>
          </cell>
          <cell r="F112">
            <v>0</v>
          </cell>
          <cell r="G112">
            <v>0</v>
          </cell>
          <cell r="H112">
            <v>0</v>
          </cell>
          <cell r="I112">
            <v>0</v>
          </cell>
          <cell r="J112">
            <v>0</v>
          </cell>
          <cell r="K112">
            <v>0</v>
          </cell>
          <cell r="L112">
            <v>0</v>
          </cell>
          <cell r="M112">
            <v>0</v>
          </cell>
        </row>
        <row r="114">
          <cell r="B114" t="str">
            <v>业态</v>
          </cell>
          <cell r="C114">
            <v>0</v>
          </cell>
          <cell r="D114">
            <v>0</v>
          </cell>
          <cell r="E114">
            <v>0</v>
          </cell>
          <cell r="F114">
            <v>0</v>
          </cell>
          <cell r="G114">
            <v>0</v>
          </cell>
          <cell r="H114">
            <v>0</v>
          </cell>
          <cell r="I114">
            <v>0</v>
          </cell>
          <cell r="J114">
            <v>0</v>
          </cell>
          <cell r="K114">
            <v>0</v>
          </cell>
          <cell r="L114">
            <v>0</v>
          </cell>
          <cell r="M114">
            <v>0</v>
          </cell>
        </row>
        <row r="116">
          <cell r="B116" t="str">
            <v>层高</v>
          </cell>
          <cell r="C116">
            <v>0</v>
          </cell>
          <cell r="D116">
            <v>0</v>
          </cell>
          <cell r="E116">
            <v>0</v>
          </cell>
          <cell r="F116">
            <v>0</v>
          </cell>
          <cell r="G116">
            <v>0</v>
          </cell>
          <cell r="H116">
            <v>0</v>
          </cell>
          <cell r="I116">
            <v>0</v>
          </cell>
          <cell r="J116">
            <v>0</v>
          </cell>
          <cell r="K116">
            <v>0</v>
          </cell>
          <cell r="L116">
            <v>0</v>
          </cell>
          <cell r="M116">
            <v>0</v>
          </cell>
        </row>
        <row r="120">
          <cell r="B120" t="str">
            <v>进深比</v>
          </cell>
          <cell r="C120">
            <v>0</v>
          </cell>
          <cell r="D120">
            <v>0</v>
          </cell>
          <cell r="E120">
            <v>0</v>
          </cell>
          <cell r="F120">
            <v>0</v>
          </cell>
          <cell r="G120">
            <v>0</v>
          </cell>
          <cell r="H120">
            <v>0</v>
          </cell>
          <cell r="I120">
            <v>0</v>
          </cell>
          <cell r="J120">
            <v>0</v>
          </cell>
          <cell r="K120">
            <v>0</v>
          </cell>
          <cell r="L120">
            <v>0</v>
          </cell>
          <cell r="M120">
            <v>0</v>
          </cell>
        </row>
        <row r="122">
          <cell r="B122" t="str">
            <v>内部装修</v>
          </cell>
          <cell r="C122">
            <v>0</v>
          </cell>
          <cell r="D122">
            <v>0</v>
          </cell>
          <cell r="E122">
            <v>0</v>
          </cell>
          <cell r="F122">
            <v>0</v>
          </cell>
          <cell r="G122">
            <v>0</v>
          </cell>
          <cell r="H122">
            <v>0</v>
          </cell>
          <cell r="I122">
            <v>0</v>
          </cell>
          <cell r="J122">
            <v>0</v>
          </cell>
          <cell r="K122">
            <v>0</v>
          </cell>
          <cell r="L122">
            <v>0</v>
          </cell>
          <cell r="M122">
            <v>0</v>
          </cell>
        </row>
      </sheetData>
      <sheetData sheetId="34">
        <row r="62">
          <cell r="A62" t="str">
            <v>交易情况</v>
          </cell>
          <cell r="B62">
            <v>0</v>
          </cell>
          <cell r="C62" t="str">
            <v>正常</v>
          </cell>
          <cell r="D62">
            <v>0</v>
          </cell>
          <cell r="E62">
            <v>0</v>
          </cell>
          <cell r="F62">
            <v>0</v>
          </cell>
          <cell r="G62">
            <v>0</v>
          </cell>
          <cell r="H62">
            <v>0</v>
          </cell>
          <cell r="I62">
            <v>0</v>
          </cell>
          <cell r="J62">
            <v>0</v>
          </cell>
          <cell r="K62">
            <v>0</v>
          </cell>
          <cell r="L62">
            <v>0</v>
          </cell>
          <cell r="M62">
            <v>0</v>
          </cell>
        </row>
        <row r="64">
          <cell r="B64" t="str">
            <v>用途</v>
          </cell>
          <cell r="C64">
            <v>0</v>
          </cell>
          <cell r="D64">
            <v>0</v>
          </cell>
          <cell r="E64">
            <v>0</v>
          </cell>
          <cell r="F64">
            <v>0</v>
          </cell>
          <cell r="G64">
            <v>0</v>
          </cell>
          <cell r="H64">
            <v>0</v>
          </cell>
          <cell r="I64">
            <v>0</v>
          </cell>
          <cell r="J64">
            <v>0</v>
          </cell>
          <cell r="K64">
            <v>0</v>
          </cell>
          <cell r="L64">
            <v>0</v>
          </cell>
          <cell r="M64">
            <v>0</v>
          </cell>
        </row>
        <row r="87">
          <cell r="B87" t="str">
            <v>毗邻道路的类型与等级</v>
          </cell>
          <cell r="C87">
            <v>0</v>
          </cell>
          <cell r="D87">
            <v>0</v>
          </cell>
          <cell r="E87">
            <v>0</v>
          </cell>
          <cell r="F87">
            <v>0</v>
          </cell>
          <cell r="G87">
            <v>0</v>
          </cell>
          <cell r="H87">
            <v>0</v>
          </cell>
          <cell r="I87">
            <v>0</v>
          </cell>
          <cell r="J87">
            <v>0</v>
          </cell>
          <cell r="K87">
            <v>0</v>
          </cell>
          <cell r="L87">
            <v>0</v>
          </cell>
          <cell r="M87">
            <v>0</v>
          </cell>
        </row>
        <row r="89">
          <cell r="B89" t="str">
            <v>楼层</v>
          </cell>
          <cell r="C89">
            <v>0</v>
          </cell>
          <cell r="D89">
            <v>0</v>
          </cell>
          <cell r="E89">
            <v>0</v>
          </cell>
          <cell r="F89">
            <v>0</v>
          </cell>
          <cell r="G89">
            <v>0</v>
          </cell>
          <cell r="H89">
            <v>0</v>
          </cell>
          <cell r="I89">
            <v>0</v>
          </cell>
          <cell r="J89">
            <v>0</v>
          </cell>
          <cell r="K89">
            <v>0</v>
          </cell>
          <cell r="L89">
            <v>0</v>
          </cell>
          <cell r="M89">
            <v>0</v>
          </cell>
        </row>
        <row r="91">
          <cell r="B91" t="str">
            <v>朝向</v>
          </cell>
          <cell r="C91">
            <v>0</v>
          </cell>
          <cell r="D91">
            <v>0</v>
          </cell>
          <cell r="E91">
            <v>0</v>
          </cell>
          <cell r="F91">
            <v>0</v>
          </cell>
          <cell r="G91">
            <v>0</v>
          </cell>
          <cell r="H91">
            <v>0</v>
          </cell>
          <cell r="I91">
            <v>0</v>
          </cell>
          <cell r="J91">
            <v>0</v>
          </cell>
          <cell r="K91">
            <v>0</v>
          </cell>
          <cell r="L91">
            <v>0</v>
          </cell>
          <cell r="M91">
            <v>0</v>
          </cell>
        </row>
        <row r="101">
          <cell r="B101" t="str">
            <v>建筑类型</v>
          </cell>
          <cell r="C101">
            <v>0</v>
          </cell>
          <cell r="D101">
            <v>0</v>
          </cell>
          <cell r="E101">
            <v>0</v>
          </cell>
          <cell r="F101">
            <v>0</v>
          </cell>
          <cell r="G101">
            <v>0</v>
          </cell>
          <cell r="H101">
            <v>0</v>
          </cell>
          <cell r="I101">
            <v>0</v>
          </cell>
          <cell r="J101">
            <v>0</v>
          </cell>
          <cell r="K101">
            <v>0</v>
          </cell>
          <cell r="L101">
            <v>0</v>
          </cell>
          <cell r="M101">
            <v>0</v>
          </cell>
        </row>
        <row r="106">
          <cell r="B106" t="str">
            <v>建筑结构</v>
          </cell>
          <cell r="C106">
            <v>0</v>
          </cell>
          <cell r="D106">
            <v>0</v>
          </cell>
          <cell r="E106">
            <v>0</v>
          </cell>
          <cell r="F106">
            <v>0</v>
          </cell>
          <cell r="G106">
            <v>0</v>
          </cell>
          <cell r="H106">
            <v>0</v>
          </cell>
          <cell r="I106">
            <v>0</v>
          </cell>
          <cell r="J106">
            <v>0</v>
          </cell>
          <cell r="K106">
            <v>0</v>
          </cell>
          <cell r="L106">
            <v>0</v>
          </cell>
          <cell r="M106">
            <v>0</v>
          </cell>
        </row>
        <row r="108">
          <cell r="B108" t="str">
            <v>公共部分装修</v>
          </cell>
          <cell r="C108">
            <v>0</v>
          </cell>
          <cell r="D108">
            <v>0</v>
          </cell>
          <cell r="E108">
            <v>0</v>
          </cell>
          <cell r="F108">
            <v>0</v>
          </cell>
          <cell r="G108">
            <v>0</v>
          </cell>
          <cell r="H108">
            <v>0</v>
          </cell>
          <cell r="I108">
            <v>0</v>
          </cell>
          <cell r="J108">
            <v>0</v>
          </cell>
          <cell r="K108">
            <v>0</v>
          </cell>
          <cell r="L108">
            <v>0</v>
          </cell>
          <cell r="M108">
            <v>0</v>
          </cell>
        </row>
        <row r="113">
          <cell r="B113" t="str">
            <v>写字楼等级</v>
          </cell>
          <cell r="C113">
            <v>0</v>
          </cell>
          <cell r="D113">
            <v>0</v>
          </cell>
          <cell r="E113">
            <v>0</v>
          </cell>
          <cell r="F113">
            <v>0</v>
          </cell>
          <cell r="G113">
            <v>0</v>
          </cell>
          <cell r="H113">
            <v>0</v>
          </cell>
          <cell r="I113">
            <v>0</v>
          </cell>
          <cell r="J113">
            <v>0</v>
          </cell>
          <cell r="K113">
            <v>0</v>
          </cell>
          <cell r="L113">
            <v>0</v>
          </cell>
          <cell r="M113">
            <v>0</v>
          </cell>
        </row>
        <row r="115">
          <cell r="B115" t="str">
            <v>物业管理</v>
          </cell>
          <cell r="C115">
            <v>0</v>
          </cell>
          <cell r="D115">
            <v>0</v>
          </cell>
          <cell r="E115">
            <v>0</v>
          </cell>
          <cell r="F115">
            <v>0</v>
          </cell>
          <cell r="G115">
            <v>0</v>
          </cell>
          <cell r="H115">
            <v>0</v>
          </cell>
          <cell r="I115">
            <v>0</v>
          </cell>
          <cell r="J115">
            <v>0</v>
          </cell>
          <cell r="K115">
            <v>0</v>
          </cell>
          <cell r="L115">
            <v>0</v>
          </cell>
          <cell r="M115">
            <v>0</v>
          </cell>
        </row>
        <row r="117">
          <cell r="B117" t="str">
            <v>市政基础设施</v>
          </cell>
          <cell r="C117">
            <v>0</v>
          </cell>
          <cell r="D117">
            <v>0</v>
          </cell>
          <cell r="E117">
            <v>0</v>
          </cell>
          <cell r="F117">
            <v>0</v>
          </cell>
          <cell r="G117">
            <v>0</v>
          </cell>
          <cell r="H117">
            <v>0</v>
          </cell>
          <cell r="I117">
            <v>0</v>
          </cell>
          <cell r="J117">
            <v>0</v>
          </cell>
          <cell r="K117">
            <v>0</v>
          </cell>
          <cell r="L117">
            <v>0</v>
          </cell>
          <cell r="M117">
            <v>0</v>
          </cell>
        </row>
        <row r="119">
          <cell r="B119" t="str">
            <v>层高</v>
          </cell>
          <cell r="C119">
            <v>0</v>
          </cell>
          <cell r="D119">
            <v>0</v>
          </cell>
          <cell r="E119">
            <v>0</v>
          </cell>
          <cell r="F119">
            <v>0</v>
          </cell>
          <cell r="G119">
            <v>0</v>
          </cell>
          <cell r="H119">
            <v>0</v>
          </cell>
          <cell r="I119">
            <v>0</v>
          </cell>
          <cell r="J119">
            <v>0</v>
          </cell>
          <cell r="K119">
            <v>0</v>
          </cell>
          <cell r="L119">
            <v>0</v>
          </cell>
          <cell r="M119">
            <v>0</v>
          </cell>
        </row>
        <row r="123">
          <cell r="B123" t="str">
            <v>内部装修</v>
          </cell>
          <cell r="C123">
            <v>0</v>
          </cell>
          <cell r="D123">
            <v>0</v>
          </cell>
          <cell r="E123">
            <v>0</v>
          </cell>
          <cell r="F123">
            <v>0</v>
          </cell>
          <cell r="G123">
            <v>0</v>
          </cell>
          <cell r="H123">
            <v>0</v>
          </cell>
          <cell r="I123">
            <v>0</v>
          </cell>
          <cell r="J123">
            <v>0</v>
          </cell>
          <cell r="K123">
            <v>0</v>
          </cell>
          <cell r="L123">
            <v>0</v>
          </cell>
          <cell r="M123">
            <v>0</v>
          </cell>
        </row>
      </sheetData>
      <sheetData sheetId="35">
        <row r="55">
          <cell r="A55" t="str">
            <v>交易情况</v>
          </cell>
          <cell r="B55">
            <v>0</v>
          </cell>
          <cell r="C55" t="str">
            <v>正常</v>
          </cell>
          <cell r="D55">
            <v>0</v>
          </cell>
          <cell r="E55">
            <v>0</v>
          </cell>
          <cell r="F55">
            <v>0</v>
          </cell>
          <cell r="G55">
            <v>0</v>
          </cell>
          <cell r="H55">
            <v>0</v>
          </cell>
          <cell r="I55">
            <v>0</v>
          </cell>
          <cell r="J55">
            <v>0</v>
          </cell>
          <cell r="K55">
            <v>0</v>
          </cell>
          <cell r="L55">
            <v>0</v>
          </cell>
          <cell r="M55">
            <v>0</v>
          </cell>
        </row>
        <row r="57">
          <cell r="B57" t="str">
            <v>用途</v>
          </cell>
          <cell r="C57">
            <v>0</v>
          </cell>
          <cell r="D57">
            <v>0</v>
          </cell>
          <cell r="E57">
            <v>0</v>
          </cell>
          <cell r="F57">
            <v>0</v>
          </cell>
          <cell r="G57">
            <v>0</v>
          </cell>
          <cell r="H57">
            <v>0</v>
          </cell>
          <cell r="I57">
            <v>0</v>
          </cell>
          <cell r="J57">
            <v>0</v>
          </cell>
          <cell r="K57">
            <v>0</v>
          </cell>
          <cell r="L57">
            <v>0</v>
          </cell>
          <cell r="M57">
            <v>0</v>
          </cell>
        </row>
        <row r="88">
          <cell r="B88" t="str">
            <v>建筑类型</v>
          </cell>
          <cell r="C88">
            <v>0</v>
          </cell>
          <cell r="D88">
            <v>0</v>
          </cell>
          <cell r="E88">
            <v>0</v>
          </cell>
          <cell r="F88">
            <v>0</v>
          </cell>
          <cell r="G88">
            <v>0</v>
          </cell>
          <cell r="H88">
            <v>0</v>
          </cell>
          <cell r="I88">
            <v>0</v>
          </cell>
          <cell r="J88">
            <v>0</v>
          </cell>
          <cell r="K88">
            <v>0</v>
          </cell>
          <cell r="L88">
            <v>0</v>
          </cell>
          <cell r="M88">
            <v>0</v>
          </cell>
        </row>
        <row r="93">
          <cell r="B93" t="str">
            <v>建筑结构</v>
          </cell>
          <cell r="C93">
            <v>0</v>
          </cell>
          <cell r="D93">
            <v>0</v>
          </cell>
          <cell r="E93">
            <v>0</v>
          </cell>
          <cell r="F93">
            <v>0</v>
          </cell>
          <cell r="G93">
            <v>0</v>
          </cell>
          <cell r="H93">
            <v>0</v>
          </cell>
          <cell r="I93">
            <v>0</v>
          </cell>
          <cell r="J93">
            <v>0</v>
          </cell>
          <cell r="K93">
            <v>0</v>
          </cell>
          <cell r="L93">
            <v>0</v>
          </cell>
          <cell r="M93">
            <v>0</v>
          </cell>
        </row>
        <row r="95">
          <cell r="B95" t="str">
            <v>公共部分装修</v>
          </cell>
          <cell r="C95">
            <v>0</v>
          </cell>
          <cell r="D95">
            <v>0</v>
          </cell>
          <cell r="E95">
            <v>0</v>
          </cell>
          <cell r="F95">
            <v>0</v>
          </cell>
          <cell r="G95">
            <v>0</v>
          </cell>
          <cell r="H95">
            <v>0</v>
          </cell>
          <cell r="I95">
            <v>0</v>
          </cell>
          <cell r="J95">
            <v>0</v>
          </cell>
          <cell r="K95">
            <v>0</v>
          </cell>
          <cell r="L95">
            <v>0</v>
          </cell>
          <cell r="M95">
            <v>0</v>
          </cell>
        </row>
        <row r="100">
          <cell r="B100" t="str">
            <v>物业管理</v>
          </cell>
          <cell r="C100">
            <v>0</v>
          </cell>
          <cell r="D100">
            <v>0</v>
          </cell>
          <cell r="E100">
            <v>0</v>
          </cell>
          <cell r="F100">
            <v>0</v>
          </cell>
          <cell r="G100">
            <v>0</v>
          </cell>
          <cell r="H100">
            <v>0</v>
          </cell>
          <cell r="I100">
            <v>0</v>
          </cell>
          <cell r="J100">
            <v>0</v>
          </cell>
          <cell r="K100">
            <v>0</v>
          </cell>
          <cell r="L100">
            <v>0</v>
          </cell>
          <cell r="M100">
            <v>0</v>
          </cell>
        </row>
        <row r="102">
          <cell r="B102" t="str">
            <v>市政基础设施</v>
          </cell>
          <cell r="C102">
            <v>0</v>
          </cell>
          <cell r="D102">
            <v>0</v>
          </cell>
          <cell r="E102">
            <v>0</v>
          </cell>
          <cell r="F102">
            <v>0</v>
          </cell>
          <cell r="G102">
            <v>0</v>
          </cell>
          <cell r="H102">
            <v>0</v>
          </cell>
          <cell r="I102">
            <v>0</v>
          </cell>
          <cell r="J102">
            <v>0</v>
          </cell>
          <cell r="K102">
            <v>0</v>
          </cell>
          <cell r="L102">
            <v>0</v>
          </cell>
          <cell r="M102">
            <v>0</v>
          </cell>
        </row>
        <row r="104">
          <cell r="B104" t="str">
            <v>内部装修</v>
          </cell>
          <cell r="C104">
            <v>0</v>
          </cell>
          <cell r="D104">
            <v>0</v>
          </cell>
          <cell r="E104">
            <v>0</v>
          </cell>
          <cell r="F104">
            <v>0</v>
          </cell>
          <cell r="G104">
            <v>0</v>
          </cell>
          <cell r="H104">
            <v>0</v>
          </cell>
          <cell r="I104">
            <v>0</v>
          </cell>
          <cell r="J104">
            <v>0</v>
          </cell>
          <cell r="K104">
            <v>0</v>
          </cell>
          <cell r="L104">
            <v>0</v>
          </cell>
          <cell r="M104">
            <v>0</v>
          </cell>
        </row>
      </sheetData>
      <sheetData sheetId="36">
        <row r="51">
          <cell r="A51" t="str">
            <v>交易情况</v>
          </cell>
          <cell r="B51">
            <v>0</v>
          </cell>
          <cell r="C51" t="str">
            <v>正常</v>
          </cell>
          <cell r="D51">
            <v>0</v>
          </cell>
          <cell r="E51">
            <v>0</v>
          </cell>
          <cell r="F51">
            <v>0</v>
          </cell>
          <cell r="G51">
            <v>0</v>
          </cell>
          <cell r="H51">
            <v>0</v>
          </cell>
          <cell r="I51">
            <v>0</v>
          </cell>
          <cell r="J51">
            <v>0</v>
          </cell>
          <cell r="K51">
            <v>0</v>
          </cell>
          <cell r="L51">
            <v>0</v>
          </cell>
          <cell r="M51">
            <v>0</v>
          </cell>
        </row>
        <row r="53">
          <cell r="B53" t="str">
            <v>用途</v>
          </cell>
          <cell r="C53">
            <v>0</v>
          </cell>
          <cell r="D53">
            <v>0</v>
          </cell>
          <cell r="E53">
            <v>0</v>
          </cell>
          <cell r="F53">
            <v>0</v>
          </cell>
          <cell r="G53">
            <v>0</v>
          </cell>
          <cell r="H53">
            <v>0</v>
          </cell>
          <cell r="I53">
            <v>0</v>
          </cell>
          <cell r="J53">
            <v>0</v>
          </cell>
          <cell r="K53">
            <v>0</v>
          </cell>
          <cell r="L53">
            <v>0</v>
          </cell>
          <cell r="M53">
            <v>0</v>
          </cell>
        </row>
        <row r="71">
          <cell r="B71" t="str">
            <v>楼层</v>
          </cell>
          <cell r="C71">
            <v>0</v>
          </cell>
          <cell r="D71">
            <v>0</v>
          </cell>
          <cell r="E71">
            <v>0</v>
          </cell>
          <cell r="F71">
            <v>0</v>
          </cell>
          <cell r="G71">
            <v>0</v>
          </cell>
          <cell r="H71">
            <v>0</v>
          </cell>
          <cell r="I71">
            <v>0</v>
          </cell>
          <cell r="J71">
            <v>0</v>
          </cell>
          <cell r="K71">
            <v>0</v>
          </cell>
          <cell r="L71">
            <v>0</v>
          </cell>
          <cell r="M71">
            <v>0</v>
          </cell>
        </row>
        <row r="79">
          <cell r="B79" t="str">
            <v>配套类型（地上主用途）</v>
          </cell>
          <cell r="C79">
            <v>0</v>
          </cell>
          <cell r="D79">
            <v>0</v>
          </cell>
          <cell r="E79">
            <v>0</v>
          </cell>
          <cell r="F79">
            <v>0</v>
          </cell>
          <cell r="G79">
            <v>0</v>
          </cell>
          <cell r="H79">
            <v>0</v>
          </cell>
          <cell r="I79">
            <v>0</v>
          </cell>
          <cell r="J79">
            <v>0</v>
          </cell>
          <cell r="K79">
            <v>0</v>
          </cell>
          <cell r="L79">
            <v>0</v>
          </cell>
          <cell r="M79">
            <v>0</v>
          </cell>
        </row>
        <row r="83">
          <cell r="B83" t="str">
            <v>公共部分装修</v>
          </cell>
          <cell r="C83">
            <v>0</v>
          </cell>
          <cell r="D83">
            <v>0</v>
          </cell>
          <cell r="E83">
            <v>0</v>
          </cell>
          <cell r="F83">
            <v>0</v>
          </cell>
          <cell r="G83">
            <v>0</v>
          </cell>
          <cell r="H83">
            <v>0</v>
          </cell>
          <cell r="I83">
            <v>0</v>
          </cell>
          <cell r="J83">
            <v>0</v>
          </cell>
          <cell r="K83">
            <v>0</v>
          </cell>
          <cell r="L83">
            <v>0</v>
          </cell>
          <cell r="M83">
            <v>0</v>
          </cell>
        </row>
        <row r="88">
          <cell r="B88" t="str">
            <v>物业等级</v>
          </cell>
          <cell r="C88">
            <v>0</v>
          </cell>
          <cell r="D88">
            <v>0</v>
          </cell>
          <cell r="E88">
            <v>0</v>
          </cell>
          <cell r="F88">
            <v>0</v>
          </cell>
          <cell r="G88">
            <v>0</v>
          </cell>
          <cell r="H88">
            <v>0</v>
          </cell>
          <cell r="I88">
            <v>0</v>
          </cell>
          <cell r="J88">
            <v>0</v>
          </cell>
          <cell r="K88">
            <v>0</v>
          </cell>
          <cell r="L88">
            <v>0</v>
          </cell>
          <cell r="M88">
            <v>0</v>
          </cell>
        </row>
        <row r="93">
          <cell r="B93" t="str">
            <v>车位类型</v>
          </cell>
          <cell r="C93">
            <v>0</v>
          </cell>
          <cell r="D93">
            <v>0</v>
          </cell>
          <cell r="E93">
            <v>0</v>
          </cell>
          <cell r="F93">
            <v>0</v>
          </cell>
          <cell r="G93">
            <v>0</v>
          </cell>
          <cell r="H93">
            <v>0</v>
          </cell>
          <cell r="I93">
            <v>0</v>
          </cell>
          <cell r="J93">
            <v>0</v>
          </cell>
          <cell r="K93">
            <v>0</v>
          </cell>
          <cell r="L93">
            <v>0</v>
          </cell>
          <cell r="M93">
            <v>0</v>
          </cell>
        </row>
        <row r="95">
          <cell r="B95" t="str">
            <v>是否直接入户</v>
          </cell>
          <cell r="C95">
            <v>0</v>
          </cell>
          <cell r="D95">
            <v>0</v>
          </cell>
          <cell r="E95">
            <v>0</v>
          </cell>
          <cell r="F95">
            <v>0</v>
          </cell>
          <cell r="G95">
            <v>0</v>
          </cell>
          <cell r="H95">
            <v>0</v>
          </cell>
          <cell r="I95">
            <v>0</v>
          </cell>
          <cell r="J95">
            <v>0</v>
          </cell>
          <cell r="K95">
            <v>0</v>
          </cell>
          <cell r="L95">
            <v>0</v>
          </cell>
          <cell r="M95">
            <v>0</v>
          </cell>
        </row>
      </sheetData>
      <sheetData sheetId="37">
        <row r="49">
          <cell r="A49" t="str">
            <v>交易情况</v>
          </cell>
          <cell r="B49">
            <v>0</v>
          </cell>
          <cell r="C49" t="str">
            <v>正常</v>
          </cell>
          <cell r="D49">
            <v>0</v>
          </cell>
          <cell r="E49">
            <v>0</v>
          </cell>
          <cell r="F49">
            <v>0</v>
          </cell>
          <cell r="G49">
            <v>0</v>
          </cell>
          <cell r="H49">
            <v>0</v>
          </cell>
          <cell r="I49">
            <v>0</v>
          </cell>
          <cell r="J49">
            <v>0</v>
          </cell>
          <cell r="K49">
            <v>0</v>
          </cell>
          <cell r="L49">
            <v>0</v>
          </cell>
          <cell r="M49">
            <v>0</v>
          </cell>
        </row>
        <row r="51">
          <cell r="B51" t="str">
            <v>用途</v>
          </cell>
          <cell r="C51">
            <v>0</v>
          </cell>
          <cell r="D51">
            <v>0</v>
          </cell>
          <cell r="E51">
            <v>0</v>
          </cell>
          <cell r="F51">
            <v>0</v>
          </cell>
          <cell r="G51">
            <v>0</v>
          </cell>
          <cell r="H51">
            <v>0</v>
          </cell>
          <cell r="I51">
            <v>0</v>
          </cell>
          <cell r="J51">
            <v>0</v>
          </cell>
          <cell r="K51">
            <v>0</v>
          </cell>
          <cell r="L51">
            <v>0</v>
          </cell>
          <cell r="M51">
            <v>0</v>
          </cell>
        </row>
        <row r="69">
          <cell r="B69" t="str">
            <v>楼层</v>
          </cell>
          <cell r="C69">
            <v>0</v>
          </cell>
          <cell r="D69">
            <v>0</v>
          </cell>
          <cell r="E69">
            <v>0</v>
          </cell>
          <cell r="F69">
            <v>0</v>
          </cell>
          <cell r="G69">
            <v>0</v>
          </cell>
          <cell r="H69">
            <v>0</v>
          </cell>
          <cell r="I69">
            <v>0</v>
          </cell>
          <cell r="J69">
            <v>0</v>
          </cell>
          <cell r="K69">
            <v>0</v>
          </cell>
          <cell r="L69">
            <v>0</v>
          </cell>
          <cell r="M69">
            <v>0</v>
          </cell>
        </row>
        <row r="77">
          <cell r="B77" t="str">
            <v>公共部分装修</v>
          </cell>
          <cell r="C77">
            <v>0</v>
          </cell>
          <cell r="D77">
            <v>0</v>
          </cell>
          <cell r="E77">
            <v>0</v>
          </cell>
          <cell r="F77">
            <v>0</v>
          </cell>
          <cell r="G77">
            <v>0</v>
          </cell>
          <cell r="H77">
            <v>0</v>
          </cell>
          <cell r="I77">
            <v>0</v>
          </cell>
          <cell r="J77">
            <v>0</v>
          </cell>
          <cell r="K77">
            <v>0</v>
          </cell>
          <cell r="L77">
            <v>0</v>
          </cell>
          <cell r="M77">
            <v>0</v>
          </cell>
        </row>
        <row r="82">
          <cell r="B82" t="str">
            <v>物业等级</v>
          </cell>
          <cell r="C82">
            <v>0</v>
          </cell>
          <cell r="D82">
            <v>0</v>
          </cell>
          <cell r="E82">
            <v>0</v>
          </cell>
          <cell r="F82">
            <v>0</v>
          </cell>
          <cell r="G82">
            <v>0</v>
          </cell>
          <cell r="H82">
            <v>0</v>
          </cell>
          <cell r="I82">
            <v>0</v>
          </cell>
          <cell r="J82">
            <v>0</v>
          </cell>
          <cell r="K82">
            <v>0</v>
          </cell>
          <cell r="L82">
            <v>0</v>
          </cell>
          <cell r="M82">
            <v>0</v>
          </cell>
        </row>
        <row r="84">
          <cell r="B84" t="str">
            <v>有无电梯</v>
          </cell>
          <cell r="C84">
            <v>0</v>
          </cell>
          <cell r="D84">
            <v>0</v>
          </cell>
          <cell r="E84">
            <v>0</v>
          </cell>
          <cell r="F84">
            <v>0</v>
          </cell>
          <cell r="G84">
            <v>0</v>
          </cell>
          <cell r="H84">
            <v>0</v>
          </cell>
          <cell r="I84">
            <v>0</v>
          </cell>
          <cell r="J84">
            <v>0</v>
          </cell>
          <cell r="K84">
            <v>0</v>
          </cell>
          <cell r="L84">
            <v>0</v>
          </cell>
          <cell r="M84">
            <v>0</v>
          </cell>
        </row>
        <row r="89">
          <cell r="B89" t="str">
            <v>是否封闭</v>
          </cell>
          <cell r="C89">
            <v>0</v>
          </cell>
          <cell r="D89">
            <v>0</v>
          </cell>
          <cell r="E89">
            <v>0</v>
          </cell>
          <cell r="F89">
            <v>0</v>
          </cell>
          <cell r="G89">
            <v>0</v>
          </cell>
          <cell r="H89">
            <v>0</v>
          </cell>
          <cell r="I89">
            <v>0</v>
          </cell>
          <cell r="J89">
            <v>0</v>
          </cell>
          <cell r="K89">
            <v>0</v>
          </cell>
          <cell r="L89">
            <v>0</v>
          </cell>
          <cell r="M89">
            <v>0</v>
          </cell>
        </row>
      </sheetData>
      <sheetData sheetId="38">
        <row r="72">
          <cell r="A72" t="str">
            <v>交易情况</v>
          </cell>
          <cell r="B72">
            <v>0</v>
          </cell>
          <cell r="C72" t="str">
            <v>正常</v>
          </cell>
          <cell r="D72">
            <v>0</v>
          </cell>
          <cell r="E72">
            <v>0</v>
          </cell>
          <cell r="F72">
            <v>0</v>
          </cell>
          <cell r="G72">
            <v>0</v>
          </cell>
          <cell r="H72">
            <v>0</v>
          </cell>
          <cell r="I72">
            <v>0</v>
          </cell>
          <cell r="J72">
            <v>0</v>
          </cell>
          <cell r="K72">
            <v>0</v>
          </cell>
          <cell r="L72">
            <v>0</v>
          </cell>
          <cell r="M72">
            <v>0</v>
          </cell>
        </row>
        <row r="74">
          <cell r="B74" t="str">
            <v>用途</v>
          </cell>
          <cell r="C74">
            <v>0</v>
          </cell>
          <cell r="D74">
            <v>0</v>
          </cell>
          <cell r="E74">
            <v>0</v>
          </cell>
          <cell r="F74">
            <v>0</v>
          </cell>
          <cell r="G74">
            <v>0</v>
          </cell>
          <cell r="H74">
            <v>0</v>
          </cell>
          <cell r="I74">
            <v>0</v>
          </cell>
          <cell r="J74">
            <v>0</v>
          </cell>
          <cell r="K74">
            <v>0</v>
          </cell>
          <cell r="L74">
            <v>0</v>
          </cell>
          <cell r="M74">
            <v>0</v>
          </cell>
        </row>
        <row r="105">
          <cell r="B105" t="str">
            <v>毗邻道路的类型与等级</v>
          </cell>
          <cell r="C105">
            <v>0</v>
          </cell>
          <cell r="D105">
            <v>0</v>
          </cell>
          <cell r="E105">
            <v>0</v>
          </cell>
          <cell r="F105">
            <v>0</v>
          </cell>
          <cell r="G105">
            <v>0</v>
          </cell>
          <cell r="H105">
            <v>0</v>
          </cell>
          <cell r="I105">
            <v>0</v>
          </cell>
          <cell r="J105">
            <v>0</v>
          </cell>
          <cell r="K105">
            <v>0</v>
          </cell>
          <cell r="L105">
            <v>0</v>
          </cell>
          <cell r="M105">
            <v>0</v>
          </cell>
        </row>
        <row r="107">
          <cell r="B107" t="str">
            <v>土地级别</v>
          </cell>
          <cell r="C107">
            <v>0</v>
          </cell>
          <cell r="D107">
            <v>0</v>
          </cell>
          <cell r="E107">
            <v>0</v>
          </cell>
          <cell r="F107">
            <v>0</v>
          </cell>
          <cell r="G107">
            <v>0</v>
          </cell>
          <cell r="H107">
            <v>0</v>
          </cell>
          <cell r="I107">
            <v>0</v>
          </cell>
          <cell r="J107">
            <v>0</v>
          </cell>
          <cell r="K107">
            <v>0</v>
          </cell>
          <cell r="L107">
            <v>0</v>
          </cell>
          <cell r="M107">
            <v>0</v>
          </cell>
        </row>
        <row r="118">
          <cell r="B118" t="str">
            <v>宗地形状</v>
          </cell>
          <cell r="C118">
            <v>0</v>
          </cell>
          <cell r="D118">
            <v>0</v>
          </cell>
          <cell r="E118">
            <v>0</v>
          </cell>
          <cell r="F118">
            <v>0</v>
          </cell>
          <cell r="G118">
            <v>0</v>
          </cell>
          <cell r="H118">
            <v>0</v>
          </cell>
          <cell r="I118">
            <v>0</v>
          </cell>
          <cell r="J118">
            <v>0</v>
          </cell>
          <cell r="K118">
            <v>0</v>
          </cell>
          <cell r="L118">
            <v>0</v>
          </cell>
          <cell r="M118">
            <v>0</v>
          </cell>
        </row>
        <row r="120">
          <cell r="B120" t="str">
            <v>临街宽度及深度</v>
          </cell>
          <cell r="C120">
            <v>0</v>
          </cell>
          <cell r="D120">
            <v>0</v>
          </cell>
          <cell r="E120">
            <v>0</v>
          </cell>
          <cell r="F120">
            <v>0</v>
          </cell>
          <cell r="G120">
            <v>0</v>
          </cell>
          <cell r="H120">
            <v>0</v>
          </cell>
          <cell r="I120">
            <v>0</v>
          </cell>
          <cell r="J120">
            <v>0</v>
          </cell>
          <cell r="K120">
            <v>0</v>
          </cell>
          <cell r="L120">
            <v>0</v>
          </cell>
          <cell r="M120">
            <v>0</v>
          </cell>
        </row>
        <row r="122">
          <cell r="B122" t="str">
            <v>宗地开发程度</v>
          </cell>
          <cell r="C122">
            <v>0</v>
          </cell>
          <cell r="D122">
            <v>0</v>
          </cell>
          <cell r="E122">
            <v>0</v>
          </cell>
          <cell r="F122">
            <v>0</v>
          </cell>
          <cell r="G122">
            <v>0</v>
          </cell>
          <cell r="H122">
            <v>0</v>
          </cell>
          <cell r="I122">
            <v>0</v>
          </cell>
          <cell r="J122">
            <v>0</v>
          </cell>
          <cell r="K122">
            <v>0</v>
          </cell>
          <cell r="L122">
            <v>0</v>
          </cell>
          <cell r="M122">
            <v>0</v>
          </cell>
        </row>
        <row r="124">
          <cell r="B124" t="str">
            <v>工程地质条件</v>
          </cell>
          <cell r="C124">
            <v>0</v>
          </cell>
          <cell r="D124">
            <v>0</v>
          </cell>
          <cell r="E124">
            <v>0</v>
          </cell>
          <cell r="F124">
            <v>0</v>
          </cell>
          <cell r="G124">
            <v>0</v>
          </cell>
          <cell r="H124">
            <v>0</v>
          </cell>
          <cell r="I124">
            <v>0</v>
          </cell>
          <cell r="J124">
            <v>0</v>
          </cell>
          <cell r="K124">
            <v>0</v>
          </cell>
          <cell r="L124">
            <v>0</v>
          </cell>
          <cell r="M124">
            <v>0</v>
          </cell>
        </row>
      </sheetData>
      <sheetData sheetId="39">
        <row r="70">
          <cell r="B70" t="str">
            <v>用途</v>
          </cell>
          <cell r="C70">
            <v>0</v>
          </cell>
          <cell r="D70">
            <v>0</v>
          </cell>
          <cell r="E70">
            <v>0</v>
          </cell>
          <cell r="F70">
            <v>0</v>
          </cell>
          <cell r="G70">
            <v>0</v>
          </cell>
          <cell r="H70">
            <v>0</v>
          </cell>
          <cell r="I70">
            <v>0</v>
          </cell>
          <cell r="J70">
            <v>0</v>
          </cell>
          <cell r="K70">
            <v>0</v>
          </cell>
          <cell r="L70">
            <v>0</v>
          </cell>
          <cell r="M70">
            <v>0</v>
          </cell>
        </row>
        <row r="97">
          <cell r="B97" t="str">
            <v>毗邻道路的类型与等级</v>
          </cell>
          <cell r="C97">
            <v>0</v>
          </cell>
          <cell r="D97">
            <v>0</v>
          </cell>
          <cell r="E97">
            <v>0</v>
          </cell>
          <cell r="F97">
            <v>0</v>
          </cell>
          <cell r="G97">
            <v>0</v>
          </cell>
          <cell r="H97">
            <v>0</v>
          </cell>
          <cell r="I97">
            <v>0</v>
          </cell>
          <cell r="J97">
            <v>0</v>
          </cell>
          <cell r="K97">
            <v>0</v>
          </cell>
          <cell r="L97">
            <v>0</v>
          </cell>
          <cell r="M97">
            <v>0</v>
          </cell>
        </row>
        <row r="99">
          <cell r="B99" t="str">
            <v>土地级别</v>
          </cell>
          <cell r="C99">
            <v>0</v>
          </cell>
          <cell r="D99">
            <v>0</v>
          </cell>
          <cell r="E99">
            <v>0</v>
          </cell>
          <cell r="F99">
            <v>0</v>
          </cell>
          <cell r="G99">
            <v>0</v>
          </cell>
          <cell r="H99">
            <v>0</v>
          </cell>
          <cell r="I99">
            <v>0</v>
          </cell>
          <cell r="J99">
            <v>0</v>
          </cell>
          <cell r="K99">
            <v>0</v>
          </cell>
          <cell r="L99">
            <v>0</v>
          </cell>
          <cell r="M99">
            <v>0</v>
          </cell>
        </row>
        <row r="110">
          <cell r="B110" t="str">
            <v>宗地形状</v>
          </cell>
          <cell r="C110">
            <v>0</v>
          </cell>
          <cell r="D110">
            <v>0</v>
          </cell>
          <cell r="E110">
            <v>0</v>
          </cell>
          <cell r="F110">
            <v>0</v>
          </cell>
          <cell r="G110">
            <v>0</v>
          </cell>
          <cell r="H110">
            <v>0</v>
          </cell>
          <cell r="I110">
            <v>0</v>
          </cell>
          <cell r="J110">
            <v>0</v>
          </cell>
          <cell r="K110">
            <v>0</v>
          </cell>
          <cell r="L110">
            <v>0</v>
          </cell>
          <cell r="M110">
            <v>0</v>
          </cell>
        </row>
        <row r="112">
          <cell r="B112" t="str">
            <v>宗地开发程度</v>
          </cell>
          <cell r="C112">
            <v>0</v>
          </cell>
          <cell r="D112">
            <v>0</v>
          </cell>
          <cell r="E112">
            <v>0</v>
          </cell>
          <cell r="F112">
            <v>0</v>
          </cell>
          <cell r="G112">
            <v>0</v>
          </cell>
          <cell r="H112">
            <v>0</v>
          </cell>
          <cell r="I112">
            <v>0</v>
          </cell>
          <cell r="J112">
            <v>0</v>
          </cell>
          <cell r="K112">
            <v>0</v>
          </cell>
          <cell r="L112">
            <v>0</v>
          </cell>
          <cell r="M112">
            <v>0</v>
          </cell>
        </row>
        <row r="114">
          <cell r="B114" t="str">
            <v>工程地质条件</v>
          </cell>
          <cell r="C114">
            <v>0</v>
          </cell>
          <cell r="D114">
            <v>0</v>
          </cell>
          <cell r="E114">
            <v>0</v>
          </cell>
          <cell r="F114">
            <v>0</v>
          </cell>
          <cell r="G114">
            <v>0</v>
          </cell>
          <cell r="H114">
            <v>0</v>
          </cell>
          <cell r="I114">
            <v>0</v>
          </cell>
          <cell r="J114">
            <v>0</v>
          </cell>
          <cell r="K114">
            <v>0</v>
          </cell>
          <cell r="L114">
            <v>0</v>
          </cell>
          <cell r="M114">
            <v>0</v>
          </cell>
        </row>
      </sheetData>
      <sheetData sheetId="40"/>
      <sheetData sheetId="41">
        <row r="8">
          <cell r="A8" t="str">
            <v>通路</v>
          </cell>
        </row>
        <row r="9">
          <cell r="A9" t="str">
            <v>通电</v>
          </cell>
        </row>
        <row r="10">
          <cell r="A10" t="str">
            <v>通讯</v>
          </cell>
        </row>
        <row r="11">
          <cell r="A11" t="str">
            <v>通上水</v>
          </cell>
        </row>
        <row r="12">
          <cell r="A12" t="str">
            <v>通下水</v>
          </cell>
        </row>
        <row r="13">
          <cell r="A13" t="str">
            <v>通热</v>
          </cell>
        </row>
        <row r="14">
          <cell r="A14" t="str">
            <v>燃气</v>
          </cell>
        </row>
        <row r="15">
          <cell r="A15" t="str">
            <v>平整</v>
          </cell>
        </row>
        <row r="16">
          <cell r="A16" t="str">
            <v>——</v>
          </cell>
        </row>
        <row r="19">
          <cell r="C19" t="str">
            <v>二级分类</v>
          </cell>
        </row>
        <row r="20">
          <cell r="C20" t="str">
            <v>零售商业用地</v>
          </cell>
        </row>
        <row r="21">
          <cell r="C21" t="str">
            <v>批发市场用地</v>
          </cell>
        </row>
        <row r="22">
          <cell r="C22" t="str">
            <v>餐饮用地</v>
          </cell>
        </row>
        <row r="23">
          <cell r="C23" t="str">
            <v>旅馆用地</v>
          </cell>
        </row>
        <row r="24">
          <cell r="C24" t="str">
            <v>娱乐用地</v>
          </cell>
        </row>
        <row r="25">
          <cell r="C25" t="str">
            <v>其他商服用地</v>
          </cell>
        </row>
        <row r="26">
          <cell r="C26" t="str">
            <v>商务金融用地</v>
          </cell>
        </row>
        <row r="27">
          <cell r="C27" t="str">
            <v>机关团体用地</v>
          </cell>
        </row>
        <row r="28">
          <cell r="C28" t="str">
            <v>新闻出版用地</v>
          </cell>
        </row>
        <row r="29">
          <cell r="C29" t="str">
            <v>教育用地</v>
          </cell>
        </row>
        <row r="30">
          <cell r="C30" t="str">
            <v>科研用地</v>
          </cell>
        </row>
        <row r="31">
          <cell r="C31" t="str">
            <v>医疗卫生用地</v>
          </cell>
        </row>
        <row r="32">
          <cell r="C32" t="str">
            <v>社会福利用地</v>
          </cell>
        </row>
        <row r="33">
          <cell r="C33" t="str">
            <v>文化设施用地</v>
          </cell>
        </row>
        <row r="34">
          <cell r="C34" t="str">
            <v>体育用地</v>
          </cell>
        </row>
        <row r="35">
          <cell r="C35" t="str">
            <v>公用设施用地</v>
          </cell>
        </row>
        <row r="36">
          <cell r="C36" t="str">
            <v>公园与绿地</v>
          </cell>
        </row>
        <row r="37">
          <cell r="C37" t="str">
            <v>宗教用地</v>
          </cell>
        </row>
        <row r="38">
          <cell r="C38" t="str">
            <v>殡葬用地</v>
          </cell>
        </row>
        <row r="39">
          <cell r="C39" t="str">
            <v>风景名胜设施用地</v>
          </cell>
        </row>
        <row r="40">
          <cell r="C40" t="str">
            <v>城镇住宅用地</v>
          </cell>
        </row>
        <row r="41">
          <cell r="C41" t="str">
            <v>工业用地</v>
          </cell>
        </row>
        <row r="42">
          <cell r="C42" t="str">
            <v>采矿用地</v>
          </cell>
        </row>
        <row r="43">
          <cell r="C43" t="str">
            <v>仓储用地</v>
          </cell>
        </row>
        <row r="44">
          <cell r="C44" t="str">
            <v>M4科研用地</v>
          </cell>
        </row>
        <row r="45">
          <cell r="C45" t="str">
            <v>铁路用地</v>
          </cell>
        </row>
        <row r="46">
          <cell r="C46" t="str">
            <v>轨道交通用地</v>
          </cell>
        </row>
        <row r="47">
          <cell r="C47" t="str">
            <v>公路用地</v>
          </cell>
        </row>
        <row r="48">
          <cell r="C48" t="str">
            <v>城镇村道路用地</v>
          </cell>
        </row>
        <row r="49">
          <cell r="C49" t="str">
            <v>机场用地</v>
          </cell>
        </row>
        <row r="50">
          <cell r="C50" t="str">
            <v>管道运输用地</v>
          </cell>
        </row>
        <row r="51">
          <cell r="C51" t="str">
            <v>交通服务场站用地</v>
          </cell>
        </row>
        <row r="71">
          <cell r="C71" t="str">
            <v>商业街名称</v>
          </cell>
        </row>
        <row r="72">
          <cell r="C72" t="str">
            <v>不临65条商业街</v>
          </cell>
        </row>
        <row r="73">
          <cell r="C73" t="str">
            <v>东长安街</v>
          </cell>
        </row>
        <row r="74">
          <cell r="C74" t="str">
            <v>王府井商业街（王府井大街）</v>
          </cell>
        </row>
        <row r="75">
          <cell r="C75" t="str">
            <v>前门商业街（前门大街）</v>
          </cell>
        </row>
        <row r="76">
          <cell r="C76" t="str">
            <v>建国门内大街</v>
          </cell>
        </row>
        <row r="77">
          <cell r="C77" t="str">
            <v>王府井大街</v>
          </cell>
        </row>
        <row r="78">
          <cell r="C78" t="str">
            <v>东单北大街</v>
          </cell>
        </row>
        <row r="79">
          <cell r="C79" t="str">
            <v>南锣鼓巷</v>
          </cell>
        </row>
        <row r="80">
          <cell r="C80" t="str">
            <v>东四南大街</v>
          </cell>
        </row>
        <row r="81">
          <cell r="C81" t="str">
            <v>簋街（东直门内大街）</v>
          </cell>
        </row>
        <row r="82">
          <cell r="C82" t="str">
            <v>东四十条</v>
          </cell>
        </row>
        <row r="83">
          <cell r="C83" t="str">
            <v>张自忠路</v>
          </cell>
        </row>
        <row r="84">
          <cell r="C84" t="str">
            <v>地安门东大街</v>
          </cell>
        </row>
        <row r="85">
          <cell r="C85" t="str">
            <v>崇文门外大街</v>
          </cell>
        </row>
        <row r="86">
          <cell r="C86" t="str">
            <v>广渠门内大街</v>
          </cell>
        </row>
        <row r="87">
          <cell r="C87" t="str">
            <v>珠市口东大街</v>
          </cell>
        </row>
        <row r="88">
          <cell r="C88" t="str">
            <v>鲜鱼口老字号美食街</v>
          </cell>
        </row>
        <row r="89">
          <cell r="C89" t="str">
            <v>五道营胡同</v>
          </cell>
        </row>
        <row r="90">
          <cell r="C90" t="str">
            <v>西长安街</v>
          </cell>
        </row>
        <row r="91">
          <cell r="C91" t="str">
            <v>西单商业街（西单北大街）</v>
          </cell>
        </row>
        <row r="92">
          <cell r="C92" t="str">
            <v>复兴门内大街</v>
          </cell>
        </row>
        <row r="93">
          <cell r="C93" t="str">
            <v>西四大街</v>
          </cell>
        </row>
        <row r="94">
          <cell r="C94" t="str">
            <v>大栅栏商业街</v>
          </cell>
        </row>
        <row r="95">
          <cell r="C95" t="str">
            <v>琉璃厂古文化街（琉璃厂西街、琉璃厂东街）</v>
          </cell>
        </row>
        <row r="96">
          <cell r="C96" t="str">
            <v>复兴门外大街</v>
          </cell>
        </row>
        <row r="97">
          <cell r="C97" t="str">
            <v>新街口大街</v>
          </cell>
        </row>
        <row r="98">
          <cell r="C98" t="str">
            <v>地安门西大街</v>
          </cell>
        </row>
        <row r="99">
          <cell r="C99" t="str">
            <v>平安里西大街</v>
          </cell>
        </row>
        <row r="100">
          <cell r="C100" t="str">
            <v>珠市口西大街</v>
          </cell>
        </row>
        <row r="101">
          <cell r="C101" t="str">
            <v>骡马市大街</v>
          </cell>
        </row>
        <row r="102">
          <cell r="C102" t="str">
            <v>广安门内大街</v>
          </cell>
        </row>
        <row r="103">
          <cell r="C103" t="str">
            <v>马连道茶叶街（马连道路）</v>
          </cell>
        </row>
        <row r="104">
          <cell r="C104" t="str">
            <v>烟袋斜街</v>
          </cell>
        </row>
        <row r="105">
          <cell r="C105" t="str">
            <v>护国寺街</v>
          </cell>
        </row>
        <row r="106">
          <cell r="C106" t="str">
            <v>什刹海茶艺酒吧街</v>
          </cell>
        </row>
        <row r="107">
          <cell r="C107" t="str">
            <v>三里屯路</v>
          </cell>
        </row>
        <row r="108">
          <cell r="C108" t="str">
            <v>建国门外大街</v>
          </cell>
        </row>
        <row r="109">
          <cell r="C109" t="str">
            <v>建国路</v>
          </cell>
        </row>
        <row r="110">
          <cell r="C110" t="str">
            <v>朝阳门外大街</v>
          </cell>
        </row>
        <row r="111">
          <cell r="C111" t="str">
            <v>十里河家具大道</v>
          </cell>
        </row>
        <row r="112">
          <cell r="C112" t="str">
            <v xml:space="preserve">大羊坊路         </v>
          </cell>
        </row>
        <row r="113">
          <cell r="C113" t="str">
            <v>中关村大街</v>
          </cell>
        </row>
        <row r="114">
          <cell r="C114" t="str">
            <v>复兴路</v>
          </cell>
        </row>
        <row r="115">
          <cell r="C115" t="str">
            <v>丹棱街</v>
          </cell>
        </row>
        <row r="116">
          <cell r="C116" t="str">
            <v>丽泽路</v>
          </cell>
        </row>
        <row r="117">
          <cell r="C117" t="str">
            <v>方庄商业街（蒲芳路）</v>
          </cell>
        </row>
        <row r="118">
          <cell r="C118" t="str">
            <v>政达路</v>
          </cell>
        </row>
        <row r="119">
          <cell r="C119" t="str">
            <v>北京台湾街</v>
          </cell>
        </row>
        <row r="120">
          <cell r="C120" t="str">
            <v>新桥大街</v>
          </cell>
        </row>
        <row r="121">
          <cell r="C121" t="str">
            <v>金安路</v>
          </cell>
        </row>
        <row r="122">
          <cell r="C122" t="str">
            <v>南关大街</v>
          </cell>
        </row>
        <row r="123">
          <cell r="C123" t="str">
            <v>拱辰大街</v>
          </cell>
        </row>
        <row r="124">
          <cell r="C124" t="str">
            <v>新华大街</v>
          </cell>
        </row>
        <row r="125">
          <cell r="C125" t="str">
            <v>云景东路</v>
          </cell>
        </row>
        <row r="126">
          <cell r="C126" t="str">
            <v>新顺大街</v>
          </cell>
        </row>
        <row r="127">
          <cell r="C127" t="str">
            <v>鼓楼东、西街</v>
          </cell>
        </row>
        <row r="128">
          <cell r="C128" t="str">
            <v>鼓楼南、北街</v>
          </cell>
        </row>
        <row r="129">
          <cell r="C129" t="str">
            <v>回龙观西大街</v>
          </cell>
        </row>
        <row r="130">
          <cell r="C130" t="str">
            <v>兴华大街</v>
          </cell>
        </row>
        <row r="131">
          <cell r="C131" t="str">
            <v>新源大街</v>
          </cell>
        </row>
        <row r="132">
          <cell r="C132" t="str">
            <v>商业街</v>
          </cell>
        </row>
        <row r="133">
          <cell r="C133" t="str">
            <v>青春路</v>
          </cell>
        </row>
        <row r="134">
          <cell r="C134" t="str">
            <v>步行街</v>
          </cell>
        </row>
        <row r="135">
          <cell r="C135" t="str">
            <v>鼓楼东、西大街</v>
          </cell>
        </row>
        <row r="136">
          <cell r="C136" t="str">
            <v>鼓楼南北大街</v>
          </cell>
        </row>
        <row r="137">
          <cell r="C137" t="str">
            <v>东外大街</v>
          </cell>
        </row>
        <row r="138">
          <cell r="C138">
            <v>0</v>
          </cell>
        </row>
      </sheetData>
      <sheetData sheetId="42"/>
      <sheetData sheetId="43"/>
      <sheetData sheetId="44"/>
      <sheetData sheetId="45">
        <row r="5">
          <cell r="A5">
            <v>0</v>
          </cell>
          <cell r="B5" t="str">
            <v>修正项2</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row>
        <row r="7">
          <cell r="A7">
            <v>0</v>
          </cell>
          <cell r="B7" t="str">
            <v>修正项3</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row>
        <row r="9">
          <cell r="A9">
            <v>0</v>
          </cell>
          <cell r="B9" t="str">
            <v>修正项4</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row>
        <row r="11">
          <cell r="A11">
            <v>0</v>
          </cell>
          <cell r="B11" t="str">
            <v>修正项5</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row>
        <row r="13">
          <cell r="A13">
            <v>0</v>
          </cell>
          <cell r="B13" t="str">
            <v>修正项6</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row>
        <row r="15">
          <cell r="A15">
            <v>0</v>
          </cell>
          <cell r="B15" t="str">
            <v>修正项7</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row>
        <row r="17">
          <cell r="A17" t="str">
            <v>修正系数</v>
          </cell>
          <cell r="B17" t="str">
            <v>楼层</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row>
      </sheetData>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汇总表"/>
      <sheetName val="轨枕厂"/>
      <sheetName val="系统读取表"/>
      <sheetName val="分值"/>
      <sheetName val="附属物"/>
      <sheetName val="无证房屋汇总表"/>
      <sheetName val="Sheet1"/>
    </sheetNames>
    <sheetDataSet>
      <sheetData sheetId="0"/>
      <sheetData sheetId="1"/>
      <sheetData sheetId="2"/>
      <sheetData sheetId="3">
        <row r="7">
          <cell r="P7">
            <v>40.1</v>
          </cell>
        </row>
        <row r="11">
          <cell r="V11">
            <v>6.13</v>
          </cell>
        </row>
        <row r="13">
          <cell r="P13">
            <v>22.02</v>
          </cell>
        </row>
        <row r="14">
          <cell r="J14">
            <v>6.29</v>
          </cell>
          <cell r="P14">
            <v>13.76</v>
          </cell>
        </row>
        <row r="16">
          <cell r="D16">
            <v>28.83</v>
          </cell>
        </row>
        <row r="18">
          <cell r="L18" t="str">
            <v>台基高度</v>
          </cell>
          <cell r="M18" t="str">
            <v>系数%</v>
          </cell>
        </row>
        <row r="19">
          <cell r="L19">
            <v>0.2</v>
          </cell>
          <cell r="M19">
            <v>1</v>
          </cell>
        </row>
        <row r="20">
          <cell r="L20">
            <v>0.3</v>
          </cell>
          <cell r="M20">
            <v>1.1000000000000001</v>
          </cell>
        </row>
        <row r="21">
          <cell r="L21">
            <v>0.5</v>
          </cell>
          <cell r="M21">
            <v>1.2</v>
          </cell>
        </row>
        <row r="22">
          <cell r="L22">
            <v>0.8</v>
          </cell>
          <cell r="M22">
            <v>1.3</v>
          </cell>
        </row>
        <row r="23">
          <cell r="L23">
            <v>1</v>
          </cell>
          <cell r="M23">
            <v>1.4</v>
          </cell>
          <cell r="V23">
            <v>5.98</v>
          </cell>
        </row>
        <row r="24">
          <cell r="L24">
            <v>1.3</v>
          </cell>
          <cell r="M24">
            <v>1.5</v>
          </cell>
        </row>
        <row r="25">
          <cell r="L25">
            <v>1.5</v>
          </cell>
          <cell r="M25">
            <v>1.6</v>
          </cell>
        </row>
        <row r="26">
          <cell r="D26">
            <v>5.0199999999999996</v>
          </cell>
          <cell r="L26">
            <v>1.8</v>
          </cell>
          <cell r="M26">
            <v>1.7</v>
          </cell>
        </row>
        <row r="27">
          <cell r="L27">
            <v>2</v>
          </cell>
          <cell r="M27">
            <v>1.8</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hyperlink" Target="mailto:cpc.1988@163.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pc.1988@163.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c.1988@163.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1"/>
  <sheetViews>
    <sheetView zoomScale="80" zoomScaleNormal="80" workbookViewId="0">
      <selection activeCell="D29" sqref="D29"/>
    </sheetView>
  </sheetViews>
  <sheetFormatPr baseColWidth="10" defaultColWidth="10.33203125" defaultRowHeight="14" x14ac:dyDescent="0.15"/>
  <cols>
    <col min="2" max="2" width="15.6640625" customWidth="1"/>
    <col min="3" max="3" width="39.33203125" customWidth="1"/>
    <col min="4" max="4" width="30.33203125" style="542" customWidth="1"/>
    <col min="5" max="5" width="21.33203125" customWidth="1"/>
  </cols>
  <sheetData>
    <row r="1" spans="1:9" ht="43" customHeight="1" x14ac:dyDescent="0.15">
      <c r="A1" s="610" t="s">
        <v>0</v>
      </c>
      <c r="B1" s="610"/>
      <c r="C1" s="610"/>
      <c r="D1" s="610"/>
      <c r="E1" s="610"/>
    </row>
    <row r="2" spans="1:9" ht="33" customHeight="1" x14ac:dyDescent="0.15">
      <c r="A2" s="543" t="s">
        <v>1</v>
      </c>
      <c r="B2" s="543" t="s">
        <v>2</v>
      </c>
      <c r="C2" s="543" t="s">
        <v>3</v>
      </c>
      <c r="D2" s="543" t="s">
        <v>4</v>
      </c>
      <c r="E2" s="543" t="s">
        <v>5</v>
      </c>
      <c r="I2" s="603"/>
    </row>
    <row r="3" spans="1:9" ht="31" customHeight="1" x14ac:dyDescent="0.15">
      <c r="A3" s="605">
        <v>1</v>
      </c>
      <c r="B3" s="544" t="s">
        <v>6</v>
      </c>
      <c r="C3" s="544" t="s">
        <v>6</v>
      </c>
      <c r="D3" s="545">
        <v>384760</v>
      </c>
      <c r="E3" s="546"/>
      <c r="I3" s="603"/>
    </row>
    <row r="4" spans="1:9" ht="31" customHeight="1" x14ac:dyDescent="0.15">
      <c r="A4" s="605"/>
      <c r="B4" s="611" t="s">
        <v>7</v>
      </c>
      <c r="C4" s="611"/>
      <c r="D4" s="547">
        <f>D3</f>
        <v>384760</v>
      </c>
      <c r="E4" s="546"/>
      <c r="I4" s="603"/>
    </row>
    <row r="5" spans="1:9" ht="31" customHeight="1" x14ac:dyDescent="0.15">
      <c r="A5" s="605">
        <v>2</v>
      </c>
      <c r="B5" s="606" t="s">
        <v>8</v>
      </c>
      <c r="C5" s="544" t="s">
        <v>9</v>
      </c>
      <c r="D5" s="545">
        <v>3260</v>
      </c>
      <c r="E5" s="546"/>
      <c r="I5" s="603"/>
    </row>
    <row r="6" spans="1:9" ht="31" customHeight="1" x14ac:dyDescent="0.15">
      <c r="A6" s="605"/>
      <c r="B6" s="607"/>
      <c r="C6" s="544" t="s">
        <v>10</v>
      </c>
      <c r="D6" s="545">
        <v>5000</v>
      </c>
      <c r="E6" s="546"/>
      <c r="I6" s="603"/>
    </row>
    <row r="7" spans="1:9" ht="31" customHeight="1" x14ac:dyDescent="0.15">
      <c r="A7" s="605"/>
      <c r="B7" s="607"/>
      <c r="C7" s="544" t="s">
        <v>11</v>
      </c>
      <c r="D7" s="545">
        <v>6000</v>
      </c>
      <c r="E7" s="546"/>
      <c r="I7" s="603"/>
    </row>
    <row r="8" spans="1:9" ht="31" customHeight="1" x14ac:dyDescent="0.15">
      <c r="A8" s="605"/>
      <c r="B8" s="607"/>
      <c r="C8" s="544" t="s">
        <v>12</v>
      </c>
      <c r="D8" s="545">
        <v>3299</v>
      </c>
      <c r="E8" s="546"/>
      <c r="I8" s="603"/>
    </row>
    <row r="9" spans="1:9" ht="31" customHeight="1" x14ac:dyDescent="0.15">
      <c r="A9" s="605"/>
      <c r="B9" s="607"/>
      <c r="C9" s="544" t="s">
        <v>13</v>
      </c>
      <c r="D9" s="545">
        <v>3800</v>
      </c>
      <c r="E9" s="546"/>
      <c r="I9" s="603"/>
    </row>
    <row r="10" spans="1:9" ht="31" customHeight="1" x14ac:dyDescent="0.15">
      <c r="A10" s="605"/>
      <c r="B10" s="607"/>
      <c r="C10" s="544" t="s">
        <v>14</v>
      </c>
      <c r="D10" s="545">
        <v>6850</v>
      </c>
      <c r="E10" s="546"/>
      <c r="I10" s="603"/>
    </row>
    <row r="11" spans="1:9" ht="31" customHeight="1" x14ac:dyDescent="0.15">
      <c r="A11" s="605"/>
      <c r="B11" s="607"/>
      <c r="C11" s="544" t="s">
        <v>15</v>
      </c>
      <c r="D11" s="545">
        <v>35500</v>
      </c>
      <c r="E11" s="546"/>
      <c r="I11" s="603"/>
    </row>
    <row r="12" spans="1:9" ht="31" customHeight="1" x14ac:dyDescent="0.15">
      <c r="A12" s="605"/>
      <c r="B12" s="607"/>
      <c r="C12" s="544" t="s">
        <v>16</v>
      </c>
      <c r="D12" s="548">
        <v>3970</v>
      </c>
      <c r="E12" s="546"/>
      <c r="I12" s="603"/>
    </row>
    <row r="13" spans="1:9" ht="31" customHeight="1" x14ac:dyDescent="0.15">
      <c r="A13" s="605"/>
      <c r="B13" s="607"/>
      <c r="C13" s="544" t="s">
        <v>17</v>
      </c>
      <c r="D13" s="545">
        <v>5600</v>
      </c>
      <c r="E13" s="546"/>
      <c r="I13" s="603"/>
    </row>
    <row r="14" spans="1:9" ht="31" customHeight="1" x14ac:dyDescent="0.15">
      <c r="A14" s="605"/>
      <c r="B14" s="607"/>
      <c r="C14" s="544" t="s">
        <v>18</v>
      </c>
      <c r="D14" s="545">
        <v>5972</v>
      </c>
      <c r="E14" s="546"/>
      <c r="I14" s="603"/>
    </row>
    <row r="15" spans="1:9" ht="31" customHeight="1" x14ac:dyDescent="0.15">
      <c r="A15" s="605"/>
      <c r="B15" s="607"/>
      <c r="C15" s="544" t="s">
        <v>19</v>
      </c>
      <c r="D15" s="545">
        <v>4500</v>
      </c>
      <c r="E15" s="546"/>
      <c r="I15" s="603"/>
    </row>
    <row r="16" spans="1:9" ht="31" customHeight="1" x14ac:dyDescent="0.15">
      <c r="A16" s="605"/>
      <c r="B16" s="607"/>
      <c r="C16" s="544" t="s">
        <v>20</v>
      </c>
      <c r="D16" s="545">
        <v>4980</v>
      </c>
      <c r="E16" s="546"/>
      <c r="I16" s="603"/>
    </row>
    <row r="17" spans="1:9" ht="31" customHeight="1" x14ac:dyDescent="0.15">
      <c r="A17" s="605"/>
      <c r="B17" s="607"/>
      <c r="C17" s="544" t="s">
        <v>20</v>
      </c>
      <c r="D17" s="545">
        <v>3305</v>
      </c>
      <c r="E17" s="546"/>
      <c r="I17" s="603"/>
    </row>
    <row r="18" spans="1:9" ht="31" customHeight="1" x14ac:dyDescent="0.15">
      <c r="A18" s="605"/>
      <c r="B18" s="607"/>
      <c r="C18" s="544" t="s">
        <v>20</v>
      </c>
      <c r="D18" s="545">
        <v>2348</v>
      </c>
      <c r="E18" s="546"/>
      <c r="I18" s="603"/>
    </row>
    <row r="19" spans="1:9" ht="31" customHeight="1" x14ac:dyDescent="0.15">
      <c r="A19" s="605"/>
      <c r="B19" s="607"/>
      <c r="C19" s="544" t="s">
        <v>21</v>
      </c>
      <c r="D19" s="545">
        <v>420</v>
      </c>
      <c r="E19" s="546"/>
      <c r="I19" s="603"/>
    </row>
    <row r="20" spans="1:9" ht="31" customHeight="1" x14ac:dyDescent="0.15">
      <c r="A20" s="605"/>
      <c r="B20" s="607"/>
      <c r="C20" s="549" t="s">
        <v>22</v>
      </c>
      <c r="D20" s="545">
        <v>2000</v>
      </c>
      <c r="E20" s="546"/>
      <c r="I20" s="603"/>
    </row>
    <row r="21" spans="1:9" ht="31" customHeight="1" x14ac:dyDescent="0.15">
      <c r="A21" s="605"/>
      <c r="B21" s="607"/>
      <c r="C21" s="544" t="s">
        <v>23</v>
      </c>
      <c r="D21" s="545">
        <v>100</v>
      </c>
      <c r="E21" s="546"/>
      <c r="I21" s="603"/>
    </row>
    <row r="22" spans="1:9" ht="31" customHeight="1" x14ac:dyDescent="0.15">
      <c r="A22" s="605"/>
      <c r="B22" s="607"/>
      <c r="C22" s="550" t="s">
        <v>24</v>
      </c>
      <c r="D22" s="545">
        <v>146600</v>
      </c>
      <c r="E22" s="546"/>
      <c r="I22" s="603"/>
    </row>
    <row r="23" spans="1:9" ht="31" customHeight="1" x14ac:dyDescent="0.15">
      <c r="A23" s="605"/>
      <c r="B23" s="607"/>
      <c r="C23" s="549" t="s">
        <v>25</v>
      </c>
      <c r="D23" s="545">
        <v>1500</v>
      </c>
      <c r="E23" s="546"/>
      <c r="I23" s="603"/>
    </row>
    <row r="24" spans="1:9" ht="31" customHeight="1" x14ac:dyDescent="0.15">
      <c r="A24" s="605"/>
      <c r="B24" s="607"/>
      <c r="C24" s="549" t="s">
        <v>26</v>
      </c>
      <c r="D24" s="545">
        <v>2600</v>
      </c>
      <c r="E24" s="546"/>
      <c r="I24" s="603"/>
    </row>
    <row r="25" spans="1:9" ht="31" customHeight="1" x14ac:dyDescent="0.15">
      <c r="A25" s="605"/>
      <c r="B25" s="607"/>
      <c r="C25" s="549" t="s">
        <v>27</v>
      </c>
      <c r="D25" s="545">
        <v>1000</v>
      </c>
      <c r="E25" s="546"/>
      <c r="I25" s="603"/>
    </row>
    <row r="26" spans="1:9" ht="31" customHeight="1" x14ac:dyDescent="0.15">
      <c r="A26" s="605"/>
      <c r="B26" s="607"/>
      <c r="C26" s="549" t="s">
        <v>28</v>
      </c>
      <c r="D26" s="545">
        <v>139</v>
      </c>
      <c r="E26" s="546"/>
      <c r="I26" s="603"/>
    </row>
    <row r="27" spans="1:9" ht="31" customHeight="1" x14ac:dyDescent="0.15">
      <c r="A27" s="605"/>
      <c r="B27" s="608"/>
      <c r="C27" s="549" t="s">
        <v>29</v>
      </c>
      <c r="D27" s="545">
        <v>900</v>
      </c>
      <c r="E27" s="546"/>
      <c r="I27" s="603"/>
    </row>
    <row r="28" spans="1:9" ht="31" customHeight="1" x14ac:dyDescent="0.15">
      <c r="A28" s="605"/>
      <c r="B28" s="611" t="s">
        <v>7</v>
      </c>
      <c r="C28" s="611"/>
      <c r="D28" s="547">
        <f>SUM(D5:D27)</f>
        <v>249643</v>
      </c>
      <c r="E28" s="546"/>
      <c r="I28" s="603"/>
    </row>
    <row r="29" spans="1:9" ht="31" customHeight="1" x14ac:dyDescent="0.15">
      <c r="A29" s="605">
        <v>3</v>
      </c>
      <c r="B29" s="609" t="s">
        <v>30</v>
      </c>
      <c r="C29" s="544" t="s">
        <v>31</v>
      </c>
      <c r="D29" s="545">
        <v>387</v>
      </c>
      <c r="E29" s="546"/>
      <c r="I29" s="603"/>
    </row>
    <row r="30" spans="1:9" ht="31" customHeight="1" x14ac:dyDescent="0.15">
      <c r="A30" s="605"/>
      <c r="B30" s="609"/>
      <c r="C30" s="549" t="s">
        <v>32</v>
      </c>
      <c r="D30" s="545">
        <v>700</v>
      </c>
      <c r="E30" s="546"/>
      <c r="I30" s="603"/>
    </row>
    <row r="31" spans="1:9" ht="31" customHeight="1" x14ac:dyDescent="0.15">
      <c r="A31" s="605"/>
      <c r="B31" s="609"/>
      <c r="C31" s="544" t="s">
        <v>33</v>
      </c>
      <c r="D31" s="545">
        <v>300</v>
      </c>
      <c r="E31" s="546"/>
      <c r="I31" s="603"/>
    </row>
    <row r="32" spans="1:9" ht="31" customHeight="1" x14ac:dyDescent="0.15">
      <c r="A32" s="605"/>
      <c r="B32" s="609"/>
      <c r="C32" s="544" t="s">
        <v>34</v>
      </c>
      <c r="D32" s="545">
        <v>39600</v>
      </c>
      <c r="E32" s="546" t="s">
        <v>35</v>
      </c>
      <c r="I32" s="603"/>
    </row>
    <row r="33" spans="1:9" ht="31" customHeight="1" x14ac:dyDescent="0.15">
      <c r="A33" s="605"/>
      <c r="B33" s="609"/>
      <c r="C33" s="544" t="s">
        <v>36</v>
      </c>
      <c r="D33" s="545">
        <v>10800</v>
      </c>
      <c r="E33" s="551"/>
      <c r="I33" s="603"/>
    </row>
    <row r="34" spans="1:9" ht="31" customHeight="1" x14ac:dyDescent="0.15">
      <c r="A34" s="605"/>
      <c r="B34" s="611" t="s">
        <v>7</v>
      </c>
      <c r="C34" s="611"/>
      <c r="D34" s="552">
        <f>SUM(D29:D33)</f>
        <v>51787</v>
      </c>
      <c r="E34" s="553"/>
      <c r="I34" s="603"/>
    </row>
    <row r="35" spans="1:9" ht="31" customHeight="1" x14ac:dyDescent="0.15">
      <c r="A35" s="605"/>
      <c r="B35" s="612" t="s">
        <v>37</v>
      </c>
      <c r="C35" s="612"/>
      <c r="D35" s="554">
        <f>D34+D28+D4</f>
        <v>686190</v>
      </c>
      <c r="E35" s="578">
        <f>D35-D4</f>
        <v>301430</v>
      </c>
      <c r="I35" s="562"/>
    </row>
    <row r="36" spans="1:9" ht="56" customHeight="1" x14ac:dyDescent="0.15">
      <c r="A36" s="604" t="s">
        <v>38</v>
      </c>
      <c r="B36" s="604"/>
      <c r="C36" s="604"/>
      <c r="D36" s="604"/>
      <c r="E36" s="604"/>
      <c r="I36" s="563"/>
    </row>
    <row r="37" spans="1:9" x14ac:dyDescent="0.15">
      <c r="B37" s="555"/>
      <c r="D37" s="556"/>
      <c r="E37" s="557"/>
      <c r="F37" s="557"/>
    </row>
    <row r="38" spans="1:9" ht="18" x14ac:dyDescent="0.15">
      <c r="B38" s="558" t="s">
        <v>39</v>
      </c>
      <c r="C38" s="559"/>
      <c r="D38" s="560" t="s">
        <v>40</v>
      </c>
      <c r="E38" s="557"/>
      <c r="F38" s="557"/>
    </row>
    <row r="39" spans="1:9" x14ac:dyDescent="0.15">
      <c r="B39" s="557"/>
      <c r="D39" s="556"/>
      <c r="E39" s="557"/>
      <c r="F39" s="557"/>
    </row>
    <row r="40" spans="1:9" x14ac:dyDescent="0.15">
      <c r="B40" s="561"/>
      <c r="D40" s="556"/>
      <c r="E40" s="557"/>
      <c r="F40" s="557"/>
    </row>
    <row r="41" spans="1:9" x14ac:dyDescent="0.15">
      <c r="D41" s="556"/>
      <c r="E41" s="557"/>
      <c r="F41" s="557"/>
    </row>
  </sheetData>
  <mergeCells count="12">
    <mergeCell ref="A1:E1"/>
    <mergeCell ref="B4:C4"/>
    <mergeCell ref="B28:C28"/>
    <mergeCell ref="B34:C34"/>
    <mergeCell ref="B35:C35"/>
    <mergeCell ref="I2:I34"/>
    <mergeCell ref="A36:E36"/>
    <mergeCell ref="A3:A4"/>
    <mergeCell ref="A5:A28"/>
    <mergeCell ref="A29:A35"/>
    <mergeCell ref="B5:B27"/>
    <mergeCell ref="B29:B33"/>
  </mergeCells>
  <phoneticPr fontId="69" type="noConversion"/>
  <pageMargins left="0.75" right="0.75" top="1" bottom="1" header="0.5" footer="0.5"/>
  <pageSetup paperSize="9" scale="55"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11"/>
  <sheetViews>
    <sheetView topLeftCell="B33" workbookViewId="0">
      <selection activeCell="G47" sqref="G47"/>
    </sheetView>
  </sheetViews>
  <sheetFormatPr baseColWidth="10" defaultColWidth="10.1640625" defaultRowHeight="13" outlineLevelRow="1" x14ac:dyDescent="0.15"/>
  <cols>
    <col min="1" max="1" width="13" style="214" customWidth="1"/>
    <col min="2" max="2" width="14.33203125" style="214" customWidth="1"/>
    <col min="3" max="3" width="12.5" style="214" customWidth="1"/>
    <col min="4" max="4" width="16.6640625" style="214" customWidth="1"/>
    <col min="5" max="5" width="16.5" style="214" customWidth="1"/>
    <col min="6" max="6" width="12.6640625" style="214" customWidth="1"/>
    <col min="7" max="7" width="13.5" style="214" customWidth="1"/>
    <col min="8" max="8" width="11.5" style="214" customWidth="1"/>
    <col min="9" max="9" width="12.5" style="214" customWidth="1"/>
    <col min="10" max="11" width="12.6640625" style="214" customWidth="1"/>
    <col min="12" max="12" width="15" style="214" customWidth="1"/>
    <col min="13" max="59" width="10.33203125" style="214" customWidth="1"/>
    <col min="60" max="60" width="15.5" style="214" customWidth="1"/>
    <col min="61" max="61" width="14" style="214" customWidth="1"/>
    <col min="62" max="227" width="10.33203125" style="214" customWidth="1"/>
    <col min="228" max="256" width="10.1640625" style="214"/>
    <col min="257" max="257" width="13" style="214" customWidth="1"/>
    <col min="258" max="258" width="14.33203125" style="214" customWidth="1"/>
    <col min="259" max="259" width="12.5" style="214" customWidth="1"/>
    <col min="260" max="260" width="16.6640625" style="214" customWidth="1"/>
    <col min="261" max="261" width="16.5" style="214" customWidth="1"/>
    <col min="262" max="262" width="12.6640625" style="214" customWidth="1"/>
    <col min="263" max="263" width="13.5" style="214" customWidth="1"/>
    <col min="264" max="264" width="11.5" style="214" customWidth="1"/>
    <col min="265" max="265" width="12.5" style="214" customWidth="1"/>
    <col min="266" max="267" width="12.6640625" style="214" customWidth="1"/>
    <col min="268" max="268" width="15" style="214" customWidth="1"/>
    <col min="269" max="315" width="10.33203125" style="214" customWidth="1"/>
    <col min="316" max="316" width="15.5" style="214" customWidth="1"/>
    <col min="317" max="317" width="14" style="214" customWidth="1"/>
    <col min="318" max="483" width="10.33203125" style="214" customWidth="1"/>
    <col min="484" max="512" width="10.1640625" style="214"/>
    <col min="513" max="513" width="13" style="214" customWidth="1"/>
    <col min="514" max="514" width="14.33203125" style="214" customWidth="1"/>
    <col min="515" max="515" width="12.5" style="214" customWidth="1"/>
    <col min="516" max="516" width="16.6640625" style="214" customWidth="1"/>
    <col min="517" max="517" width="16.5" style="214" customWidth="1"/>
    <col min="518" max="518" width="12.6640625" style="214" customWidth="1"/>
    <col min="519" max="519" width="13.5" style="214" customWidth="1"/>
    <col min="520" max="520" width="11.5" style="214" customWidth="1"/>
    <col min="521" max="521" width="12.5" style="214" customWidth="1"/>
    <col min="522" max="523" width="12.6640625" style="214" customWidth="1"/>
    <col min="524" max="524" width="15" style="214" customWidth="1"/>
    <col min="525" max="571" width="10.33203125" style="214" customWidth="1"/>
    <col min="572" max="572" width="15.5" style="214" customWidth="1"/>
    <col min="573" max="573" width="14" style="214" customWidth="1"/>
    <col min="574" max="739" width="10.33203125" style="214" customWidth="1"/>
    <col min="740" max="768" width="10.1640625" style="214"/>
    <col min="769" max="769" width="13" style="214" customWidth="1"/>
    <col min="770" max="770" width="14.33203125" style="214" customWidth="1"/>
    <col min="771" max="771" width="12.5" style="214" customWidth="1"/>
    <col min="772" max="772" width="16.6640625" style="214" customWidth="1"/>
    <col min="773" max="773" width="16.5" style="214" customWidth="1"/>
    <col min="774" max="774" width="12.6640625" style="214" customWidth="1"/>
    <col min="775" max="775" width="13.5" style="214" customWidth="1"/>
    <col min="776" max="776" width="11.5" style="214" customWidth="1"/>
    <col min="777" max="777" width="12.5" style="214" customWidth="1"/>
    <col min="778" max="779" width="12.6640625" style="214" customWidth="1"/>
    <col min="780" max="780" width="15" style="214" customWidth="1"/>
    <col min="781" max="827" width="10.33203125" style="214" customWidth="1"/>
    <col min="828" max="828" width="15.5" style="214" customWidth="1"/>
    <col min="829" max="829" width="14" style="214" customWidth="1"/>
    <col min="830" max="995" width="10.33203125" style="214" customWidth="1"/>
    <col min="996" max="1024" width="10.1640625" style="214"/>
    <col min="1025" max="1025" width="13" style="214" customWidth="1"/>
    <col min="1026" max="1026" width="14.33203125" style="214" customWidth="1"/>
    <col min="1027" max="1027" width="12.5" style="214" customWidth="1"/>
    <col min="1028" max="1028" width="16.6640625" style="214" customWidth="1"/>
    <col min="1029" max="1029" width="16.5" style="214" customWidth="1"/>
    <col min="1030" max="1030" width="12.6640625" style="214" customWidth="1"/>
    <col min="1031" max="1031" width="13.5" style="214" customWidth="1"/>
    <col min="1032" max="1032" width="11.5" style="214" customWidth="1"/>
    <col min="1033" max="1033" width="12.5" style="214" customWidth="1"/>
    <col min="1034" max="1035" width="12.6640625" style="214" customWidth="1"/>
    <col min="1036" max="1036" width="15" style="214" customWidth="1"/>
    <col min="1037" max="1083" width="10.33203125" style="214" customWidth="1"/>
    <col min="1084" max="1084" width="15.5" style="214" customWidth="1"/>
    <col min="1085" max="1085" width="14" style="214" customWidth="1"/>
    <col min="1086" max="1251" width="10.33203125" style="214" customWidth="1"/>
    <col min="1252" max="1280" width="10.1640625" style="214"/>
    <col min="1281" max="1281" width="13" style="214" customWidth="1"/>
    <col min="1282" max="1282" width="14.33203125" style="214" customWidth="1"/>
    <col min="1283" max="1283" width="12.5" style="214" customWidth="1"/>
    <col min="1284" max="1284" width="16.6640625" style="214" customWidth="1"/>
    <col min="1285" max="1285" width="16.5" style="214" customWidth="1"/>
    <col min="1286" max="1286" width="12.6640625" style="214" customWidth="1"/>
    <col min="1287" max="1287" width="13.5" style="214" customWidth="1"/>
    <col min="1288" max="1288" width="11.5" style="214" customWidth="1"/>
    <col min="1289" max="1289" width="12.5" style="214" customWidth="1"/>
    <col min="1290" max="1291" width="12.6640625" style="214" customWidth="1"/>
    <col min="1292" max="1292" width="15" style="214" customWidth="1"/>
    <col min="1293" max="1339" width="10.33203125" style="214" customWidth="1"/>
    <col min="1340" max="1340" width="15.5" style="214" customWidth="1"/>
    <col min="1341" max="1341" width="14" style="214" customWidth="1"/>
    <col min="1342" max="1507" width="10.33203125" style="214" customWidth="1"/>
    <col min="1508" max="1536" width="10.1640625" style="214"/>
    <col min="1537" max="1537" width="13" style="214" customWidth="1"/>
    <col min="1538" max="1538" width="14.33203125" style="214" customWidth="1"/>
    <col min="1539" max="1539" width="12.5" style="214" customWidth="1"/>
    <col min="1540" max="1540" width="16.6640625" style="214" customWidth="1"/>
    <col min="1541" max="1541" width="16.5" style="214" customWidth="1"/>
    <col min="1542" max="1542" width="12.6640625" style="214" customWidth="1"/>
    <col min="1543" max="1543" width="13.5" style="214" customWidth="1"/>
    <col min="1544" max="1544" width="11.5" style="214" customWidth="1"/>
    <col min="1545" max="1545" width="12.5" style="214" customWidth="1"/>
    <col min="1546" max="1547" width="12.6640625" style="214" customWidth="1"/>
    <col min="1548" max="1548" width="15" style="214" customWidth="1"/>
    <col min="1549" max="1595" width="10.33203125" style="214" customWidth="1"/>
    <col min="1596" max="1596" width="15.5" style="214" customWidth="1"/>
    <col min="1597" max="1597" width="14" style="214" customWidth="1"/>
    <col min="1598" max="1763" width="10.33203125" style="214" customWidth="1"/>
    <col min="1764" max="1792" width="10.1640625" style="214"/>
    <col min="1793" max="1793" width="13" style="214" customWidth="1"/>
    <col min="1794" max="1794" width="14.33203125" style="214" customWidth="1"/>
    <col min="1795" max="1795" width="12.5" style="214" customWidth="1"/>
    <col min="1796" max="1796" width="16.6640625" style="214" customWidth="1"/>
    <col min="1797" max="1797" width="16.5" style="214" customWidth="1"/>
    <col min="1798" max="1798" width="12.6640625" style="214" customWidth="1"/>
    <col min="1799" max="1799" width="13.5" style="214" customWidth="1"/>
    <col min="1800" max="1800" width="11.5" style="214" customWidth="1"/>
    <col min="1801" max="1801" width="12.5" style="214" customWidth="1"/>
    <col min="1802" max="1803" width="12.6640625" style="214" customWidth="1"/>
    <col min="1804" max="1804" width="15" style="214" customWidth="1"/>
    <col min="1805" max="1851" width="10.33203125" style="214" customWidth="1"/>
    <col min="1852" max="1852" width="15.5" style="214" customWidth="1"/>
    <col min="1853" max="1853" width="14" style="214" customWidth="1"/>
    <col min="1854" max="2019" width="10.33203125" style="214" customWidth="1"/>
    <col min="2020" max="2048" width="10.1640625" style="214"/>
    <col min="2049" max="2049" width="13" style="214" customWidth="1"/>
    <col min="2050" max="2050" width="14.33203125" style="214" customWidth="1"/>
    <col min="2051" max="2051" width="12.5" style="214" customWidth="1"/>
    <col min="2052" max="2052" width="16.6640625" style="214" customWidth="1"/>
    <col min="2053" max="2053" width="16.5" style="214" customWidth="1"/>
    <col min="2054" max="2054" width="12.6640625" style="214" customWidth="1"/>
    <col min="2055" max="2055" width="13.5" style="214" customWidth="1"/>
    <col min="2056" max="2056" width="11.5" style="214" customWidth="1"/>
    <col min="2057" max="2057" width="12.5" style="214" customWidth="1"/>
    <col min="2058" max="2059" width="12.6640625" style="214" customWidth="1"/>
    <col min="2060" max="2060" width="15" style="214" customWidth="1"/>
    <col min="2061" max="2107" width="10.33203125" style="214" customWidth="1"/>
    <col min="2108" max="2108" width="15.5" style="214" customWidth="1"/>
    <col min="2109" max="2109" width="14" style="214" customWidth="1"/>
    <col min="2110" max="2275" width="10.33203125" style="214" customWidth="1"/>
    <col min="2276" max="2304" width="10.1640625" style="214"/>
    <col min="2305" max="2305" width="13" style="214" customWidth="1"/>
    <col min="2306" max="2306" width="14.33203125" style="214" customWidth="1"/>
    <col min="2307" max="2307" width="12.5" style="214" customWidth="1"/>
    <col min="2308" max="2308" width="16.6640625" style="214" customWidth="1"/>
    <col min="2309" max="2309" width="16.5" style="214" customWidth="1"/>
    <col min="2310" max="2310" width="12.6640625" style="214" customWidth="1"/>
    <col min="2311" max="2311" width="13.5" style="214" customWidth="1"/>
    <col min="2312" max="2312" width="11.5" style="214" customWidth="1"/>
    <col min="2313" max="2313" width="12.5" style="214" customWidth="1"/>
    <col min="2314" max="2315" width="12.6640625" style="214" customWidth="1"/>
    <col min="2316" max="2316" width="15" style="214" customWidth="1"/>
    <col min="2317" max="2363" width="10.33203125" style="214" customWidth="1"/>
    <col min="2364" max="2364" width="15.5" style="214" customWidth="1"/>
    <col min="2365" max="2365" width="14" style="214" customWidth="1"/>
    <col min="2366" max="2531" width="10.33203125" style="214" customWidth="1"/>
    <col min="2532" max="2560" width="10.1640625" style="214"/>
    <col min="2561" max="2561" width="13" style="214" customWidth="1"/>
    <col min="2562" max="2562" width="14.33203125" style="214" customWidth="1"/>
    <col min="2563" max="2563" width="12.5" style="214" customWidth="1"/>
    <col min="2564" max="2564" width="16.6640625" style="214" customWidth="1"/>
    <col min="2565" max="2565" width="16.5" style="214" customWidth="1"/>
    <col min="2566" max="2566" width="12.6640625" style="214" customWidth="1"/>
    <col min="2567" max="2567" width="13.5" style="214" customWidth="1"/>
    <col min="2568" max="2568" width="11.5" style="214" customWidth="1"/>
    <col min="2569" max="2569" width="12.5" style="214" customWidth="1"/>
    <col min="2570" max="2571" width="12.6640625" style="214" customWidth="1"/>
    <col min="2572" max="2572" width="15" style="214" customWidth="1"/>
    <col min="2573" max="2619" width="10.33203125" style="214" customWidth="1"/>
    <col min="2620" max="2620" width="15.5" style="214" customWidth="1"/>
    <col min="2621" max="2621" width="14" style="214" customWidth="1"/>
    <col min="2622" max="2787" width="10.33203125" style="214" customWidth="1"/>
    <col min="2788" max="2816" width="10.1640625" style="214"/>
    <col min="2817" max="2817" width="13" style="214" customWidth="1"/>
    <col min="2818" max="2818" width="14.33203125" style="214" customWidth="1"/>
    <col min="2819" max="2819" width="12.5" style="214" customWidth="1"/>
    <col min="2820" max="2820" width="16.6640625" style="214" customWidth="1"/>
    <col min="2821" max="2821" width="16.5" style="214" customWidth="1"/>
    <col min="2822" max="2822" width="12.6640625" style="214" customWidth="1"/>
    <col min="2823" max="2823" width="13.5" style="214" customWidth="1"/>
    <col min="2824" max="2824" width="11.5" style="214" customWidth="1"/>
    <col min="2825" max="2825" width="12.5" style="214" customWidth="1"/>
    <col min="2826" max="2827" width="12.6640625" style="214" customWidth="1"/>
    <col min="2828" max="2828" width="15" style="214" customWidth="1"/>
    <col min="2829" max="2875" width="10.33203125" style="214" customWidth="1"/>
    <col min="2876" max="2876" width="15.5" style="214" customWidth="1"/>
    <col min="2877" max="2877" width="14" style="214" customWidth="1"/>
    <col min="2878" max="3043" width="10.33203125" style="214" customWidth="1"/>
    <col min="3044" max="3072" width="10.1640625" style="214"/>
    <col min="3073" max="3073" width="13" style="214" customWidth="1"/>
    <col min="3074" max="3074" width="14.33203125" style="214" customWidth="1"/>
    <col min="3075" max="3075" width="12.5" style="214" customWidth="1"/>
    <col min="3076" max="3076" width="16.6640625" style="214" customWidth="1"/>
    <col min="3077" max="3077" width="16.5" style="214" customWidth="1"/>
    <col min="3078" max="3078" width="12.6640625" style="214" customWidth="1"/>
    <col min="3079" max="3079" width="13.5" style="214" customWidth="1"/>
    <col min="3080" max="3080" width="11.5" style="214" customWidth="1"/>
    <col min="3081" max="3081" width="12.5" style="214" customWidth="1"/>
    <col min="3082" max="3083" width="12.6640625" style="214" customWidth="1"/>
    <col min="3084" max="3084" width="15" style="214" customWidth="1"/>
    <col min="3085" max="3131" width="10.33203125" style="214" customWidth="1"/>
    <col min="3132" max="3132" width="15.5" style="214" customWidth="1"/>
    <col min="3133" max="3133" width="14" style="214" customWidth="1"/>
    <col min="3134" max="3299" width="10.33203125" style="214" customWidth="1"/>
    <col min="3300" max="3328" width="10.1640625" style="214"/>
    <col min="3329" max="3329" width="13" style="214" customWidth="1"/>
    <col min="3330" max="3330" width="14.33203125" style="214" customWidth="1"/>
    <col min="3331" max="3331" width="12.5" style="214" customWidth="1"/>
    <col min="3332" max="3332" width="16.6640625" style="214" customWidth="1"/>
    <col min="3333" max="3333" width="16.5" style="214" customWidth="1"/>
    <col min="3334" max="3334" width="12.6640625" style="214" customWidth="1"/>
    <col min="3335" max="3335" width="13.5" style="214" customWidth="1"/>
    <col min="3336" max="3336" width="11.5" style="214" customWidth="1"/>
    <col min="3337" max="3337" width="12.5" style="214" customWidth="1"/>
    <col min="3338" max="3339" width="12.6640625" style="214" customWidth="1"/>
    <col min="3340" max="3340" width="15" style="214" customWidth="1"/>
    <col min="3341" max="3387" width="10.33203125" style="214" customWidth="1"/>
    <col min="3388" max="3388" width="15.5" style="214" customWidth="1"/>
    <col min="3389" max="3389" width="14" style="214" customWidth="1"/>
    <col min="3390" max="3555" width="10.33203125" style="214" customWidth="1"/>
    <col min="3556" max="3584" width="10.1640625" style="214"/>
    <col min="3585" max="3585" width="13" style="214" customWidth="1"/>
    <col min="3586" max="3586" width="14.33203125" style="214" customWidth="1"/>
    <col min="3587" max="3587" width="12.5" style="214" customWidth="1"/>
    <col min="3588" max="3588" width="16.6640625" style="214" customWidth="1"/>
    <col min="3589" max="3589" width="16.5" style="214" customWidth="1"/>
    <col min="3590" max="3590" width="12.6640625" style="214" customWidth="1"/>
    <col min="3591" max="3591" width="13.5" style="214" customWidth="1"/>
    <col min="3592" max="3592" width="11.5" style="214" customWidth="1"/>
    <col min="3593" max="3593" width="12.5" style="214" customWidth="1"/>
    <col min="3594" max="3595" width="12.6640625" style="214" customWidth="1"/>
    <col min="3596" max="3596" width="15" style="214" customWidth="1"/>
    <col min="3597" max="3643" width="10.33203125" style="214" customWidth="1"/>
    <col min="3644" max="3644" width="15.5" style="214" customWidth="1"/>
    <col min="3645" max="3645" width="14" style="214" customWidth="1"/>
    <col min="3646" max="3811" width="10.33203125" style="214" customWidth="1"/>
    <col min="3812" max="3840" width="10.1640625" style="214"/>
    <col min="3841" max="3841" width="13" style="214" customWidth="1"/>
    <col min="3842" max="3842" width="14.33203125" style="214" customWidth="1"/>
    <col min="3843" max="3843" width="12.5" style="214" customWidth="1"/>
    <col min="3844" max="3844" width="16.6640625" style="214" customWidth="1"/>
    <col min="3845" max="3845" width="16.5" style="214" customWidth="1"/>
    <col min="3846" max="3846" width="12.6640625" style="214" customWidth="1"/>
    <col min="3847" max="3847" width="13.5" style="214" customWidth="1"/>
    <col min="3848" max="3848" width="11.5" style="214" customWidth="1"/>
    <col min="3849" max="3849" width="12.5" style="214" customWidth="1"/>
    <col min="3850" max="3851" width="12.6640625" style="214" customWidth="1"/>
    <col min="3852" max="3852" width="15" style="214" customWidth="1"/>
    <col min="3853" max="3899" width="10.33203125" style="214" customWidth="1"/>
    <col min="3900" max="3900" width="15.5" style="214" customWidth="1"/>
    <col min="3901" max="3901" width="14" style="214" customWidth="1"/>
    <col min="3902" max="4067" width="10.33203125" style="214" customWidth="1"/>
    <col min="4068" max="4096" width="10.1640625" style="214"/>
    <col min="4097" max="4097" width="13" style="214" customWidth="1"/>
    <col min="4098" max="4098" width="14.33203125" style="214" customWidth="1"/>
    <col min="4099" max="4099" width="12.5" style="214" customWidth="1"/>
    <col min="4100" max="4100" width="16.6640625" style="214" customWidth="1"/>
    <col min="4101" max="4101" width="16.5" style="214" customWidth="1"/>
    <col min="4102" max="4102" width="12.6640625" style="214" customWidth="1"/>
    <col min="4103" max="4103" width="13.5" style="214" customWidth="1"/>
    <col min="4104" max="4104" width="11.5" style="214" customWidth="1"/>
    <col min="4105" max="4105" width="12.5" style="214" customWidth="1"/>
    <col min="4106" max="4107" width="12.6640625" style="214" customWidth="1"/>
    <col min="4108" max="4108" width="15" style="214" customWidth="1"/>
    <col min="4109" max="4155" width="10.33203125" style="214" customWidth="1"/>
    <col min="4156" max="4156" width="15.5" style="214" customWidth="1"/>
    <col min="4157" max="4157" width="14" style="214" customWidth="1"/>
    <col min="4158" max="4323" width="10.33203125" style="214" customWidth="1"/>
    <col min="4324" max="4352" width="10.1640625" style="214"/>
    <col min="4353" max="4353" width="13" style="214" customWidth="1"/>
    <col min="4354" max="4354" width="14.33203125" style="214" customWidth="1"/>
    <col min="4355" max="4355" width="12.5" style="214" customWidth="1"/>
    <col min="4356" max="4356" width="16.6640625" style="214" customWidth="1"/>
    <col min="4357" max="4357" width="16.5" style="214" customWidth="1"/>
    <col min="4358" max="4358" width="12.6640625" style="214" customWidth="1"/>
    <col min="4359" max="4359" width="13.5" style="214" customWidth="1"/>
    <col min="4360" max="4360" width="11.5" style="214" customWidth="1"/>
    <col min="4361" max="4361" width="12.5" style="214" customWidth="1"/>
    <col min="4362" max="4363" width="12.6640625" style="214" customWidth="1"/>
    <col min="4364" max="4364" width="15" style="214" customWidth="1"/>
    <col min="4365" max="4411" width="10.33203125" style="214" customWidth="1"/>
    <col min="4412" max="4412" width="15.5" style="214" customWidth="1"/>
    <col min="4413" max="4413" width="14" style="214" customWidth="1"/>
    <col min="4414" max="4579" width="10.33203125" style="214" customWidth="1"/>
    <col min="4580" max="4608" width="10.1640625" style="214"/>
    <col min="4609" max="4609" width="13" style="214" customWidth="1"/>
    <col min="4610" max="4610" width="14.33203125" style="214" customWidth="1"/>
    <col min="4611" max="4611" width="12.5" style="214" customWidth="1"/>
    <col min="4612" max="4612" width="16.6640625" style="214" customWidth="1"/>
    <col min="4613" max="4613" width="16.5" style="214" customWidth="1"/>
    <col min="4614" max="4614" width="12.6640625" style="214" customWidth="1"/>
    <col min="4615" max="4615" width="13.5" style="214" customWidth="1"/>
    <col min="4616" max="4616" width="11.5" style="214" customWidth="1"/>
    <col min="4617" max="4617" width="12.5" style="214" customWidth="1"/>
    <col min="4618" max="4619" width="12.6640625" style="214" customWidth="1"/>
    <col min="4620" max="4620" width="15" style="214" customWidth="1"/>
    <col min="4621" max="4667" width="10.33203125" style="214" customWidth="1"/>
    <col min="4668" max="4668" width="15.5" style="214" customWidth="1"/>
    <col min="4669" max="4669" width="14" style="214" customWidth="1"/>
    <col min="4670" max="4835" width="10.33203125" style="214" customWidth="1"/>
    <col min="4836" max="4864" width="10.1640625" style="214"/>
    <col min="4865" max="4865" width="13" style="214" customWidth="1"/>
    <col min="4866" max="4866" width="14.33203125" style="214" customWidth="1"/>
    <col min="4867" max="4867" width="12.5" style="214" customWidth="1"/>
    <col min="4868" max="4868" width="16.6640625" style="214" customWidth="1"/>
    <col min="4869" max="4869" width="16.5" style="214" customWidth="1"/>
    <col min="4870" max="4870" width="12.6640625" style="214" customWidth="1"/>
    <col min="4871" max="4871" width="13.5" style="214" customWidth="1"/>
    <col min="4872" max="4872" width="11.5" style="214" customWidth="1"/>
    <col min="4873" max="4873" width="12.5" style="214" customWidth="1"/>
    <col min="4874" max="4875" width="12.6640625" style="214" customWidth="1"/>
    <col min="4876" max="4876" width="15" style="214" customWidth="1"/>
    <col min="4877" max="4923" width="10.33203125" style="214" customWidth="1"/>
    <col min="4924" max="4924" width="15.5" style="214" customWidth="1"/>
    <col min="4925" max="4925" width="14" style="214" customWidth="1"/>
    <col min="4926" max="5091" width="10.33203125" style="214" customWidth="1"/>
    <col min="5092" max="5120" width="10.1640625" style="214"/>
    <col min="5121" max="5121" width="13" style="214" customWidth="1"/>
    <col min="5122" max="5122" width="14.33203125" style="214" customWidth="1"/>
    <col min="5123" max="5123" width="12.5" style="214" customWidth="1"/>
    <col min="5124" max="5124" width="16.6640625" style="214" customWidth="1"/>
    <col min="5125" max="5125" width="16.5" style="214" customWidth="1"/>
    <col min="5126" max="5126" width="12.6640625" style="214" customWidth="1"/>
    <col min="5127" max="5127" width="13.5" style="214" customWidth="1"/>
    <col min="5128" max="5128" width="11.5" style="214" customWidth="1"/>
    <col min="5129" max="5129" width="12.5" style="214" customWidth="1"/>
    <col min="5130" max="5131" width="12.6640625" style="214" customWidth="1"/>
    <col min="5132" max="5132" width="15" style="214" customWidth="1"/>
    <col min="5133" max="5179" width="10.33203125" style="214" customWidth="1"/>
    <col min="5180" max="5180" width="15.5" style="214" customWidth="1"/>
    <col min="5181" max="5181" width="14" style="214" customWidth="1"/>
    <col min="5182" max="5347" width="10.33203125" style="214" customWidth="1"/>
    <col min="5348" max="5376" width="10.1640625" style="214"/>
    <col min="5377" max="5377" width="13" style="214" customWidth="1"/>
    <col min="5378" max="5378" width="14.33203125" style="214" customWidth="1"/>
    <col min="5379" max="5379" width="12.5" style="214" customWidth="1"/>
    <col min="5380" max="5380" width="16.6640625" style="214" customWidth="1"/>
    <col min="5381" max="5381" width="16.5" style="214" customWidth="1"/>
    <col min="5382" max="5382" width="12.6640625" style="214" customWidth="1"/>
    <col min="5383" max="5383" width="13.5" style="214" customWidth="1"/>
    <col min="5384" max="5384" width="11.5" style="214" customWidth="1"/>
    <col min="5385" max="5385" width="12.5" style="214" customWidth="1"/>
    <col min="5386" max="5387" width="12.6640625" style="214" customWidth="1"/>
    <col min="5388" max="5388" width="15" style="214" customWidth="1"/>
    <col min="5389" max="5435" width="10.33203125" style="214" customWidth="1"/>
    <col min="5436" max="5436" width="15.5" style="214" customWidth="1"/>
    <col min="5437" max="5437" width="14" style="214" customWidth="1"/>
    <col min="5438" max="5603" width="10.33203125" style="214" customWidth="1"/>
    <col min="5604" max="5632" width="10.1640625" style="214"/>
    <col min="5633" max="5633" width="13" style="214" customWidth="1"/>
    <col min="5634" max="5634" width="14.33203125" style="214" customWidth="1"/>
    <col min="5635" max="5635" width="12.5" style="214" customWidth="1"/>
    <col min="5636" max="5636" width="16.6640625" style="214" customWidth="1"/>
    <col min="5637" max="5637" width="16.5" style="214" customWidth="1"/>
    <col min="5638" max="5638" width="12.6640625" style="214" customWidth="1"/>
    <col min="5639" max="5639" width="13.5" style="214" customWidth="1"/>
    <col min="5640" max="5640" width="11.5" style="214" customWidth="1"/>
    <col min="5641" max="5641" width="12.5" style="214" customWidth="1"/>
    <col min="5642" max="5643" width="12.6640625" style="214" customWidth="1"/>
    <col min="5644" max="5644" width="15" style="214" customWidth="1"/>
    <col min="5645" max="5691" width="10.33203125" style="214" customWidth="1"/>
    <col min="5692" max="5692" width="15.5" style="214" customWidth="1"/>
    <col min="5693" max="5693" width="14" style="214" customWidth="1"/>
    <col min="5694" max="5859" width="10.33203125" style="214" customWidth="1"/>
    <col min="5860" max="5888" width="10.1640625" style="214"/>
    <col min="5889" max="5889" width="13" style="214" customWidth="1"/>
    <col min="5890" max="5890" width="14.33203125" style="214" customWidth="1"/>
    <col min="5891" max="5891" width="12.5" style="214" customWidth="1"/>
    <col min="5892" max="5892" width="16.6640625" style="214" customWidth="1"/>
    <col min="5893" max="5893" width="16.5" style="214" customWidth="1"/>
    <col min="5894" max="5894" width="12.6640625" style="214" customWidth="1"/>
    <col min="5895" max="5895" width="13.5" style="214" customWidth="1"/>
    <col min="5896" max="5896" width="11.5" style="214" customWidth="1"/>
    <col min="5897" max="5897" width="12.5" style="214" customWidth="1"/>
    <col min="5898" max="5899" width="12.6640625" style="214" customWidth="1"/>
    <col min="5900" max="5900" width="15" style="214" customWidth="1"/>
    <col min="5901" max="5947" width="10.33203125" style="214" customWidth="1"/>
    <col min="5948" max="5948" width="15.5" style="214" customWidth="1"/>
    <col min="5949" max="5949" width="14" style="214" customWidth="1"/>
    <col min="5950" max="6115" width="10.33203125" style="214" customWidth="1"/>
    <col min="6116" max="6144" width="10.1640625" style="214"/>
    <col min="6145" max="6145" width="13" style="214" customWidth="1"/>
    <col min="6146" max="6146" width="14.33203125" style="214" customWidth="1"/>
    <col min="6147" max="6147" width="12.5" style="214" customWidth="1"/>
    <col min="6148" max="6148" width="16.6640625" style="214" customWidth="1"/>
    <col min="6149" max="6149" width="16.5" style="214" customWidth="1"/>
    <col min="6150" max="6150" width="12.6640625" style="214" customWidth="1"/>
    <col min="6151" max="6151" width="13.5" style="214" customWidth="1"/>
    <col min="6152" max="6152" width="11.5" style="214" customWidth="1"/>
    <col min="6153" max="6153" width="12.5" style="214" customWidth="1"/>
    <col min="6154" max="6155" width="12.6640625" style="214" customWidth="1"/>
    <col min="6156" max="6156" width="15" style="214" customWidth="1"/>
    <col min="6157" max="6203" width="10.33203125" style="214" customWidth="1"/>
    <col min="6204" max="6204" width="15.5" style="214" customWidth="1"/>
    <col min="6205" max="6205" width="14" style="214" customWidth="1"/>
    <col min="6206" max="6371" width="10.33203125" style="214" customWidth="1"/>
    <col min="6372" max="6400" width="10.1640625" style="214"/>
    <col min="6401" max="6401" width="13" style="214" customWidth="1"/>
    <col min="6402" max="6402" width="14.33203125" style="214" customWidth="1"/>
    <col min="6403" max="6403" width="12.5" style="214" customWidth="1"/>
    <col min="6404" max="6404" width="16.6640625" style="214" customWidth="1"/>
    <col min="6405" max="6405" width="16.5" style="214" customWidth="1"/>
    <col min="6406" max="6406" width="12.6640625" style="214" customWidth="1"/>
    <col min="6407" max="6407" width="13.5" style="214" customWidth="1"/>
    <col min="6408" max="6408" width="11.5" style="214" customWidth="1"/>
    <col min="6409" max="6409" width="12.5" style="214" customWidth="1"/>
    <col min="6410" max="6411" width="12.6640625" style="214" customWidth="1"/>
    <col min="6412" max="6412" width="15" style="214" customWidth="1"/>
    <col min="6413" max="6459" width="10.33203125" style="214" customWidth="1"/>
    <col min="6460" max="6460" width="15.5" style="214" customWidth="1"/>
    <col min="6461" max="6461" width="14" style="214" customWidth="1"/>
    <col min="6462" max="6627" width="10.33203125" style="214" customWidth="1"/>
    <col min="6628" max="6656" width="10.1640625" style="214"/>
    <col min="6657" max="6657" width="13" style="214" customWidth="1"/>
    <col min="6658" max="6658" width="14.33203125" style="214" customWidth="1"/>
    <col min="6659" max="6659" width="12.5" style="214" customWidth="1"/>
    <col min="6660" max="6660" width="16.6640625" style="214" customWidth="1"/>
    <col min="6661" max="6661" width="16.5" style="214" customWidth="1"/>
    <col min="6662" max="6662" width="12.6640625" style="214" customWidth="1"/>
    <col min="6663" max="6663" width="13.5" style="214" customWidth="1"/>
    <col min="6664" max="6664" width="11.5" style="214" customWidth="1"/>
    <col min="6665" max="6665" width="12.5" style="214" customWidth="1"/>
    <col min="6666" max="6667" width="12.6640625" style="214" customWidth="1"/>
    <col min="6668" max="6668" width="15" style="214" customWidth="1"/>
    <col min="6669" max="6715" width="10.33203125" style="214" customWidth="1"/>
    <col min="6716" max="6716" width="15.5" style="214" customWidth="1"/>
    <col min="6717" max="6717" width="14" style="214" customWidth="1"/>
    <col min="6718" max="6883" width="10.33203125" style="214" customWidth="1"/>
    <col min="6884" max="6912" width="10.1640625" style="214"/>
    <col min="6913" max="6913" width="13" style="214" customWidth="1"/>
    <col min="6914" max="6914" width="14.33203125" style="214" customWidth="1"/>
    <col min="6915" max="6915" width="12.5" style="214" customWidth="1"/>
    <col min="6916" max="6916" width="16.6640625" style="214" customWidth="1"/>
    <col min="6917" max="6917" width="16.5" style="214" customWidth="1"/>
    <col min="6918" max="6918" width="12.6640625" style="214" customWidth="1"/>
    <col min="6919" max="6919" width="13.5" style="214" customWidth="1"/>
    <col min="6920" max="6920" width="11.5" style="214" customWidth="1"/>
    <col min="6921" max="6921" width="12.5" style="214" customWidth="1"/>
    <col min="6922" max="6923" width="12.6640625" style="214" customWidth="1"/>
    <col min="6924" max="6924" width="15" style="214" customWidth="1"/>
    <col min="6925" max="6971" width="10.33203125" style="214" customWidth="1"/>
    <col min="6972" max="6972" width="15.5" style="214" customWidth="1"/>
    <col min="6973" max="6973" width="14" style="214" customWidth="1"/>
    <col min="6974" max="7139" width="10.33203125" style="214" customWidth="1"/>
    <col min="7140" max="7168" width="10.1640625" style="214"/>
    <col min="7169" max="7169" width="13" style="214" customWidth="1"/>
    <col min="7170" max="7170" width="14.33203125" style="214" customWidth="1"/>
    <col min="7171" max="7171" width="12.5" style="214" customWidth="1"/>
    <col min="7172" max="7172" width="16.6640625" style="214" customWidth="1"/>
    <col min="7173" max="7173" width="16.5" style="214" customWidth="1"/>
    <col min="7174" max="7174" width="12.6640625" style="214" customWidth="1"/>
    <col min="7175" max="7175" width="13.5" style="214" customWidth="1"/>
    <col min="7176" max="7176" width="11.5" style="214" customWidth="1"/>
    <col min="7177" max="7177" width="12.5" style="214" customWidth="1"/>
    <col min="7178" max="7179" width="12.6640625" style="214" customWidth="1"/>
    <col min="7180" max="7180" width="15" style="214" customWidth="1"/>
    <col min="7181" max="7227" width="10.33203125" style="214" customWidth="1"/>
    <col min="7228" max="7228" width="15.5" style="214" customWidth="1"/>
    <col min="7229" max="7229" width="14" style="214" customWidth="1"/>
    <col min="7230" max="7395" width="10.33203125" style="214" customWidth="1"/>
    <col min="7396" max="7424" width="10.1640625" style="214"/>
    <col min="7425" max="7425" width="13" style="214" customWidth="1"/>
    <col min="7426" max="7426" width="14.33203125" style="214" customWidth="1"/>
    <col min="7427" max="7427" width="12.5" style="214" customWidth="1"/>
    <col min="7428" max="7428" width="16.6640625" style="214" customWidth="1"/>
    <col min="7429" max="7429" width="16.5" style="214" customWidth="1"/>
    <col min="7430" max="7430" width="12.6640625" style="214" customWidth="1"/>
    <col min="7431" max="7431" width="13.5" style="214" customWidth="1"/>
    <col min="7432" max="7432" width="11.5" style="214" customWidth="1"/>
    <col min="7433" max="7433" width="12.5" style="214" customWidth="1"/>
    <col min="7434" max="7435" width="12.6640625" style="214" customWidth="1"/>
    <col min="7436" max="7436" width="15" style="214" customWidth="1"/>
    <col min="7437" max="7483" width="10.33203125" style="214" customWidth="1"/>
    <col min="7484" max="7484" width="15.5" style="214" customWidth="1"/>
    <col min="7485" max="7485" width="14" style="214" customWidth="1"/>
    <col min="7486" max="7651" width="10.33203125" style="214" customWidth="1"/>
    <col min="7652" max="7680" width="10.1640625" style="214"/>
    <col min="7681" max="7681" width="13" style="214" customWidth="1"/>
    <col min="7682" max="7682" width="14.33203125" style="214" customWidth="1"/>
    <col min="7683" max="7683" width="12.5" style="214" customWidth="1"/>
    <col min="7684" max="7684" width="16.6640625" style="214" customWidth="1"/>
    <col min="7685" max="7685" width="16.5" style="214" customWidth="1"/>
    <col min="7686" max="7686" width="12.6640625" style="214" customWidth="1"/>
    <col min="7687" max="7687" width="13.5" style="214" customWidth="1"/>
    <col min="7688" max="7688" width="11.5" style="214" customWidth="1"/>
    <col min="7689" max="7689" width="12.5" style="214" customWidth="1"/>
    <col min="7690" max="7691" width="12.6640625" style="214" customWidth="1"/>
    <col min="7692" max="7692" width="15" style="214" customWidth="1"/>
    <col min="7693" max="7739" width="10.33203125" style="214" customWidth="1"/>
    <col min="7740" max="7740" width="15.5" style="214" customWidth="1"/>
    <col min="7741" max="7741" width="14" style="214" customWidth="1"/>
    <col min="7742" max="7907" width="10.33203125" style="214" customWidth="1"/>
    <col min="7908" max="7936" width="10.1640625" style="214"/>
    <col min="7937" max="7937" width="13" style="214" customWidth="1"/>
    <col min="7938" max="7938" width="14.33203125" style="214" customWidth="1"/>
    <col min="7939" max="7939" width="12.5" style="214" customWidth="1"/>
    <col min="7940" max="7940" width="16.6640625" style="214" customWidth="1"/>
    <col min="7941" max="7941" width="16.5" style="214" customWidth="1"/>
    <col min="7942" max="7942" width="12.6640625" style="214" customWidth="1"/>
    <col min="7943" max="7943" width="13.5" style="214" customWidth="1"/>
    <col min="7944" max="7944" width="11.5" style="214" customWidth="1"/>
    <col min="7945" max="7945" width="12.5" style="214" customWidth="1"/>
    <col min="7946" max="7947" width="12.6640625" style="214" customWidth="1"/>
    <col min="7948" max="7948" width="15" style="214" customWidth="1"/>
    <col min="7949" max="7995" width="10.33203125" style="214" customWidth="1"/>
    <col min="7996" max="7996" width="15.5" style="214" customWidth="1"/>
    <col min="7997" max="7997" width="14" style="214" customWidth="1"/>
    <col min="7998" max="8163" width="10.33203125" style="214" customWidth="1"/>
    <col min="8164" max="8192" width="10.1640625" style="214"/>
    <col min="8193" max="8193" width="13" style="214" customWidth="1"/>
    <col min="8194" max="8194" width="14.33203125" style="214" customWidth="1"/>
    <col min="8195" max="8195" width="12.5" style="214" customWidth="1"/>
    <col min="8196" max="8196" width="16.6640625" style="214" customWidth="1"/>
    <col min="8197" max="8197" width="16.5" style="214" customWidth="1"/>
    <col min="8198" max="8198" width="12.6640625" style="214" customWidth="1"/>
    <col min="8199" max="8199" width="13.5" style="214" customWidth="1"/>
    <col min="8200" max="8200" width="11.5" style="214" customWidth="1"/>
    <col min="8201" max="8201" width="12.5" style="214" customWidth="1"/>
    <col min="8202" max="8203" width="12.6640625" style="214" customWidth="1"/>
    <col min="8204" max="8204" width="15" style="214" customWidth="1"/>
    <col min="8205" max="8251" width="10.33203125" style="214" customWidth="1"/>
    <col min="8252" max="8252" width="15.5" style="214" customWidth="1"/>
    <col min="8253" max="8253" width="14" style="214" customWidth="1"/>
    <col min="8254" max="8419" width="10.33203125" style="214" customWidth="1"/>
    <col min="8420" max="8448" width="10.1640625" style="214"/>
    <col min="8449" max="8449" width="13" style="214" customWidth="1"/>
    <col min="8450" max="8450" width="14.33203125" style="214" customWidth="1"/>
    <col min="8451" max="8451" width="12.5" style="214" customWidth="1"/>
    <col min="8452" max="8452" width="16.6640625" style="214" customWidth="1"/>
    <col min="8453" max="8453" width="16.5" style="214" customWidth="1"/>
    <col min="8454" max="8454" width="12.6640625" style="214" customWidth="1"/>
    <col min="8455" max="8455" width="13.5" style="214" customWidth="1"/>
    <col min="8456" max="8456" width="11.5" style="214" customWidth="1"/>
    <col min="8457" max="8457" width="12.5" style="214" customWidth="1"/>
    <col min="8458" max="8459" width="12.6640625" style="214" customWidth="1"/>
    <col min="8460" max="8460" width="15" style="214" customWidth="1"/>
    <col min="8461" max="8507" width="10.33203125" style="214" customWidth="1"/>
    <col min="8508" max="8508" width="15.5" style="214" customWidth="1"/>
    <col min="8509" max="8509" width="14" style="214" customWidth="1"/>
    <col min="8510" max="8675" width="10.33203125" style="214" customWidth="1"/>
    <col min="8676" max="8704" width="10.1640625" style="214"/>
    <col min="8705" max="8705" width="13" style="214" customWidth="1"/>
    <col min="8706" max="8706" width="14.33203125" style="214" customWidth="1"/>
    <col min="8707" max="8707" width="12.5" style="214" customWidth="1"/>
    <col min="8708" max="8708" width="16.6640625" style="214" customWidth="1"/>
    <col min="8709" max="8709" width="16.5" style="214" customWidth="1"/>
    <col min="8710" max="8710" width="12.6640625" style="214" customWidth="1"/>
    <col min="8711" max="8711" width="13.5" style="214" customWidth="1"/>
    <col min="8712" max="8712" width="11.5" style="214" customWidth="1"/>
    <col min="8713" max="8713" width="12.5" style="214" customWidth="1"/>
    <col min="8714" max="8715" width="12.6640625" style="214" customWidth="1"/>
    <col min="8716" max="8716" width="15" style="214" customWidth="1"/>
    <col min="8717" max="8763" width="10.33203125" style="214" customWidth="1"/>
    <col min="8764" max="8764" width="15.5" style="214" customWidth="1"/>
    <col min="8765" max="8765" width="14" style="214" customWidth="1"/>
    <col min="8766" max="8931" width="10.33203125" style="214" customWidth="1"/>
    <col min="8932" max="8960" width="10.1640625" style="214"/>
    <col min="8961" max="8961" width="13" style="214" customWidth="1"/>
    <col min="8962" max="8962" width="14.33203125" style="214" customWidth="1"/>
    <col min="8963" max="8963" width="12.5" style="214" customWidth="1"/>
    <col min="8964" max="8964" width="16.6640625" style="214" customWidth="1"/>
    <col min="8965" max="8965" width="16.5" style="214" customWidth="1"/>
    <col min="8966" max="8966" width="12.6640625" style="214" customWidth="1"/>
    <col min="8967" max="8967" width="13.5" style="214" customWidth="1"/>
    <col min="8968" max="8968" width="11.5" style="214" customWidth="1"/>
    <col min="8969" max="8969" width="12.5" style="214" customWidth="1"/>
    <col min="8970" max="8971" width="12.6640625" style="214" customWidth="1"/>
    <col min="8972" max="8972" width="15" style="214" customWidth="1"/>
    <col min="8973" max="9019" width="10.33203125" style="214" customWidth="1"/>
    <col min="9020" max="9020" width="15.5" style="214" customWidth="1"/>
    <col min="9021" max="9021" width="14" style="214" customWidth="1"/>
    <col min="9022" max="9187" width="10.33203125" style="214" customWidth="1"/>
    <col min="9188" max="9216" width="10.1640625" style="214"/>
    <col min="9217" max="9217" width="13" style="214" customWidth="1"/>
    <col min="9218" max="9218" width="14.33203125" style="214" customWidth="1"/>
    <col min="9219" max="9219" width="12.5" style="214" customWidth="1"/>
    <col min="9220" max="9220" width="16.6640625" style="214" customWidth="1"/>
    <col min="9221" max="9221" width="16.5" style="214" customWidth="1"/>
    <col min="9222" max="9222" width="12.6640625" style="214" customWidth="1"/>
    <col min="9223" max="9223" width="13.5" style="214" customWidth="1"/>
    <col min="9224" max="9224" width="11.5" style="214" customWidth="1"/>
    <col min="9225" max="9225" width="12.5" style="214" customWidth="1"/>
    <col min="9226" max="9227" width="12.6640625" style="214" customWidth="1"/>
    <col min="9228" max="9228" width="15" style="214" customWidth="1"/>
    <col min="9229" max="9275" width="10.33203125" style="214" customWidth="1"/>
    <col min="9276" max="9276" width="15.5" style="214" customWidth="1"/>
    <col min="9277" max="9277" width="14" style="214" customWidth="1"/>
    <col min="9278" max="9443" width="10.33203125" style="214" customWidth="1"/>
    <col min="9444" max="9472" width="10.1640625" style="214"/>
    <col min="9473" max="9473" width="13" style="214" customWidth="1"/>
    <col min="9474" max="9474" width="14.33203125" style="214" customWidth="1"/>
    <col min="9475" max="9475" width="12.5" style="214" customWidth="1"/>
    <col min="9476" max="9476" width="16.6640625" style="214" customWidth="1"/>
    <col min="9477" max="9477" width="16.5" style="214" customWidth="1"/>
    <col min="9478" max="9478" width="12.6640625" style="214" customWidth="1"/>
    <col min="9479" max="9479" width="13.5" style="214" customWidth="1"/>
    <col min="9480" max="9480" width="11.5" style="214" customWidth="1"/>
    <col min="9481" max="9481" width="12.5" style="214" customWidth="1"/>
    <col min="9482" max="9483" width="12.6640625" style="214" customWidth="1"/>
    <col min="9484" max="9484" width="15" style="214" customWidth="1"/>
    <col min="9485" max="9531" width="10.33203125" style="214" customWidth="1"/>
    <col min="9532" max="9532" width="15.5" style="214" customWidth="1"/>
    <col min="9533" max="9533" width="14" style="214" customWidth="1"/>
    <col min="9534" max="9699" width="10.33203125" style="214" customWidth="1"/>
    <col min="9700" max="9728" width="10.1640625" style="214"/>
    <col min="9729" max="9729" width="13" style="214" customWidth="1"/>
    <col min="9730" max="9730" width="14.33203125" style="214" customWidth="1"/>
    <col min="9731" max="9731" width="12.5" style="214" customWidth="1"/>
    <col min="9732" max="9732" width="16.6640625" style="214" customWidth="1"/>
    <col min="9733" max="9733" width="16.5" style="214" customWidth="1"/>
    <col min="9734" max="9734" width="12.6640625" style="214" customWidth="1"/>
    <col min="9735" max="9735" width="13.5" style="214" customWidth="1"/>
    <col min="9736" max="9736" width="11.5" style="214" customWidth="1"/>
    <col min="9737" max="9737" width="12.5" style="214" customWidth="1"/>
    <col min="9738" max="9739" width="12.6640625" style="214" customWidth="1"/>
    <col min="9740" max="9740" width="15" style="214" customWidth="1"/>
    <col min="9741" max="9787" width="10.33203125" style="214" customWidth="1"/>
    <col min="9788" max="9788" width="15.5" style="214" customWidth="1"/>
    <col min="9789" max="9789" width="14" style="214" customWidth="1"/>
    <col min="9790" max="9955" width="10.33203125" style="214" customWidth="1"/>
    <col min="9956" max="9984" width="10.1640625" style="214"/>
    <col min="9985" max="9985" width="13" style="214" customWidth="1"/>
    <col min="9986" max="9986" width="14.33203125" style="214" customWidth="1"/>
    <col min="9987" max="9987" width="12.5" style="214" customWidth="1"/>
    <col min="9988" max="9988" width="16.6640625" style="214" customWidth="1"/>
    <col min="9989" max="9989" width="16.5" style="214" customWidth="1"/>
    <col min="9990" max="9990" width="12.6640625" style="214" customWidth="1"/>
    <col min="9991" max="9991" width="13.5" style="214" customWidth="1"/>
    <col min="9992" max="9992" width="11.5" style="214" customWidth="1"/>
    <col min="9993" max="9993" width="12.5" style="214" customWidth="1"/>
    <col min="9994" max="9995" width="12.6640625" style="214" customWidth="1"/>
    <col min="9996" max="9996" width="15" style="214" customWidth="1"/>
    <col min="9997" max="10043" width="10.33203125" style="214" customWidth="1"/>
    <col min="10044" max="10044" width="15.5" style="214" customWidth="1"/>
    <col min="10045" max="10045" width="14" style="214" customWidth="1"/>
    <col min="10046" max="10211" width="10.33203125" style="214" customWidth="1"/>
    <col min="10212" max="10240" width="10.1640625" style="214"/>
    <col min="10241" max="10241" width="13" style="214" customWidth="1"/>
    <col min="10242" max="10242" width="14.33203125" style="214" customWidth="1"/>
    <col min="10243" max="10243" width="12.5" style="214" customWidth="1"/>
    <col min="10244" max="10244" width="16.6640625" style="214" customWidth="1"/>
    <col min="10245" max="10245" width="16.5" style="214" customWidth="1"/>
    <col min="10246" max="10246" width="12.6640625" style="214" customWidth="1"/>
    <col min="10247" max="10247" width="13.5" style="214" customWidth="1"/>
    <col min="10248" max="10248" width="11.5" style="214" customWidth="1"/>
    <col min="10249" max="10249" width="12.5" style="214" customWidth="1"/>
    <col min="10250" max="10251" width="12.6640625" style="214" customWidth="1"/>
    <col min="10252" max="10252" width="15" style="214" customWidth="1"/>
    <col min="10253" max="10299" width="10.33203125" style="214" customWidth="1"/>
    <col min="10300" max="10300" width="15.5" style="214" customWidth="1"/>
    <col min="10301" max="10301" width="14" style="214" customWidth="1"/>
    <col min="10302" max="10467" width="10.33203125" style="214" customWidth="1"/>
    <col min="10468" max="10496" width="10.1640625" style="214"/>
    <col min="10497" max="10497" width="13" style="214" customWidth="1"/>
    <col min="10498" max="10498" width="14.33203125" style="214" customWidth="1"/>
    <col min="10499" max="10499" width="12.5" style="214" customWidth="1"/>
    <col min="10500" max="10500" width="16.6640625" style="214" customWidth="1"/>
    <col min="10501" max="10501" width="16.5" style="214" customWidth="1"/>
    <col min="10502" max="10502" width="12.6640625" style="214" customWidth="1"/>
    <col min="10503" max="10503" width="13.5" style="214" customWidth="1"/>
    <col min="10504" max="10504" width="11.5" style="214" customWidth="1"/>
    <col min="10505" max="10505" width="12.5" style="214" customWidth="1"/>
    <col min="10506" max="10507" width="12.6640625" style="214" customWidth="1"/>
    <col min="10508" max="10508" width="15" style="214" customWidth="1"/>
    <col min="10509" max="10555" width="10.33203125" style="214" customWidth="1"/>
    <col min="10556" max="10556" width="15.5" style="214" customWidth="1"/>
    <col min="10557" max="10557" width="14" style="214" customWidth="1"/>
    <col min="10558" max="10723" width="10.33203125" style="214" customWidth="1"/>
    <col min="10724" max="10752" width="10.1640625" style="214"/>
    <col min="10753" max="10753" width="13" style="214" customWidth="1"/>
    <col min="10754" max="10754" width="14.33203125" style="214" customWidth="1"/>
    <col min="10755" max="10755" width="12.5" style="214" customWidth="1"/>
    <col min="10756" max="10756" width="16.6640625" style="214" customWidth="1"/>
    <col min="10757" max="10757" width="16.5" style="214" customWidth="1"/>
    <col min="10758" max="10758" width="12.6640625" style="214" customWidth="1"/>
    <col min="10759" max="10759" width="13.5" style="214" customWidth="1"/>
    <col min="10760" max="10760" width="11.5" style="214" customWidth="1"/>
    <col min="10761" max="10761" width="12.5" style="214" customWidth="1"/>
    <col min="10762" max="10763" width="12.6640625" style="214" customWidth="1"/>
    <col min="10764" max="10764" width="15" style="214" customWidth="1"/>
    <col min="10765" max="10811" width="10.33203125" style="214" customWidth="1"/>
    <col min="10812" max="10812" width="15.5" style="214" customWidth="1"/>
    <col min="10813" max="10813" width="14" style="214" customWidth="1"/>
    <col min="10814" max="10979" width="10.33203125" style="214" customWidth="1"/>
    <col min="10980" max="11008" width="10.1640625" style="214"/>
    <col min="11009" max="11009" width="13" style="214" customWidth="1"/>
    <col min="11010" max="11010" width="14.33203125" style="214" customWidth="1"/>
    <col min="11011" max="11011" width="12.5" style="214" customWidth="1"/>
    <col min="11012" max="11012" width="16.6640625" style="214" customWidth="1"/>
    <col min="11013" max="11013" width="16.5" style="214" customWidth="1"/>
    <col min="11014" max="11014" width="12.6640625" style="214" customWidth="1"/>
    <col min="11015" max="11015" width="13.5" style="214" customWidth="1"/>
    <col min="11016" max="11016" width="11.5" style="214" customWidth="1"/>
    <col min="11017" max="11017" width="12.5" style="214" customWidth="1"/>
    <col min="11018" max="11019" width="12.6640625" style="214" customWidth="1"/>
    <col min="11020" max="11020" width="15" style="214" customWidth="1"/>
    <col min="11021" max="11067" width="10.33203125" style="214" customWidth="1"/>
    <col min="11068" max="11068" width="15.5" style="214" customWidth="1"/>
    <col min="11069" max="11069" width="14" style="214" customWidth="1"/>
    <col min="11070" max="11235" width="10.33203125" style="214" customWidth="1"/>
    <col min="11236" max="11264" width="10.1640625" style="214"/>
    <col min="11265" max="11265" width="13" style="214" customWidth="1"/>
    <col min="11266" max="11266" width="14.33203125" style="214" customWidth="1"/>
    <col min="11267" max="11267" width="12.5" style="214" customWidth="1"/>
    <col min="11268" max="11268" width="16.6640625" style="214" customWidth="1"/>
    <col min="11269" max="11269" width="16.5" style="214" customWidth="1"/>
    <col min="11270" max="11270" width="12.6640625" style="214" customWidth="1"/>
    <col min="11271" max="11271" width="13.5" style="214" customWidth="1"/>
    <col min="11272" max="11272" width="11.5" style="214" customWidth="1"/>
    <col min="11273" max="11273" width="12.5" style="214" customWidth="1"/>
    <col min="11274" max="11275" width="12.6640625" style="214" customWidth="1"/>
    <col min="11276" max="11276" width="15" style="214" customWidth="1"/>
    <col min="11277" max="11323" width="10.33203125" style="214" customWidth="1"/>
    <col min="11324" max="11324" width="15.5" style="214" customWidth="1"/>
    <col min="11325" max="11325" width="14" style="214" customWidth="1"/>
    <col min="11326" max="11491" width="10.33203125" style="214" customWidth="1"/>
    <col min="11492" max="11520" width="10.1640625" style="214"/>
    <col min="11521" max="11521" width="13" style="214" customWidth="1"/>
    <col min="11522" max="11522" width="14.33203125" style="214" customWidth="1"/>
    <col min="11523" max="11523" width="12.5" style="214" customWidth="1"/>
    <col min="11524" max="11524" width="16.6640625" style="214" customWidth="1"/>
    <col min="11525" max="11525" width="16.5" style="214" customWidth="1"/>
    <col min="11526" max="11526" width="12.6640625" style="214" customWidth="1"/>
    <col min="11527" max="11527" width="13.5" style="214" customWidth="1"/>
    <col min="11528" max="11528" width="11.5" style="214" customWidth="1"/>
    <col min="11529" max="11529" width="12.5" style="214" customWidth="1"/>
    <col min="11530" max="11531" width="12.6640625" style="214" customWidth="1"/>
    <col min="11532" max="11532" width="15" style="214" customWidth="1"/>
    <col min="11533" max="11579" width="10.33203125" style="214" customWidth="1"/>
    <col min="11580" max="11580" width="15.5" style="214" customWidth="1"/>
    <col min="11581" max="11581" width="14" style="214" customWidth="1"/>
    <col min="11582" max="11747" width="10.33203125" style="214" customWidth="1"/>
    <col min="11748" max="11776" width="10.1640625" style="214"/>
    <col min="11777" max="11777" width="13" style="214" customWidth="1"/>
    <col min="11778" max="11778" width="14.33203125" style="214" customWidth="1"/>
    <col min="11779" max="11779" width="12.5" style="214" customWidth="1"/>
    <col min="11780" max="11780" width="16.6640625" style="214" customWidth="1"/>
    <col min="11781" max="11781" width="16.5" style="214" customWidth="1"/>
    <col min="11782" max="11782" width="12.6640625" style="214" customWidth="1"/>
    <col min="11783" max="11783" width="13.5" style="214" customWidth="1"/>
    <col min="11784" max="11784" width="11.5" style="214" customWidth="1"/>
    <col min="11785" max="11785" width="12.5" style="214" customWidth="1"/>
    <col min="11786" max="11787" width="12.6640625" style="214" customWidth="1"/>
    <col min="11788" max="11788" width="15" style="214" customWidth="1"/>
    <col min="11789" max="11835" width="10.33203125" style="214" customWidth="1"/>
    <col min="11836" max="11836" width="15.5" style="214" customWidth="1"/>
    <col min="11837" max="11837" width="14" style="214" customWidth="1"/>
    <col min="11838" max="12003" width="10.33203125" style="214" customWidth="1"/>
    <col min="12004" max="12032" width="10.1640625" style="214"/>
    <col min="12033" max="12033" width="13" style="214" customWidth="1"/>
    <col min="12034" max="12034" width="14.33203125" style="214" customWidth="1"/>
    <col min="12035" max="12035" width="12.5" style="214" customWidth="1"/>
    <col min="12036" max="12036" width="16.6640625" style="214" customWidth="1"/>
    <col min="12037" max="12037" width="16.5" style="214" customWidth="1"/>
    <col min="12038" max="12038" width="12.6640625" style="214" customWidth="1"/>
    <col min="12039" max="12039" width="13.5" style="214" customWidth="1"/>
    <col min="12040" max="12040" width="11.5" style="214" customWidth="1"/>
    <col min="12041" max="12041" width="12.5" style="214" customWidth="1"/>
    <col min="12042" max="12043" width="12.6640625" style="214" customWidth="1"/>
    <col min="12044" max="12044" width="15" style="214" customWidth="1"/>
    <col min="12045" max="12091" width="10.33203125" style="214" customWidth="1"/>
    <col min="12092" max="12092" width="15.5" style="214" customWidth="1"/>
    <col min="12093" max="12093" width="14" style="214" customWidth="1"/>
    <col min="12094" max="12259" width="10.33203125" style="214" customWidth="1"/>
    <col min="12260" max="12288" width="10.1640625" style="214"/>
    <col min="12289" max="12289" width="13" style="214" customWidth="1"/>
    <col min="12290" max="12290" width="14.33203125" style="214" customWidth="1"/>
    <col min="12291" max="12291" width="12.5" style="214" customWidth="1"/>
    <col min="12292" max="12292" width="16.6640625" style="214" customWidth="1"/>
    <col min="12293" max="12293" width="16.5" style="214" customWidth="1"/>
    <col min="12294" max="12294" width="12.6640625" style="214" customWidth="1"/>
    <col min="12295" max="12295" width="13.5" style="214" customWidth="1"/>
    <col min="12296" max="12296" width="11.5" style="214" customWidth="1"/>
    <col min="12297" max="12297" width="12.5" style="214" customWidth="1"/>
    <col min="12298" max="12299" width="12.6640625" style="214" customWidth="1"/>
    <col min="12300" max="12300" width="15" style="214" customWidth="1"/>
    <col min="12301" max="12347" width="10.33203125" style="214" customWidth="1"/>
    <col min="12348" max="12348" width="15.5" style="214" customWidth="1"/>
    <col min="12349" max="12349" width="14" style="214" customWidth="1"/>
    <col min="12350" max="12515" width="10.33203125" style="214" customWidth="1"/>
    <col min="12516" max="12544" width="10.1640625" style="214"/>
    <col min="12545" max="12545" width="13" style="214" customWidth="1"/>
    <col min="12546" max="12546" width="14.33203125" style="214" customWidth="1"/>
    <col min="12547" max="12547" width="12.5" style="214" customWidth="1"/>
    <col min="12548" max="12548" width="16.6640625" style="214" customWidth="1"/>
    <col min="12549" max="12549" width="16.5" style="214" customWidth="1"/>
    <col min="12550" max="12550" width="12.6640625" style="214" customWidth="1"/>
    <col min="12551" max="12551" width="13.5" style="214" customWidth="1"/>
    <col min="12552" max="12552" width="11.5" style="214" customWidth="1"/>
    <col min="12553" max="12553" width="12.5" style="214" customWidth="1"/>
    <col min="12554" max="12555" width="12.6640625" style="214" customWidth="1"/>
    <col min="12556" max="12556" width="15" style="214" customWidth="1"/>
    <col min="12557" max="12603" width="10.33203125" style="214" customWidth="1"/>
    <col min="12604" max="12604" width="15.5" style="214" customWidth="1"/>
    <col min="12605" max="12605" width="14" style="214" customWidth="1"/>
    <col min="12606" max="12771" width="10.33203125" style="214" customWidth="1"/>
    <col min="12772" max="12800" width="10.1640625" style="214"/>
    <col min="12801" max="12801" width="13" style="214" customWidth="1"/>
    <col min="12802" max="12802" width="14.33203125" style="214" customWidth="1"/>
    <col min="12803" max="12803" width="12.5" style="214" customWidth="1"/>
    <col min="12804" max="12804" width="16.6640625" style="214" customWidth="1"/>
    <col min="12805" max="12805" width="16.5" style="214" customWidth="1"/>
    <col min="12806" max="12806" width="12.6640625" style="214" customWidth="1"/>
    <col min="12807" max="12807" width="13.5" style="214" customWidth="1"/>
    <col min="12808" max="12808" width="11.5" style="214" customWidth="1"/>
    <col min="12809" max="12809" width="12.5" style="214" customWidth="1"/>
    <col min="12810" max="12811" width="12.6640625" style="214" customWidth="1"/>
    <col min="12812" max="12812" width="15" style="214" customWidth="1"/>
    <col min="12813" max="12859" width="10.33203125" style="214" customWidth="1"/>
    <col min="12860" max="12860" width="15.5" style="214" customWidth="1"/>
    <col min="12861" max="12861" width="14" style="214" customWidth="1"/>
    <col min="12862" max="13027" width="10.33203125" style="214" customWidth="1"/>
    <col min="13028" max="13056" width="10.1640625" style="214"/>
    <col min="13057" max="13057" width="13" style="214" customWidth="1"/>
    <col min="13058" max="13058" width="14.33203125" style="214" customWidth="1"/>
    <col min="13059" max="13059" width="12.5" style="214" customWidth="1"/>
    <col min="13060" max="13060" width="16.6640625" style="214" customWidth="1"/>
    <col min="13061" max="13061" width="16.5" style="214" customWidth="1"/>
    <col min="13062" max="13062" width="12.6640625" style="214" customWidth="1"/>
    <col min="13063" max="13063" width="13.5" style="214" customWidth="1"/>
    <col min="13064" max="13064" width="11.5" style="214" customWidth="1"/>
    <col min="13065" max="13065" width="12.5" style="214" customWidth="1"/>
    <col min="13066" max="13067" width="12.6640625" style="214" customWidth="1"/>
    <col min="13068" max="13068" width="15" style="214" customWidth="1"/>
    <col min="13069" max="13115" width="10.33203125" style="214" customWidth="1"/>
    <col min="13116" max="13116" width="15.5" style="214" customWidth="1"/>
    <col min="13117" max="13117" width="14" style="214" customWidth="1"/>
    <col min="13118" max="13283" width="10.33203125" style="214" customWidth="1"/>
    <col min="13284" max="13312" width="10.1640625" style="214"/>
    <col min="13313" max="13313" width="13" style="214" customWidth="1"/>
    <col min="13314" max="13314" width="14.33203125" style="214" customWidth="1"/>
    <col min="13315" max="13315" width="12.5" style="214" customWidth="1"/>
    <col min="13316" max="13316" width="16.6640625" style="214" customWidth="1"/>
    <col min="13317" max="13317" width="16.5" style="214" customWidth="1"/>
    <col min="13318" max="13318" width="12.6640625" style="214" customWidth="1"/>
    <col min="13319" max="13319" width="13.5" style="214" customWidth="1"/>
    <col min="13320" max="13320" width="11.5" style="214" customWidth="1"/>
    <col min="13321" max="13321" width="12.5" style="214" customWidth="1"/>
    <col min="13322" max="13323" width="12.6640625" style="214" customWidth="1"/>
    <col min="13324" max="13324" width="15" style="214" customWidth="1"/>
    <col min="13325" max="13371" width="10.33203125" style="214" customWidth="1"/>
    <col min="13372" max="13372" width="15.5" style="214" customWidth="1"/>
    <col min="13373" max="13373" width="14" style="214" customWidth="1"/>
    <col min="13374" max="13539" width="10.33203125" style="214" customWidth="1"/>
    <col min="13540" max="13568" width="10.1640625" style="214"/>
    <col min="13569" max="13569" width="13" style="214" customWidth="1"/>
    <col min="13570" max="13570" width="14.33203125" style="214" customWidth="1"/>
    <col min="13571" max="13571" width="12.5" style="214" customWidth="1"/>
    <col min="13572" max="13572" width="16.6640625" style="214" customWidth="1"/>
    <col min="13573" max="13573" width="16.5" style="214" customWidth="1"/>
    <col min="13574" max="13574" width="12.6640625" style="214" customWidth="1"/>
    <col min="13575" max="13575" width="13.5" style="214" customWidth="1"/>
    <col min="13576" max="13576" width="11.5" style="214" customWidth="1"/>
    <col min="13577" max="13577" width="12.5" style="214" customWidth="1"/>
    <col min="13578" max="13579" width="12.6640625" style="214" customWidth="1"/>
    <col min="13580" max="13580" width="15" style="214" customWidth="1"/>
    <col min="13581" max="13627" width="10.33203125" style="214" customWidth="1"/>
    <col min="13628" max="13628" width="15.5" style="214" customWidth="1"/>
    <col min="13629" max="13629" width="14" style="214" customWidth="1"/>
    <col min="13630" max="13795" width="10.33203125" style="214" customWidth="1"/>
    <col min="13796" max="13824" width="10.1640625" style="214"/>
    <col min="13825" max="13825" width="13" style="214" customWidth="1"/>
    <col min="13826" max="13826" width="14.33203125" style="214" customWidth="1"/>
    <col min="13827" max="13827" width="12.5" style="214" customWidth="1"/>
    <col min="13828" max="13828" width="16.6640625" style="214" customWidth="1"/>
    <col min="13829" max="13829" width="16.5" style="214" customWidth="1"/>
    <col min="13830" max="13830" width="12.6640625" style="214" customWidth="1"/>
    <col min="13831" max="13831" width="13.5" style="214" customWidth="1"/>
    <col min="13832" max="13832" width="11.5" style="214" customWidth="1"/>
    <col min="13833" max="13833" width="12.5" style="214" customWidth="1"/>
    <col min="13834" max="13835" width="12.6640625" style="214" customWidth="1"/>
    <col min="13836" max="13836" width="15" style="214" customWidth="1"/>
    <col min="13837" max="13883" width="10.33203125" style="214" customWidth="1"/>
    <col min="13884" max="13884" width="15.5" style="214" customWidth="1"/>
    <col min="13885" max="13885" width="14" style="214" customWidth="1"/>
    <col min="13886" max="14051" width="10.33203125" style="214" customWidth="1"/>
    <col min="14052" max="14080" width="10.1640625" style="214"/>
    <col min="14081" max="14081" width="13" style="214" customWidth="1"/>
    <col min="14082" max="14082" width="14.33203125" style="214" customWidth="1"/>
    <col min="14083" max="14083" width="12.5" style="214" customWidth="1"/>
    <col min="14084" max="14084" width="16.6640625" style="214" customWidth="1"/>
    <col min="14085" max="14085" width="16.5" style="214" customWidth="1"/>
    <col min="14086" max="14086" width="12.6640625" style="214" customWidth="1"/>
    <col min="14087" max="14087" width="13.5" style="214" customWidth="1"/>
    <col min="14088" max="14088" width="11.5" style="214" customWidth="1"/>
    <col min="14089" max="14089" width="12.5" style="214" customWidth="1"/>
    <col min="14090" max="14091" width="12.6640625" style="214" customWidth="1"/>
    <col min="14092" max="14092" width="15" style="214" customWidth="1"/>
    <col min="14093" max="14139" width="10.33203125" style="214" customWidth="1"/>
    <col min="14140" max="14140" width="15.5" style="214" customWidth="1"/>
    <col min="14141" max="14141" width="14" style="214" customWidth="1"/>
    <col min="14142" max="14307" width="10.33203125" style="214" customWidth="1"/>
    <col min="14308" max="14336" width="10.1640625" style="214"/>
    <col min="14337" max="14337" width="13" style="214" customWidth="1"/>
    <col min="14338" max="14338" width="14.33203125" style="214" customWidth="1"/>
    <col min="14339" max="14339" width="12.5" style="214" customWidth="1"/>
    <col min="14340" max="14340" width="16.6640625" style="214" customWidth="1"/>
    <col min="14341" max="14341" width="16.5" style="214" customWidth="1"/>
    <col min="14342" max="14342" width="12.6640625" style="214" customWidth="1"/>
    <col min="14343" max="14343" width="13.5" style="214" customWidth="1"/>
    <col min="14344" max="14344" width="11.5" style="214" customWidth="1"/>
    <col min="14345" max="14345" width="12.5" style="214" customWidth="1"/>
    <col min="14346" max="14347" width="12.6640625" style="214" customWidth="1"/>
    <col min="14348" max="14348" width="15" style="214" customWidth="1"/>
    <col min="14349" max="14395" width="10.33203125" style="214" customWidth="1"/>
    <col min="14396" max="14396" width="15.5" style="214" customWidth="1"/>
    <col min="14397" max="14397" width="14" style="214" customWidth="1"/>
    <col min="14398" max="14563" width="10.33203125" style="214" customWidth="1"/>
    <col min="14564" max="14592" width="10.1640625" style="214"/>
    <col min="14593" max="14593" width="13" style="214" customWidth="1"/>
    <col min="14594" max="14594" width="14.33203125" style="214" customWidth="1"/>
    <col min="14595" max="14595" width="12.5" style="214" customWidth="1"/>
    <col min="14596" max="14596" width="16.6640625" style="214" customWidth="1"/>
    <col min="14597" max="14597" width="16.5" style="214" customWidth="1"/>
    <col min="14598" max="14598" width="12.6640625" style="214" customWidth="1"/>
    <col min="14599" max="14599" width="13.5" style="214" customWidth="1"/>
    <col min="14600" max="14600" width="11.5" style="214" customWidth="1"/>
    <col min="14601" max="14601" width="12.5" style="214" customWidth="1"/>
    <col min="14602" max="14603" width="12.6640625" style="214" customWidth="1"/>
    <col min="14604" max="14604" width="15" style="214" customWidth="1"/>
    <col min="14605" max="14651" width="10.33203125" style="214" customWidth="1"/>
    <col min="14652" max="14652" width="15.5" style="214" customWidth="1"/>
    <col min="14653" max="14653" width="14" style="214" customWidth="1"/>
    <col min="14654" max="14819" width="10.33203125" style="214" customWidth="1"/>
    <col min="14820" max="14848" width="10.1640625" style="214"/>
    <col min="14849" max="14849" width="13" style="214" customWidth="1"/>
    <col min="14850" max="14850" width="14.33203125" style="214" customWidth="1"/>
    <col min="14851" max="14851" width="12.5" style="214" customWidth="1"/>
    <col min="14852" max="14852" width="16.6640625" style="214" customWidth="1"/>
    <col min="14853" max="14853" width="16.5" style="214" customWidth="1"/>
    <col min="14854" max="14854" width="12.6640625" style="214" customWidth="1"/>
    <col min="14855" max="14855" width="13.5" style="214" customWidth="1"/>
    <col min="14856" max="14856" width="11.5" style="214" customWidth="1"/>
    <col min="14857" max="14857" width="12.5" style="214" customWidth="1"/>
    <col min="14858" max="14859" width="12.6640625" style="214" customWidth="1"/>
    <col min="14860" max="14860" width="15" style="214" customWidth="1"/>
    <col min="14861" max="14907" width="10.33203125" style="214" customWidth="1"/>
    <col min="14908" max="14908" width="15.5" style="214" customWidth="1"/>
    <col min="14909" max="14909" width="14" style="214" customWidth="1"/>
    <col min="14910" max="15075" width="10.33203125" style="214" customWidth="1"/>
    <col min="15076" max="15104" width="10.1640625" style="214"/>
    <col min="15105" max="15105" width="13" style="214" customWidth="1"/>
    <col min="15106" max="15106" width="14.33203125" style="214" customWidth="1"/>
    <col min="15107" max="15107" width="12.5" style="214" customWidth="1"/>
    <col min="15108" max="15108" width="16.6640625" style="214" customWidth="1"/>
    <col min="15109" max="15109" width="16.5" style="214" customWidth="1"/>
    <col min="15110" max="15110" width="12.6640625" style="214" customWidth="1"/>
    <col min="15111" max="15111" width="13.5" style="214" customWidth="1"/>
    <col min="15112" max="15112" width="11.5" style="214" customWidth="1"/>
    <col min="15113" max="15113" width="12.5" style="214" customWidth="1"/>
    <col min="15114" max="15115" width="12.6640625" style="214" customWidth="1"/>
    <col min="15116" max="15116" width="15" style="214" customWidth="1"/>
    <col min="15117" max="15163" width="10.33203125" style="214" customWidth="1"/>
    <col min="15164" max="15164" width="15.5" style="214" customWidth="1"/>
    <col min="15165" max="15165" width="14" style="214" customWidth="1"/>
    <col min="15166" max="15331" width="10.33203125" style="214" customWidth="1"/>
    <col min="15332" max="15360" width="10.1640625" style="214"/>
    <col min="15361" max="15361" width="13" style="214" customWidth="1"/>
    <col min="15362" max="15362" width="14.33203125" style="214" customWidth="1"/>
    <col min="15363" max="15363" width="12.5" style="214" customWidth="1"/>
    <col min="15364" max="15364" width="16.6640625" style="214" customWidth="1"/>
    <col min="15365" max="15365" width="16.5" style="214" customWidth="1"/>
    <col min="15366" max="15366" width="12.6640625" style="214" customWidth="1"/>
    <col min="15367" max="15367" width="13.5" style="214" customWidth="1"/>
    <col min="15368" max="15368" width="11.5" style="214" customWidth="1"/>
    <col min="15369" max="15369" width="12.5" style="214" customWidth="1"/>
    <col min="15370" max="15371" width="12.6640625" style="214" customWidth="1"/>
    <col min="15372" max="15372" width="15" style="214" customWidth="1"/>
    <col min="15373" max="15419" width="10.33203125" style="214" customWidth="1"/>
    <col min="15420" max="15420" width="15.5" style="214" customWidth="1"/>
    <col min="15421" max="15421" width="14" style="214" customWidth="1"/>
    <col min="15422" max="15587" width="10.33203125" style="214" customWidth="1"/>
    <col min="15588" max="15616" width="10.1640625" style="214"/>
    <col min="15617" max="15617" width="13" style="214" customWidth="1"/>
    <col min="15618" max="15618" width="14.33203125" style="214" customWidth="1"/>
    <col min="15619" max="15619" width="12.5" style="214" customWidth="1"/>
    <col min="15620" max="15620" width="16.6640625" style="214" customWidth="1"/>
    <col min="15621" max="15621" width="16.5" style="214" customWidth="1"/>
    <col min="15622" max="15622" width="12.6640625" style="214" customWidth="1"/>
    <col min="15623" max="15623" width="13.5" style="214" customWidth="1"/>
    <col min="15624" max="15624" width="11.5" style="214" customWidth="1"/>
    <col min="15625" max="15625" width="12.5" style="214" customWidth="1"/>
    <col min="15626" max="15627" width="12.6640625" style="214" customWidth="1"/>
    <col min="15628" max="15628" width="15" style="214" customWidth="1"/>
    <col min="15629" max="15675" width="10.33203125" style="214" customWidth="1"/>
    <col min="15676" max="15676" width="15.5" style="214" customWidth="1"/>
    <col min="15677" max="15677" width="14" style="214" customWidth="1"/>
    <col min="15678" max="15843" width="10.33203125" style="214" customWidth="1"/>
    <col min="15844" max="15872" width="10.1640625" style="214"/>
    <col min="15873" max="15873" width="13" style="214" customWidth="1"/>
    <col min="15874" max="15874" width="14.33203125" style="214" customWidth="1"/>
    <col min="15875" max="15875" width="12.5" style="214" customWidth="1"/>
    <col min="15876" max="15876" width="16.6640625" style="214" customWidth="1"/>
    <col min="15877" max="15877" width="16.5" style="214" customWidth="1"/>
    <col min="15878" max="15878" width="12.6640625" style="214" customWidth="1"/>
    <col min="15879" max="15879" width="13.5" style="214" customWidth="1"/>
    <col min="15880" max="15880" width="11.5" style="214" customWidth="1"/>
    <col min="15881" max="15881" width="12.5" style="214" customWidth="1"/>
    <col min="15882" max="15883" width="12.6640625" style="214" customWidth="1"/>
    <col min="15884" max="15884" width="15" style="214" customWidth="1"/>
    <col min="15885" max="15931" width="10.33203125" style="214" customWidth="1"/>
    <col min="15932" max="15932" width="15.5" style="214" customWidth="1"/>
    <col min="15933" max="15933" width="14" style="214" customWidth="1"/>
    <col min="15934" max="16099" width="10.33203125" style="214" customWidth="1"/>
    <col min="16100" max="16128" width="10.1640625" style="214"/>
    <col min="16129" max="16129" width="13" style="214" customWidth="1"/>
    <col min="16130" max="16130" width="14.33203125" style="214" customWidth="1"/>
    <col min="16131" max="16131" width="12.5" style="214" customWidth="1"/>
    <col min="16132" max="16132" width="16.6640625" style="214" customWidth="1"/>
    <col min="16133" max="16133" width="16.5" style="214" customWidth="1"/>
    <col min="16134" max="16134" width="12.6640625" style="214" customWidth="1"/>
    <col min="16135" max="16135" width="13.5" style="214" customWidth="1"/>
    <col min="16136" max="16136" width="11.5" style="214" customWidth="1"/>
    <col min="16137" max="16137" width="12.5" style="214" customWidth="1"/>
    <col min="16138" max="16139" width="12.6640625" style="214" customWidth="1"/>
    <col min="16140" max="16140" width="15" style="214" customWidth="1"/>
    <col min="16141" max="16187" width="10.33203125" style="214" customWidth="1"/>
    <col min="16188" max="16188" width="15.5" style="214" customWidth="1"/>
    <col min="16189" max="16189" width="14" style="214" customWidth="1"/>
    <col min="16190" max="16355" width="10.33203125" style="214" customWidth="1"/>
    <col min="16356" max="16384" width="10.1640625" style="214"/>
  </cols>
  <sheetData>
    <row r="1" spans="1:64" ht="33" hidden="1" customHeight="1" x14ac:dyDescent="0.15">
      <c r="A1" s="215" t="s">
        <v>293</v>
      </c>
      <c r="B1" s="734" t="s">
        <v>294</v>
      </c>
      <c r="C1" s="735"/>
      <c r="D1" s="216" t="s">
        <v>295</v>
      </c>
      <c r="E1" s="217">
        <v>1.1565000000000001</v>
      </c>
      <c r="F1" s="218">
        <v>295</v>
      </c>
      <c r="G1" s="219"/>
      <c r="H1" s="664" t="s">
        <v>296</v>
      </c>
      <c r="I1" s="667" t="s">
        <v>297</v>
      </c>
      <c r="J1" s="667"/>
      <c r="K1" s="667"/>
      <c r="L1" s="668"/>
      <c r="M1" s="1"/>
      <c r="N1" s="1"/>
      <c r="O1" s="1"/>
      <c r="P1" s="1"/>
      <c r="Q1" s="1"/>
      <c r="R1" s="1"/>
      <c r="S1" s="1"/>
      <c r="T1" s="1"/>
      <c r="U1" s="1"/>
      <c r="V1" s="1"/>
      <c r="W1" s="1"/>
      <c r="X1" s="1"/>
      <c r="Y1" s="1"/>
      <c r="Z1" s="1"/>
      <c r="AA1" s="1"/>
      <c r="AB1" s="1"/>
      <c r="AC1" s="1"/>
      <c r="AD1" s="294"/>
      <c r="AE1" s="294"/>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15" hidden="1" customHeight="1" x14ac:dyDescent="0.15">
      <c r="A2" s="220" t="s">
        <v>298</v>
      </c>
      <c r="B2" s="736"/>
      <c r="C2" s="737"/>
      <c r="D2" s="738" t="s">
        <v>299</v>
      </c>
      <c r="E2" s="738"/>
      <c r="F2" s="739"/>
      <c r="G2" s="739"/>
      <c r="H2" s="665"/>
      <c r="I2" s="665"/>
      <c r="J2" s="665"/>
      <c r="K2" s="665"/>
      <c r="L2" s="669"/>
      <c r="M2" s="1"/>
      <c r="N2" s="281" t="s">
        <v>277</v>
      </c>
      <c r="O2" s="1"/>
      <c r="P2" s="1"/>
      <c r="Q2" s="1"/>
      <c r="R2" s="1"/>
      <c r="S2" s="1"/>
      <c r="T2" s="1"/>
      <c r="U2" s="1" t="s">
        <v>300</v>
      </c>
      <c r="V2" s="1"/>
      <c r="W2" s="1"/>
      <c r="X2" s="1"/>
      <c r="Y2" s="1"/>
      <c r="Z2" s="1"/>
      <c r="AA2" s="1"/>
      <c r="AB2" s="1"/>
      <c r="AC2" s="1"/>
      <c r="AD2" s="294"/>
      <c r="AE2" s="294"/>
      <c r="AF2" s="1"/>
      <c r="AG2" s="1"/>
      <c r="AH2" s="1"/>
      <c r="AI2" s="1"/>
      <c r="AJ2" s="1"/>
      <c r="AK2" s="1"/>
      <c r="AL2" s="1"/>
      <c r="AM2" s="305" t="s">
        <v>301</v>
      </c>
      <c r="AN2" s="305" t="s">
        <v>302</v>
      </c>
      <c r="AO2" s="1"/>
      <c r="AP2" s="1"/>
      <c r="AQ2" s="1"/>
      <c r="AR2" s="308" t="s">
        <v>303</v>
      </c>
      <c r="AS2" s="740" t="s">
        <v>304</v>
      </c>
      <c r="AT2" s="740"/>
      <c r="AU2" s="740"/>
      <c r="AV2" s="741" t="s">
        <v>305</v>
      </c>
      <c r="AW2" s="741"/>
      <c r="AX2" s="311" t="s">
        <v>306</v>
      </c>
      <c r="AY2" s="1"/>
      <c r="AZ2" s="1"/>
      <c r="BA2" s="1"/>
      <c r="BB2" s="1"/>
      <c r="BC2" s="1"/>
      <c r="BD2" s="1"/>
      <c r="BE2" s="1"/>
      <c r="BF2" s="311" t="s">
        <v>307</v>
      </c>
      <c r="BG2" s="1"/>
      <c r="BH2" s="1"/>
      <c r="BI2" s="1"/>
      <c r="BJ2" s="1"/>
      <c r="BK2" s="1"/>
      <c r="BL2" s="1"/>
    </row>
    <row r="3" spans="1:64" ht="15" hidden="1" x14ac:dyDescent="0.15">
      <c r="A3" s="221" t="s">
        <v>308</v>
      </c>
      <c r="B3" s="222"/>
      <c r="C3" s="222" t="s">
        <v>309</v>
      </c>
      <c r="D3" s="223" t="s">
        <v>310</v>
      </c>
      <c r="E3" s="224" t="s">
        <v>311</v>
      </c>
      <c r="F3" s="223" t="s">
        <v>312</v>
      </c>
      <c r="G3" s="222" t="s">
        <v>313</v>
      </c>
      <c r="H3" s="223" t="s">
        <v>314</v>
      </c>
      <c r="I3" s="222" t="s">
        <v>315</v>
      </c>
      <c r="J3" s="282" t="s">
        <v>316</v>
      </c>
      <c r="K3" s="222" t="s">
        <v>317</v>
      </c>
      <c r="L3" s="223" t="s">
        <v>318</v>
      </c>
      <c r="M3" s="283" t="s">
        <v>319</v>
      </c>
      <c r="N3" s="284" t="s">
        <v>320</v>
      </c>
      <c r="O3" s="283" t="s">
        <v>321</v>
      </c>
      <c r="P3" s="284" t="s">
        <v>322</v>
      </c>
      <c r="Q3" s="283" t="s">
        <v>323</v>
      </c>
      <c r="R3" s="284" t="s">
        <v>324</v>
      </c>
      <c r="S3" s="283" t="s">
        <v>325</v>
      </c>
      <c r="T3" s="284" t="s">
        <v>326</v>
      </c>
      <c r="U3" s="283" t="s">
        <v>327</v>
      </c>
      <c r="V3" s="284" t="s">
        <v>328</v>
      </c>
      <c r="W3" s="283" t="s">
        <v>329</v>
      </c>
      <c r="X3" s="293" t="s">
        <v>330</v>
      </c>
      <c r="Y3" s="283" t="s">
        <v>331</v>
      </c>
      <c r="Z3" s="284" t="s">
        <v>332</v>
      </c>
      <c r="AA3" s="283" t="s">
        <v>333</v>
      </c>
      <c r="AB3" s="284" t="s">
        <v>334</v>
      </c>
      <c r="AC3" s="283" t="s">
        <v>335</v>
      </c>
      <c r="AD3" s="295" t="s">
        <v>336</v>
      </c>
      <c r="AE3" s="295" t="s">
        <v>336</v>
      </c>
      <c r="AF3" s="283" t="s">
        <v>337</v>
      </c>
      <c r="AG3" s="284" t="s">
        <v>338</v>
      </c>
      <c r="AH3" s="283" t="s">
        <v>339</v>
      </c>
      <c r="AI3" s="283" t="s">
        <v>340</v>
      </c>
      <c r="AJ3" s="284" t="s">
        <v>341</v>
      </c>
      <c r="AK3" s="283" t="s">
        <v>342</v>
      </c>
      <c r="AL3" s="284" t="s">
        <v>343</v>
      </c>
      <c r="AM3" s="283" t="s">
        <v>344</v>
      </c>
      <c r="AN3" s="306" t="s">
        <v>345</v>
      </c>
      <c r="AO3" s="283" t="s">
        <v>346</v>
      </c>
      <c r="AP3" s="284" t="s">
        <v>347</v>
      </c>
      <c r="AQ3" s="283" t="s">
        <v>348</v>
      </c>
      <c r="AR3" s="284" t="s">
        <v>349</v>
      </c>
      <c r="AS3" s="283" t="s">
        <v>350</v>
      </c>
      <c r="AT3" s="284" t="s">
        <v>351</v>
      </c>
      <c r="AU3" s="283" t="s">
        <v>352</v>
      </c>
      <c r="AV3" s="284" t="s">
        <v>353</v>
      </c>
      <c r="AW3" s="283" t="s">
        <v>354</v>
      </c>
      <c r="AX3" s="312" t="s">
        <v>355</v>
      </c>
      <c r="AY3" s="313" t="s">
        <v>356</v>
      </c>
      <c r="AZ3" s="313" t="s">
        <v>357</v>
      </c>
      <c r="BA3" s="313" t="s">
        <v>358</v>
      </c>
      <c r="BB3" s="313" t="s">
        <v>359</v>
      </c>
      <c r="BC3" s="314" t="s">
        <v>360</v>
      </c>
      <c r="BD3" s="313" t="s">
        <v>361</v>
      </c>
      <c r="BE3" s="313" t="s">
        <v>362</v>
      </c>
      <c r="BF3" s="315" t="s">
        <v>363</v>
      </c>
      <c r="BG3" s="313" t="s">
        <v>364</v>
      </c>
      <c r="BH3" s="313" t="s">
        <v>365</v>
      </c>
      <c r="BI3" s="313" t="s">
        <v>366</v>
      </c>
      <c r="BJ3" s="1"/>
      <c r="BK3" s="1"/>
      <c r="BL3" s="1"/>
    </row>
    <row r="4" spans="1:64" ht="14" hidden="1" outlineLevel="1" x14ac:dyDescent="0.15">
      <c r="A4" s="225" t="s">
        <v>367</v>
      </c>
      <c r="B4" s="226"/>
      <c r="C4" s="227">
        <f>ROUND(C8/C5,2)</f>
        <v>37.299999999999997</v>
      </c>
      <c r="D4" s="227">
        <f>ROUND(D8/D5,2)</f>
        <v>9.2799999999999994</v>
      </c>
      <c r="E4" s="227">
        <f>ROUND(E8/E5,2)</f>
        <v>215.11</v>
      </c>
      <c r="F4" s="227">
        <v>5.2</v>
      </c>
      <c r="G4" s="227">
        <f t="shared" ref="G4:P4" si="0">ROUND(G8/G5,2)</f>
        <v>13.05</v>
      </c>
      <c r="H4" s="227">
        <f t="shared" si="0"/>
        <v>9.48</v>
      </c>
      <c r="I4" s="227">
        <f t="shared" si="0"/>
        <v>24.49</v>
      </c>
      <c r="J4" s="227">
        <f t="shared" si="0"/>
        <v>4.6100000000000003</v>
      </c>
      <c r="K4" s="227">
        <f t="shared" si="0"/>
        <v>8.3000000000000007</v>
      </c>
      <c r="L4" s="227">
        <f t="shared" si="0"/>
        <v>5.51</v>
      </c>
      <c r="M4" s="227">
        <f t="shared" si="0"/>
        <v>4.92</v>
      </c>
      <c r="N4" s="227">
        <f t="shared" si="0"/>
        <v>15.76</v>
      </c>
      <c r="O4" s="227">
        <f t="shared" si="0"/>
        <v>13.28</v>
      </c>
      <c r="P4" s="227">
        <f t="shared" si="0"/>
        <v>11.23</v>
      </c>
      <c r="Q4" s="227">
        <v>12.6</v>
      </c>
      <c r="R4" s="227">
        <f t="shared" ref="R4:W4" si="1">ROUND(R8/R5,2)</f>
        <v>49.71</v>
      </c>
      <c r="S4" s="227">
        <f t="shared" si="1"/>
        <v>4.79</v>
      </c>
      <c r="T4" s="227">
        <f t="shared" si="1"/>
        <v>7.63</v>
      </c>
      <c r="U4" s="227">
        <f t="shared" si="1"/>
        <v>11.94</v>
      </c>
      <c r="V4" s="227">
        <f t="shared" si="1"/>
        <v>13.95</v>
      </c>
      <c r="W4" s="227">
        <f t="shared" si="1"/>
        <v>20.54</v>
      </c>
      <c r="X4" s="227">
        <v>15</v>
      </c>
      <c r="Y4" s="227">
        <f t="shared" ref="Y4:AW4" si="2">ROUND(Y8/Y5,2)</f>
        <v>35.75</v>
      </c>
      <c r="Z4" s="227">
        <f t="shared" si="2"/>
        <v>13.07</v>
      </c>
      <c r="AA4" s="227">
        <f t="shared" si="2"/>
        <v>0.44</v>
      </c>
      <c r="AB4" s="227">
        <f t="shared" si="2"/>
        <v>9.42</v>
      </c>
      <c r="AC4" s="227">
        <f t="shared" si="2"/>
        <v>7.11</v>
      </c>
      <c r="AD4" s="287">
        <f t="shared" si="2"/>
        <v>17.170000000000002</v>
      </c>
      <c r="AE4" s="287">
        <f t="shared" si="2"/>
        <v>17.170000000000002</v>
      </c>
      <c r="AF4" s="227">
        <f t="shared" si="2"/>
        <v>11.36</v>
      </c>
      <c r="AG4" s="227">
        <f t="shared" si="2"/>
        <v>14.21</v>
      </c>
      <c r="AH4" s="227">
        <f t="shared" si="2"/>
        <v>29.77</v>
      </c>
      <c r="AI4" s="227">
        <f t="shared" si="2"/>
        <v>62.96</v>
      </c>
      <c r="AJ4" s="227">
        <f t="shared" si="2"/>
        <v>18.89</v>
      </c>
      <c r="AK4" s="227">
        <f t="shared" si="2"/>
        <v>1.98</v>
      </c>
      <c r="AL4" s="227">
        <f t="shared" si="2"/>
        <v>26.86</v>
      </c>
      <c r="AM4" s="227">
        <f t="shared" si="2"/>
        <v>25.4</v>
      </c>
      <c r="AN4" s="227">
        <f t="shared" si="2"/>
        <v>1.91</v>
      </c>
      <c r="AO4" s="227">
        <f t="shared" si="2"/>
        <v>15.82</v>
      </c>
      <c r="AP4" s="227">
        <f t="shared" si="2"/>
        <v>7.87</v>
      </c>
      <c r="AQ4" s="227">
        <f t="shared" si="2"/>
        <v>15.47</v>
      </c>
      <c r="AR4" s="227">
        <f t="shared" si="2"/>
        <v>27.53</v>
      </c>
      <c r="AS4" s="227">
        <f t="shared" si="2"/>
        <v>3.63</v>
      </c>
      <c r="AT4" s="227">
        <f t="shared" si="2"/>
        <v>10.07</v>
      </c>
      <c r="AU4" s="227">
        <f t="shared" si="2"/>
        <v>4.12</v>
      </c>
      <c r="AV4" s="227">
        <f t="shared" si="2"/>
        <v>11.04</v>
      </c>
      <c r="AW4" s="227">
        <f t="shared" si="2"/>
        <v>6.87</v>
      </c>
      <c r="AX4" s="227">
        <f>ROUND(AX8/AX5,3)</f>
        <v>26.23</v>
      </c>
      <c r="AY4" s="227">
        <f t="shared" ref="AY4:BG4" si="3">ROUND(AY8/AY5,2)</f>
        <v>19.87</v>
      </c>
      <c r="AZ4" s="227">
        <f t="shared" si="3"/>
        <v>25.7</v>
      </c>
      <c r="BA4" s="227">
        <f t="shared" si="3"/>
        <v>28.39</v>
      </c>
      <c r="BB4" s="227">
        <f t="shared" si="3"/>
        <v>2.76</v>
      </c>
      <c r="BC4" s="227">
        <f t="shared" si="3"/>
        <v>8.1999999999999993</v>
      </c>
      <c r="BD4" s="227">
        <f t="shared" si="3"/>
        <v>35.26</v>
      </c>
      <c r="BE4" s="227">
        <f t="shared" si="3"/>
        <v>18.91</v>
      </c>
      <c r="BF4" s="227">
        <f t="shared" si="3"/>
        <v>2.92</v>
      </c>
      <c r="BG4" s="227">
        <f t="shared" si="3"/>
        <v>33.46</v>
      </c>
      <c r="BH4" s="227">
        <v>10</v>
      </c>
      <c r="BI4" s="227">
        <v>10</v>
      </c>
      <c r="BJ4" s="227"/>
      <c r="BK4" s="227"/>
      <c r="BL4" s="227"/>
    </row>
    <row r="5" spans="1:64" ht="15" hidden="1" outlineLevel="1" x14ac:dyDescent="0.15">
      <c r="A5" s="225" t="s">
        <v>368</v>
      </c>
      <c r="B5" s="226"/>
      <c r="C5" s="227">
        <v>9</v>
      </c>
      <c r="D5" s="227">
        <v>7.8</v>
      </c>
      <c r="E5" s="228">
        <v>12.5</v>
      </c>
      <c r="F5" s="228">
        <f>ROUND(F8/F4,2)</f>
        <v>7.51</v>
      </c>
      <c r="G5" s="228">
        <v>5.7</v>
      </c>
      <c r="H5" s="219">
        <v>4.5999999999999996</v>
      </c>
      <c r="I5" s="219">
        <v>5.5</v>
      </c>
      <c r="J5" s="219">
        <v>5.5</v>
      </c>
      <c r="K5" s="219">
        <v>5.5</v>
      </c>
      <c r="L5" s="227">
        <v>5.5</v>
      </c>
      <c r="M5" s="285">
        <v>5.5</v>
      </c>
      <c r="N5" s="285">
        <v>6.1</v>
      </c>
      <c r="O5" s="1">
        <v>4.7</v>
      </c>
      <c r="P5" s="1">
        <v>4</v>
      </c>
      <c r="Q5" s="1">
        <f>ROUND(Q8/Q4,2)</f>
        <v>4.25</v>
      </c>
      <c r="R5" s="1">
        <v>4</v>
      </c>
      <c r="S5" s="1">
        <f>Q5</f>
        <v>4.25</v>
      </c>
      <c r="T5" s="1">
        <v>4</v>
      </c>
      <c r="U5" s="1">
        <v>12.8</v>
      </c>
      <c r="V5" s="1">
        <v>4.8</v>
      </c>
      <c r="W5" s="1">
        <v>5.8</v>
      </c>
      <c r="X5" s="1">
        <f>ROUND(X8/X4,2)</f>
        <v>5.2</v>
      </c>
      <c r="Y5" s="1">
        <v>15</v>
      </c>
      <c r="Z5" s="1">
        <v>5.8</v>
      </c>
      <c r="AA5" s="1">
        <v>5.8</v>
      </c>
      <c r="AB5" s="1">
        <v>7.3</v>
      </c>
      <c r="AC5" s="1">
        <v>5.5</v>
      </c>
      <c r="AD5" s="294">
        <v>7.7</v>
      </c>
      <c r="AE5" s="294">
        <v>7.7</v>
      </c>
      <c r="AF5" s="1">
        <v>2.9</v>
      </c>
      <c r="AG5" s="1">
        <v>4.3</v>
      </c>
      <c r="AH5" s="1">
        <v>5</v>
      </c>
      <c r="AI5" s="1">
        <v>12</v>
      </c>
      <c r="AJ5" s="1">
        <v>7.5</v>
      </c>
      <c r="AK5" s="1">
        <v>7.5</v>
      </c>
      <c r="AL5" s="1">
        <v>7.1</v>
      </c>
      <c r="AM5" s="1">
        <v>9.8000000000000007</v>
      </c>
      <c r="AN5" s="1">
        <v>4</v>
      </c>
      <c r="AO5" s="1">
        <v>6.6</v>
      </c>
      <c r="AP5" s="1">
        <v>2.9</v>
      </c>
      <c r="AQ5" s="1">
        <v>5.3</v>
      </c>
      <c r="AR5" s="1">
        <v>14</v>
      </c>
      <c r="AS5" s="1">
        <v>4.5</v>
      </c>
      <c r="AT5" s="1">
        <v>5.8</v>
      </c>
      <c r="AU5" s="1">
        <v>3.5</v>
      </c>
      <c r="AV5" s="1">
        <v>4</v>
      </c>
      <c r="AW5" s="1">
        <v>4</v>
      </c>
      <c r="AX5" s="1">
        <v>1</v>
      </c>
      <c r="AY5" s="1">
        <v>10.5</v>
      </c>
      <c r="AZ5" s="1">
        <v>4.0999999999999996</v>
      </c>
      <c r="BA5" s="1">
        <v>4.2</v>
      </c>
      <c r="BB5" s="1">
        <v>2.7</v>
      </c>
      <c r="BC5" s="1">
        <v>2</v>
      </c>
      <c r="BD5" s="1">
        <v>3.9</v>
      </c>
      <c r="BE5" s="1">
        <v>5</v>
      </c>
      <c r="BF5" s="1">
        <v>4.4000000000000004</v>
      </c>
      <c r="BG5" s="1">
        <v>3</v>
      </c>
      <c r="BH5" s="1">
        <v>4.5</v>
      </c>
      <c r="BI5" s="1">
        <v>4.5</v>
      </c>
      <c r="BJ5" s="1"/>
      <c r="BK5" s="1"/>
      <c r="BL5" s="1"/>
    </row>
    <row r="6" spans="1:64" ht="15" hidden="1" outlineLevel="1" x14ac:dyDescent="0.15">
      <c r="A6" s="229" t="s">
        <v>369</v>
      </c>
      <c r="B6" s="226"/>
      <c r="C6" s="227"/>
      <c r="D6" s="227"/>
      <c r="E6" s="228"/>
      <c r="F6" s="230">
        <f>F5/2+F4</f>
        <v>8.9550000000000001</v>
      </c>
      <c r="G6" s="228">
        <f>G4+G5+G5</f>
        <v>24.45</v>
      </c>
      <c r="H6" s="231">
        <f>H5</f>
        <v>4.5999999999999996</v>
      </c>
      <c r="I6" s="219">
        <f>I4</f>
        <v>24.49</v>
      </c>
      <c r="J6" s="219">
        <f>I5+J4+J5</f>
        <v>15.61</v>
      </c>
      <c r="K6" s="219">
        <f>K4</f>
        <v>8.3000000000000007</v>
      </c>
      <c r="L6" s="227">
        <f>L4+L5</f>
        <v>11.01</v>
      </c>
      <c r="M6" s="219">
        <f>M4+M5</f>
        <v>10.42</v>
      </c>
      <c r="N6" s="219"/>
      <c r="O6" s="219">
        <f>O4</f>
        <v>13.28</v>
      </c>
      <c r="P6" s="219">
        <f>P4</f>
        <v>11.23</v>
      </c>
      <c r="Q6" s="219">
        <f>Q4</f>
        <v>12.6</v>
      </c>
      <c r="R6" s="219"/>
      <c r="S6" s="219">
        <f>S5</f>
        <v>4.25</v>
      </c>
      <c r="T6" s="219">
        <f>T4</f>
        <v>7.63</v>
      </c>
      <c r="U6" s="219"/>
      <c r="V6" s="219"/>
      <c r="W6" s="219"/>
      <c r="X6" s="219">
        <f>X4</f>
        <v>15</v>
      </c>
      <c r="Y6" s="219"/>
      <c r="Z6" s="219"/>
      <c r="AA6" s="219">
        <f>AA5+AA5</f>
        <v>11.6</v>
      </c>
      <c r="AB6" s="219">
        <f>AB5</f>
        <v>7.3</v>
      </c>
      <c r="AC6" s="219"/>
      <c r="AD6" s="296"/>
      <c r="AE6" s="296"/>
      <c r="AF6" s="219">
        <f>AF4</f>
        <v>11.36</v>
      </c>
      <c r="AG6" s="219"/>
      <c r="AH6" s="219">
        <f>AH4</f>
        <v>29.77</v>
      </c>
      <c r="AI6" s="1"/>
      <c r="AJ6" s="1"/>
      <c r="AK6" s="1">
        <f>ROUND(AK5+AL5/6,2)</f>
        <v>8.68</v>
      </c>
      <c r="AL6" s="1">
        <f>AL5</f>
        <v>7.1</v>
      </c>
      <c r="AM6" s="1"/>
      <c r="AN6" s="1">
        <f>AN5</f>
        <v>4</v>
      </c>
      <c r="AO6" s="309">
        <f>ROUND(AM4/3+AM5/3,2)</f>
        <v>11.73</v>
      </c>
      <c r="AP6" s="1"/>
      <c r="AQ6" s="1"/>
      <c r="AR6" s="1"/>
      <c r="AS6" s="1"/>
      <c r="AT6" s="1"/>
      <c r="AU6" s="1"/>
      <c r="AV6" s="1"/>
      <c r="AW6" s="1">
        <f>AW5</f>
        <v>4</v>
      </c>
      <c r="AX6" s="1"/>
      <c r="AY6" s="1">
        <f>AY4</f>
        <v>19.87</v>
      </c>
      <c r="AZ6" s="1">
        <f>AZ4</f>
        <v>25.7</v>
      </c>
      <c r="BA6" s="1"/>
      <c r="BB6" s="1"/>
      <c r="BC6" s="1"/>
      <c r="BD6" s="1">
        <f>BD4*2</f>
        <v>70.52</v>
      </c>
      <c r="BE6" s="1">
        <f>BE4+BE5</f>
        <v>23.91</v>
      </c>
      <c r="BF6" s="1"/>
      <c r="BG6" s="1"/>
      <c r="BH6" s="1">
        <v>14.5</v>
      </c>
      <c r="BI6" s="1">
        <v>14.5</v>
      </c>
      <c r="BJ6" s="1"/>
      <c r="BK6" s="1"/>
      <c r="BL6" s="1"/>
    </row>
    <row r="7" spans="1:64" ht="15" hidden="1" collapsed="1" x14ac:dyDescent="0.15">
      <c r="A7" s="232" t="s">
        <v>370</v>
      </c>
      <c r="B7" s="226"/>
      <c r="C7" s="227"/>
      <c r="D7" s="227"/>
      <c r="E7" s="228"/>
      <c r="F7" s="228"/>
      <c r="G7" s="228"/>
      <c r="H7" s="219"/>
      <c r="I7" s="219"/>
      <c r="J7" s="219"/>
      <c r="K7" s="219"/>
      <c r="L7" s="227"/>
      <c r="M7" s="1"/>
      <c r="N7" s="1"/>
      <c r="O7" s="1"/>
      <c r="P7" s="1"/>
      <c r="Q7" s="1"/>
      <c r="R7" s="1"/>
      <c r="S7" s="1"/>
      <c r="T7" s="1"/>
      <c r="U7" s="1"/>
      <c r="V7" s="1"/>
      <c r="W7" s="1"/>
      <c r="X7" s="1"/>
      <c r="Y7" s="1"/>
      <c r="Z7" s="1"/>
      <c r="AA7" s="1"/>
      <c r="AB7" s="1"/>
      <c r="AC7" s="1"/>
      <c r="AD7" s="294"/>
      <c r="AE7" s="294"/>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15" hidden="1" x14ac:dyDescent="0.15">
      <c r="A8" s="232" t="s">
        <v>371</v>
      </c>
      <c r="B8" s="233">
        <f>SUM(C8:BG8)</f>
        <v>8613.8000000000029</v>
      </c>
      <c r="C8" s="234">
        <v>335.66</v>
      </c>
      <c r="D8" s="234">
        <v>72.36</v>
      </c>
      <c r="E8" s="235">
        <v>2688.82</v>
      </c>
      <c r="F8" s="235">
        <v>39.07</v>
      </c>
      <c r="G8" s="235">
        <v>74.41</v>
      </c>
      <c r="H8" s="234">
        <v>43.63</v>
      </c>
      <c r="I8" s="234">
        <v>134.66999999999999</v>
      </c>
      <c r="J8" s="234">
        <v>25.34</v>
      </c>
      <c r="K8" s="234">
        <v>45.63</v>
      </c>
      <c r="L8" s="234">
        <v>30.3</v>
      </c>
      <c r="M8" s="234">
        <v>27.07</v>
      </c>
      <c r="N8" s="234">
        <v>96.12</v>
      </c>
      <c r="O8" s="234">
        <v>62.41</v>
      </c>
      <c r="P8" s="234">
        <v>44.91</v>
      </c>
      <c r="Q8" s="234">
        <v>53.52</v>
      </c>
      <c r="R8" s="234">
        <v>198.85</v>
      </c>
      <c r="S8" s="234">
        <v>20.350000000000001</v>
      </c>
      <c r="T8" s="234">
        <v>30.53</v>
      </c>
      <c r="U8" s="234">
        <v>152.88</v>
      </c>
      <c r="V8" s="234">
        <v>66.97</v>
      </c>
      <c r="W8" s="234">
        <v>119.15</v>
      </c>
      <c r="X8" s="234">
        <v>78.010000000000005</v>
      </c>
      <c r="Y8" s="234">
        <v>536.21</v>
      </c>
      <c r="Z8" s="234">
        <v>75.8</v>
      </c>
      <c r="AA8" s="234">
        <v>2.5299999999999998</v>
      </c>
      <c r="AB8" s="234">
        <v>68.77</v>
      </c>
      <c r="AC8" s="234">
        <v>39.090000000000003</v>
      </c>
      <c r="AD8" s="297">
        <v>132.22</v>
      </c>
      <c r="AE8" s="297">
        <v>132.22</v>
      </c>
      <c r="AF8" s="234">
        <v>32.94</v>
      </c>
      <c r="AG8" s="234">
        <v>61.1</v>
      </c>
      <c r="AH8" s="234">
        <v>148.86000000000001</v>
      </c>
      <c r="AI8" s="234">
        <v>755.52</v>
      </c>
      <c r="AJ8" s="234">
        <v>141.71</v>
      </c>
      <c r="AK8" s="234">
        <v>14.84</v>
      </c>
      <c r="AL8" s="234">
        <v>190.68</v>
      </c>
      <c r="AM8" s="234">
        <v>248.95</v>
      </c>
      <c r="AN8" s="234">
        <v>7.64</v>
      </c>
      <c r="AO8" s="234">
        <v>104.43</v>
      </c>
      <c r="AP8" s="234">
        <v>22.81</v>
      </c>
      <c r="AQ8" s="234">
        <v>81.99</v>
      </c>
      <c r="AR8" s="234">
        <v>385.42</v>
      </c>
      <c r="AS8" s="234">
        <v>16.32</v>
      </c>
      <c r="AT8" s="234">
        <v>58.39</v>
      </c>
      <c r="AU8" s="234">
        <v>14.42</v>
      </c>
      <c r="AV8" s="234">
        <v>44.17</v>
      </c>
      <c r="AW8" s="234">
        <v>27.48</v>
      </c>
      <c r="AX8" s="234">
        <v>26.23</v>
      </c>
      <c r="AY8" s="234">
        <v>208.67</v>
      </c>
      <c r="AZ8" s="234">
        <v>105.35</v>
      </c>
      <c r="BA8" s="234">
        <v>119.22</v>
      </c>
      <c r="BB8" s="234">
        <v>7.45</v>
      </c>
      <c r="BC8" s="234">
        <v>16.39</v>
      </c>
      <c r="BD8" s="234">
        <v>137.52000000000001</v>
      </c>
      <c r="BE8" s="234">
        <v>94.57</v>
      </c>
      <c r="BF8" s="234">
        <v>12.85</v>
      </c>
      <c r="BG8" s="234">
        <v>100.38</v>
      </c>
      <c r="BH8" s="1">
        <f>ROUND(BH4*BH5,2)</f>
        <v>45</v>
      </c>
      <c r="BI8" s="1">
        <f>ROUND(BI4*BI5,2)</f>
        <v>45</v>
      </c>
      <c r="BJ8" s="1"/>
      <c r="BK8" s="1"/>
      <c r="BL8" s="1"/>
    </row>
    <row r="9" spans="1:64" ht="12" hidden="1" customHeight="1" x14ac:dyDescent="0.15">
      <c r="A9" s="232" t="s">
        <v>372</v>
      </c>
      <c r="B9" s="236">
        <f>SUM(C9:BG9)</f>
        <v>2496.7949999999996</v>
      </c>
      <c r="C9" s="234">
        <f>(C4+C5)*2-C6</f>
        <v>92.6</v>
      </c>
      <c r="D9" s="234">
        <f>(D4+D5)*2-D6</f>
        <v>34.159999999999997</v>
      </c>
      <c r="E9" s="234">
        <f>(E4+E5)*2-E6</f>
        <v>455.22</v>
      </c>
      <c r="F9" s="234">
        <f>(F4+F5)*2-F6</f>
        <v>16.465000000000003</v>
      </c>
      <c r="G9" s="234">
        <f t="shared" ref="G9:BI9" si="4">(G4+G5)*2-G6</f>
        <v>13.05</v>
      </c>
      <c r="H9" s="234">
        <f t="shared" si="4"/>
        <v>23.560000000000002</v>
      </c>
      <c r="I9" s="234">
        <f t="shared" si="4"/>
        <v>35.489999999999995</v>
      </c>
      <c r="J9" s="234">
        <f t="shared" si="4"/>
        <v>4.6099999999999994</v>
      </c>
      <c r="K9" s="234">
        <f t="shared" si="4"/>
        <v>19.3</v>
      </c>
      <c r="L9" s="234">
        <f t="shared" si="4"/>
        <v>11.01</v>
      </c>
      <c r="M9" s="234">
        <f t="shared" si="4"/>
        <v>10.42</v>
      </c>
      <c r="N9" s="234">
        <f t="shared" si="4"/>
        <v>43.72</v>
      </c>
      <c r="O9" s="234">
        <f t="shared" si="4"/>
        <v>22.68</v>
      </c>
      <c r="P9" s="234">
        <f t="shared" si="4"/>
        <v>19.23</v>
      </c>
      <c r="Q9" s="234">
        <f t="shared" si="4"/>
        <v>21.1</v>
      </c>
      <c r="R9" s="234">
        <f t="shared" si="4"/>
        <v>107.42</v>
      </c>
      <c r="S9" s="234">
        <f t="shared" si="4"/>
        <v>13.829999999999998</v>
      </c>
      <c r="T9" s="234">
        <f t="shared" si="4"/>
        <v>15.629999999999999</v>
      </c>
      <c r="U9" s="234">
        <f t="shared" si="4"/>
        <v>49.480000000000004</v>
      </c>
      <c r="V9" s="234">
        <f t="shared" si="4"/>
        <v>37.5</v>
      </c>
      <c r="W9" s="234">
        <f t="shared" si="4"/>
        <v>52.68</v>
      </c>
      <c r="X9" s="234">
        <f t="shared" si="4"/>
        <v>25.4</v>
      </c>
      <c r="Y9" s="234">
        <f t="shared" si="4"/>
        <v>101.5</v>
      </c>
      <c r="Z9" s="234">
        <f t="shared" si="4"/>
        <v>37.74</v>
      </c>
      <c r="AA9" s="234">
        <f t="shared" si="4"/>
        <v>0.88000000000000078</v>
      </c>
      <c r="AB9" s="234">
        <f t="shared" si="4"/>
        <v>26.139999999999997</v>
      </c>
      <c r="AC9" s="234">
        <f t="shared" si="4"/>
        <v>25.22</v>
      </c>
      <c r="AD9" s="297">
        <f t="shared" si="4"/>
        <v>49.74</v>
      </c>
      <c r="AE9" s="297">
        <f t="shared" si="4"/>
        <v>49.74</v>
      </c>
      <c r="AF9" s="234">
        <f t="shared" si="4"/>
        <v>17.16</v>
      </c>
      <c r="AG9" s="234">
        <f t="shared" si="4"/>
        <v>37.020000000000003</v>
      </c>
      <c r="AH9" s="234">
        <f t="shared" si="4"/>
        <v>39.769999999999996</v>
      </c>
      <c r="AI9" s="234">
        <f t="shared" si="4"/>
        <v>149.92000000000002</v>
      </c>
      <c r="AJ9" s="234">
        <f t="shared" si="4"/>
        <v>52.78</v>
      </c>
      <c r="AK9" s="234">
        <f t="shared" si="4"/>
        <v>10.280000000000001</v>
      </c>
      <c r="AL9" s="234">
        <f t="shared" si="4"/>
        <v>60.82</v>
      </c>
      <c r="AM9" s="234">
        <f t="shared" si="4"/>
        <v>70.400000000000006</v>
      </c>
      <c r="AN9" s="234">
        <f t="shared" si="4"/>
        <v>7.82</v>
      </c>
      <c r="AO9" s="234">
        <f t="shared" si="4"/>
        <v>33.11</v>
      </c>
      <c r="AP9" s="234">
        <f t="shared" si="4"/>
        <v>21.54</v>
      </c>
      <c r="AQ9" s="234">
        <f t="shared" si="4"/>
        <v>41.54</v>
      </c>
      <c r="AR9" s="234">
        <f t="shared" si="4"/>
        <v>83.06</v>
      </c>
      <c r="AS9" s="234">
        <f t="shared" si="4"/>
        <v>16.259999999999998</v>
      </c>
      <c r="AT9" s="234">
        <f t="shared" si="4"/>
        <v>31.740000000000002</v>
      </c>
      <c r="AU9" s="234">
        <f t="shared" si="4"/>
        <v>15.24</v>
      </c>
      <c r="AV9" s="234">
        <f t="shared" si="4"/>
        <v>30.08</v>
      </c>
      <c r="AW9" s="234">
        <f t="shared" si="4"/>
        <v>17.740000000000002</v>
      </c>
      <c r="AX9" s="234">
        <f t="shared" si="4"/>
        <v>54.46</v>
      </c>
      <c r="AY9" s="234">
        <f t="shared" si="4"/>
        <v>40.870000000000005</v>
      </c>
      <c r="AZ9" s="234">
        <f t="shared" si="4"/>
        <v>33.899999999999991</v>
      </c>
      <c r="BA9" s="234">
        <f t="shared" si="4"/>
        <v>65.180000000000007</v>
      </c>
      <c r="BB9" s="234">
        <f t="shared" si="4"/>
        <v>10.92</v>
      </c>
      <c r="BC9" s="234">
        <f t="shared" si="4"/>
        <v>20.399999999999999</v>
      </c>
      <c r="BD9" s="234">
        <f t="shared" si="4"/>
        <v>7.7999999999999972</v>
      </c>
      <c r="BE9" s="234">
        <f t="shared" si="4"/>
        <v>23.91</v>
      </c>
      <c r="BF9" s="234">
        <f t="shared" si="4"/>
        <v>14.64</v>
      </c>
      <c r="BG9" s="234">
        <f t="shared" si="4"/>
        <v>72.92</v>
      </c>
      <c r="BH9" s="234">
        <f t="shared" si="4"/>
        <v>14.5</v>
      </c>
      <c r="BI9" s="234">
        <f t="shared" si="4"/>
        <v>14.5</v>
      </c>
      <c r="BJ9" s="1"/>
      <c r="BK9" s="1"/>
      <c r="BL9" s="1"/>
    </row>
    <row r="10" spans="1:64" ht="12" hidden="1" customHeight="1" x14ac:dyDescent="0.15">
      <c r="A10" s="232" t="s">
        <v>373</v>
      </c>
      <c r="B10" s="236"/>
      <c r="C10" s="234">
        <f>C8/20</f>
        <v>16.783000000000001</v>
      </c>
      <c r="D10" s="234">
        <f>D8/20</f>
        <v>3.6179999999999999</v>
      </c>
      <c r="E10" s="234">
        <f>E8/20</f>
        <v>134.441</v>
      </c>
      <c r="F10" s="234">
        <f>F8/20</f>
        <v>1.9535</v>
      </c>
      <c r="G10" s="234">
        <f>G8/20</f>
        <v>3.7204999999999999</v>
      </c>
      <c r="H10" s="234">
        <f t="shared" ref="H10:BI10" si="5">H8/20</f>
        <v>2.1815000000000002</v>
      </c>
      <c r="I10" s="234">
        <f t="shared" si="5"/>
        <v>6.7334999999999994</v>
      </c>
      <c r="J10" s="234">
        <f t="shared" si="5"/>
        <v>1.2669999999999999</v>
      </c>
      <c r="K10" s="234">
        <f t="shared" si="5"/>
        <v>2.2815000000000003</v>
      </c>
      <c r="L10" s="234">
        <f t="shared" si="5"/>
        <v>1.5150000000000001</v>
      </c>
      <c r="M10" s="234">
        <f t="shared" si="5"/>
        <v>1.3534999999999999</v>
      </c>
      <c r="N10" s="234">
        <f t="shared" si="5"/>
        <v>4.806</v>
      </c>
      <c r="O10" s="234">
        <f t="shared" si="5"/>
        <v>3.1204999999999998</v>
      </c>
      <c r="P10" s="234">
        <f t="shared" si="5"/>
        <v>2.2454999999999998</v>
      </c>
      <c r="Q10" s="234">
        <f t="shared" si="5"/>
        <v>2.6760000000000002</v>
      </c>
      <c r="R10" s="234">
        <f t="shared" si="5"/>
        <v>9.942499999999999</v>
      </c>
      <c r="S10" s="234">
        <f t="shared" si="5"/>
        <v>1.0175000000000001</v>
      </c>
      <c r="T10" s="234">
        <f t="shared" si="5"/>
        <v>1.5265</v>
      </c>
      <c r="U10" s="234">
        <f t="shared" si="5"/>
        <v>7.6440000000000001</v>
      </c>
      <c r="V10" s="234">
        <f t="shared" si="5"/>
        <v>3.3485</v>
      </c>
      <c r="W10" s="234">
        <f t="shared" si="5"/>
        <v>5.9575000000000005</v>
      </c>
      <c r="X10" s="234">
        <f t="shared" si="5"/>
        <v>3.9005000000000001</v>
      </c>
      <c r="Y10" s="234">
        <f t="shared" si="5"/>
        <v>26.810500000000001</v>
      </c>
      <c r="Z10" s="234">
        <f t="shared" si="5"/>
        <v>3.79</v>
      </c>
      <c r="AA10" s="234">
        <f t="shared" si="5"/>
        <v>0.1265</v>
      </c>
      <c r="AB10" s="234">
        <f t="shared" si="5"/>
        <v>3.4384999999999999</v>
      </c>
      <c r="AC10" s="234">
        <f t="shared" si="5"/>
        <v>1.9545000000000001</v>
      </c>
      <c r="AD10" s="297">
        <f t="shared" si="5"/>
        <v>6.6109999999999998</v>
      </c>
      <c r="AE10" s="297">
        <f t="shared" si="5"/>
        <v>6.6109999999999998</v>
      </c>
      <c r="AF10" s="234">
        <f t="shared" si="5"/>
        <v>1.6469999999999998</v>
      </c>
      <c r="AG10" s="234">
        <f t="shared" si="5"/>
        <v>3.0550000000000002</v>
      </c>
      <c r="AH10" s="234">
        <f t="shared" si="5"/>
        <v>7.4430000000000005</v>
      </c>
      <c r="AI10" s="234">
        <f t="shared" si="5"/>
        <v>37.775999999999996</v>
      </c>
      <c r="AJ10" s="234">
        <f t="shared" si="5"/>
        <v>7.0855000000000006</v>
      </c>
      <c r="AK10" s="234">
        <f t="shared" si="5"/>
        <v>0.74199999999999999</v>
      </c>
      <c r="AL10" s="234">
        <f t="shared" si="5"/>
        <v>9.5340000000000007</v>
      </c>
      <c r="AM10" s="234">
        <f t="shared" si="5"/>
        <v>12.4475</v>
      </c>
      <c r="AN10" s="234">
        <f t="shared" si="5"/>
        <v>0.38200000000000001</v>
      </c>
      <c r="AO10" s="234">
        <f t="shared" si="5"/>
        <v>5.2215000000000007</v>
      </c>
      <c r="AP10" s="234">
        <f t="shared" si="5"/>
        <v>1.1404999999999998</v>
      </c>
      <c r="AQ10" s="234">
        <f t="shared" si="5"/>
        <v>4.0994999999999999</v>
      </c>
      <c r="AR10" s="234">
        <f t="shared" si="5"/>
        <v>19.271000000000001</v>
      </c>
      <c r="AS10" s="234">
        <f t="shared" si="5"/>
        <v>0.81600000000000006</v>
      </c>
      <c r="AT10" s="234">
        <f t="shared" si="5"/>
        <v>2.9195000000000002</v>
      </c>
      <c r="AU10" s="234">
        <f t="shared" si="5"/>
        <v>0.72099999999999997</v>
      </c>
      <c r="AV10" s="234">
        <f t="shared" si="5"/>
        <v>2.2084999999999999</v>
      </c>
      <c r="AW10" s="234">
        <f t="shared" si="5"/>
        <v>1.3740000000000001</v>
      </c>
      <c r="AX10" s="234">
        <f t="shared" si="5"/>
        <v>1.3115000000000001</v>
      </c>
      <c r="AY10" s="234">
        <f t="shared" si="5"/>
        <v>10.433499999999999</v>
      </c>
      <c r="AZ10" s="234">
        <f t="shared" si="5"/>
        <v>5.2675000000000001</v>
      </c>
      <c r="BA10" s="234">
        <f t="shared" si="5"/>
        <v>5.9610000000000003</v>
      </c>
      <c r="BB10" s="234">
        <f t="shared" si="5"/>
        <v>0.3725</v>
      </c>
      <c r="BC10" s="234">
        <f t="shared" si="5"/>
        <v>0.81950000000000001</v>
      </c>
      <c r="BD10" s="234">
        <f t="shared" si="5"/>
        <v>6.8760000000000003</v>
      </c>
      <c r="BE10" s="234">
        <f t="shared" si="5"/>
        <v>4.7284999999999995</v>
      </c>
      <c r="BF10" s="234">
        <f t="shared" si="5"/>
        <v>0.64249999999999996</v>
      </c>
      <c r="BG10" s="234">
        <f t="shared" si="5"/>
        <v>5.0190000000000001</v>
      </c>
      <c r="BH10" s="234">
        <f t="shared" si="5"/>
        <v>2.25</v>
      </c>
      <c r="BI10" s="234">
        <f t="shared" si="5"/>
        <v>2.25</v>
      </c>
      <c r="BJ10" s="1"/>
      <c r="BK10" s="1"/>
      <c r="BL10" s="1"/>
    </row>
    <row r="11" spans="1:64" ht="12" hidden="1" customHeight="1" x14ac:dyDescent="0.15">
      <c r="A11" s="237" t="s">
        <v>374</v>
      </c>
      <c r="B11" s="238" t="s">
        <v>375</v>
      </c>
      <c r="C11" s="239">
        <f>1*IF(C5&gt;0,C5)</f>
        <v>9</v>
      </c>
      <c r="D11" s="239">
        <f>1*IF(D5&gt;0,D5)</f>
        <v>7.8</v>
      </c>
      <c r="E11" s="239">
        <f>1*IF(E5&gt;0,E5)</f>
        <v>12.5</v>
      </c>
      <c r="F11" s="239">
        <f>1*IF(F5&gt;0,F5)</f>
        <v>7.51</v>
      </c>
      <c r="G11" s="239">
        <f t="shared" ref="G11:U11" si="6">1*IF(G5&gt;0,G5)</f>
        <v>5.7</v>
      </c>
      <c r="H11" s="239">
        <f t="shared" si="6"/>
        <v>4.5999999999999996</v>
      </c>
      <c r="I11" s="239">
        <f t="shared" si="6"/>
        <v>5.5</v>
      </c>
      <c r="J11" s="239">
        <f t="shared" si="6"/>
        <v>5.5</v>
      </c>
      <c r="K11" s="239">
        <f t="shared" si="6"/>
        <v>5.5</v>
      </c>
      <c r="L11" s="239">
        <f t="shared" si="6"/>
        <v>5.5</v>
      </c>
      <c r="M11" s="239">
        <f t="shared" si="6"/>
        <v>5.5</v>
      </c>
      <c r="N11" s="239">
        <f t="shared" si="6"/>
        <v>6.1</v>
      </c>
      <c r="O11" s="239">
        <f t="shared" si="6"/>
        <v>4.7</v>
      </c>
      <c r="P11" s="239">
        <f t="shared" si="6"/>
        <v>4</v>
      </c>
      <c r="Q11" s="239">
        <f t="shared" si="6"/>
        <v>4.25</v>
      </c>
      <c r="R11" s="239">
        <f t="shared" si="6"/>
        <v>4</v>
      </c>
      <c r="S11" s="239">
        <f t="shared" si="6"/>
        <v>4.25</v>
      </c>
      <c r="T11" s="239">
        <f t="shared" si="6"/>
        <v>4</v>
      </c>
      <c r="U11" s="239">
        <f t="shared" si="6"/>
        <v>12.8</v>
      </c>
      <c r="V11" s="239">
        <f t="shared" ref="V11:AI11" si="7">1*IF(V5&gt;0,V5)</f>
        <v>4.8</v>
      </c>
      <c r="W11" s="239">
        <f t="shared" si="7"/>
        <v>5.8</v>
      </c>
      <c r="X11" s="239">
        <f t="shared" si="7"/>
        <v>5.2</v>
      </c>
      <c r="Y11" s="239">
        <f t="shared" si="7"/>
        <v>15</v>
      </c>
      <c r="Z11" s="239">
        <f t="shared" si="7"/>
        <v>5.8</v>
      </c>
      <c r="AA11" s="239">
        <f t="shared" si="7"/>
        <v>5.8</v>
      </c>
      <c r="AB11" s="239">
        <f t="shared" si="7"/>
        <v>7.3</v>
      </c>
      <c r="AC11" s="239">
        <f t="shared" si="7"/>
        <v>5.5</v>
      </c>
      <c r="AD11" s="298">
        <f t="shared" si="7"/>
        <v>7.7</v>
      </c>
      <c r="AE11" s="298">
        <f t="shared" si="7"/>
        <v>7.7</v>
      </c>
      <c r="AF11" s="239">
        <f t="shared" si="7"/>
        <v>2.9</v>
      </c>
      <c r="AG11" s="239">
        <f t="shared" si="7"/>
        <v>4.3</v>
      </c>
      <c r="AH11" s="239">
        <f t="shared" si="7"/>
        <v>5</v>
      </c>
      <c r="AI11" s="239">
        <f t="shared" si="7"/>
        <v>12</v>
      </c>
      <c r="AJ11" s="239">
        <f t="shared" ref="AJ11:BI11" si="8">1*IF(AJ5&gt;0,AJ5)</f>
        <v>7.5</v>
      </c>
      <c r="AK11" s="239">
        <f t="shared" si="8"/>
        <v>7.5</v>
      </c>
      <c r="AL11" s="239">
        <f t="shared" si="8"/>
        <v>7.1</v>
      </c>
      <c r="AM11" s="239">
        <f t="shared" si="8"/>
        <v>9.8000000000000007</v>
      </c>
      <c r="AN11" s="239">
        <f t="shared" si="8"/>
        <v>4</v>
      </c>
      <c r="AO11" s="239">
        <f t="shared" si="8"/>
        <v>6.6</v>
      </c>
      <c r="AP11" s="239">
        <f t="shared" si="8"/>
        <v>2.9</v>
      </c>
      <c r="AQ11" s="239">
        <f t="shared" si="8"/>
        <v>5.3</v>
      </c>
      <c r="AR11" s="239">
        <f t="shared" si="8"/>
        <v>14</v>
      </c>
      <c r="AS11" s="239">
        <f t="shared" si="8"/>
        <v>4.5</v>
      </c>
      <c r="AT11" s="239">
        <f t="shared" si="8"/>
        <v>5.8</v>
      </c>
      <c r="AU11" s="239">
        <f t="shared" si="8"/>
        <v>3.5</v>
      </c>
      <c r="AV11" s="239">
        <f t="shared" si="8"/>
        <v>4</v>
      </c>
      <c r="AW11" s="239">
        <f t="shared" si="8"/>
        <v>4</v>
      </c>
      <c r="AX11" s="239">
        <f t="shared" si="8"/>
        <v>1</v>
      </c>
      <c r="AY11" s="239">
        <f t="shared" si="8"/>
        <v>10.5</v>
      </c>
      <c r="AZ11" s="239">
        <f t="shared" si="8"/>
        <v>4.0999999999999996</v>
      </c>
      <c r="BA11" s="239">
        <f t="shared" si="8"/>
        <v>4.2</v>
      </c>
      <c r="BB11" s="239">
        <f t="shared" si="8"/>
        <v>2.7</v>
      </c>
      <c r="BC11" s="239">
        <f t="shared" si="8"/>
        <v>2</v>
      </c>
      <c r="BD11" s="239">
        <f t="shared" si="8"/>
        <v>3.9</v>
      </c>
      <c r="BE11" s="239">
        <f t="shared" si="8"/>
        <v>5</v>
      </c>
      <c r="BF11" s="239">
        <f t="shared" si="8"/>
        <v>4.4000000000000004</v>
      </c>
      <c r="BG11" s="239">
        <f t="shared" si="8"/>
        <v>3</v>
      </c>
      <c r="BH11" s="239">
        <f t="shared" si="8"/>
        <v>4.5</v>
      </c>
      <c r="BI11" s="239">
        <f t="shared" si="8"/>
        <v>4.5</v>
      </c>
      <c r="BJ11" s="1"/>
      <c r="BK11" s="1"/>
      <c r="BL11" s="1"/>
    </row>
    <row r="12" spans="1:64" ht="12" hidden="1" customHeight="1" x14ac:dyDescent="0.15">
      <c r="A12" s="240" t="s">
        <v>376</v>
      </c>
      <c r="B12" s="241"/>
      <c r="C12" s="242" t="s">
        <v>377</v>
      </c>
      <c r="D12" s="242" t="s">
        <v>377</v>
      </c>
      <c r="E12" s="242" t="s">
        <v>377</v>
      </c>
      <c r="F12" s="242" t="s">
        <v>377</v>
      </c>
      <c r="G12" s="242" t="s">
        <v>377</v>
      </c>
      <c r="H12" s="242" t="s">
        <v>377</v>
      </c>
      <c r="I12" s="242" t="s">
        <v>377</v>
      </c>
      <c r="J12" s="242" t="s">
        <v>377</v>
      </c>
      <c r="K12" s="242" t="s">
        <v>377</v>
      </c>
      <c r="L12" s="242" t="s">
        <v>377</v>
      </c>
      <c r="M12" s="242" t="s">
        <v>377</v>
      </c>
      <c r="N12" s="242" t="s">
        <v>377</v>
      </c>
      <c r="O12" s="242" t="s">
        <v>377</v>
      </c>
      <c r="P12" s="242" t="s">
        <v>377</v>
      </c>
      <c r="Q12" s="242" t="s">
        <v>377</v>
      </c>
      <c r="R12" s="242" t="s">
        <v>377</v>
      </c>
      <c r="S12" s="242" t="s">
        <v>377</v>
      </c>
      <c r="T12" s="242" t="s">
        <v>377</v>
      </c>
      <c r="U12" s="242" t="s">
        <v>377</v>
      </c>
      <c r="V12" s="242" t="s">
        <v>377</v>
      </c>
      <c r="W12" s="242" t="s">
        <v>377</v>
      </c>
      <c r="X12" s="242" t="s">
        <v>377</v>
      </c>
      <c r="Y12" s="242" t="s">
        <v>377</v>
      </c>
      <c r="Z12" s="242" t="s">
        <v>377</v>
      </c>
      <c r="AA12" s="242" t="s">
        <v>377</v>
      </c>
      <c r="AB12" s="242" t="s">
        <v>377</v>
      </c>
      <c r="AC12" s="242" t="s">
        <v>377</v>
      </c>
      <c r="AD12" s="299" t="s">
        <v>377</v>
      </c>
      <c r="AE12" s="299" t="s">
        <v>377</v>
      </c>
      <c r="AF12" s="242" t="s">
        <v>377</v>
      </c>
      <c r="AG12" s="242" t="s">
        <v>377</v>
      </c>
      <c r="AH12" s="242" t="s">
        <v>377</v>
      </c>
      <c r="AI12" s="242" t="s">
        <v>377</v>
      </c>
      <c r="AJ12" s="242" t="s">
        <v>377</v>
      </c>
      <c r="AK12" s="242" t="s">
        <v>377</v>
      </c>
      <c r="AL12" s="242" t="s">
        <v>377</v>
      </c>
      <c r="AM12" s="242" t="s">
        <v>377</v>
      </c>
      <c r="AN12" s="242" t="s">
        <v>377</v>
      </c>
      <c r="AO12" s="242" t="s">
        <v>377</v>
      </c>
      <c r="AP12" s="242" t="s">
        <v>377</v>
      </c>
      <c r="AQ12" s="242" t="s">
        <v>377</v>
      </c>
      <c r="AR12" s="242" t="s">
        <v>377</v>
      </c>
      <c r="AS12" s="242" t="s">
        <v>377</v>
      </c>
      <c r="AT12" s="242" t="s">
        <v>377</v>
      </c>
      <c r="AU12" s="242" t="s">
        <v>377</v>
      </c>
      <c r="AV12" s="242" t="s">
        <v>377</v>
      </c>
      <c r="AW12" s="242" t="s">
        <v>377</v>
      </c>
      <c r="AX12" s="242" t="s">
        <v>377</v>
      </c>
      <c r="AY12" s="242" t="s">
        <v>377</v>
      </c>
      <c r="AZ12" s="242" t="s">
        <v>377</v>
      </c>
      <c r="BA12" s="242" t="s">
        <v>377</v>
      </c>
      <c r="BB12" s="242" t="s">
        <v>377</v>
      </c>
      <c r="BC12" s="242" t="s">
        <v>377</v>
      </c>
      <c r="BD12" s="242" t="s">
        <v>377</v>
      </c>
      <c r="BE12" s="242" t="s">
        <v>377</v>
      </c>
      <c r="BF12" s="242" t="s">
        <v>377</v>
      </c>
      <c r="BG12" s="242" t="s">
        <v>377</v>
      </c>
      <c r="BH12" s="242" t="s">
        <v>377</v>
      </c>
      <c r="BI12" s="242" t="s">
        <v>377</v>
      </c>
      <c r="BJ12" s="1"/>
      <c r="BK12" s="1"/>
      <c r="BL12" s="1"/>
    </row>
    <row r="13" spans="1:64" ht="12" hidden="1" customHeight="1" x14ac:dyDescent="0.15">
      <c r="A13" s="232" t="s">
        <v>378</v>
      </c>
      <c r="B13" s="243" t="s">
        <v>379</v>
      </c>
      <c r="C13" s="244">
        <v>5.0199999999999996</v>
      </c>
      <c r="D13" s="244">
        <v>7.39</v>
      </c>
      <c r="E13" s="245">
        <v>36.46</v>
      </c>
      <c r="F13" s="246">
        <f>[3]分值!D16</f>
        <v>28.83</v>
      </c>
      <c r="G13" s="246">
        <f>F13</f>
        <v>28.83</v>
      </c>
      <c r="H13" s="244">
        <f>[3]分值!D26</f>
        <v>5.0199999999999996</v>
      </c>
      <c r="I13" s="227">
        <v>5.0199999999999996</v>
      </c>
      <c r="J13" s="227">
        <v>5.0199999999999996</v>
      </c>
      <c r="K13" s="227">
        <v>5.0199999999999996</v>
      </c>
      <c r="L13" s="227">
        <v>5.0199999999999996</v>
      </c>
      <c r="M13" s="227">
        <v>5.0199999999999996</v>
      </c>
      <c r="N13" s="286">
        <f>[3]分值!D16</f>
        <v>28.83</v>
      </c>
      <c r="O13" s="287">
        <f>N13</f>
        <v>28.83</v>
      </c>
      <c r="P13" s="227">
        <f>O13</f>
        <v>28.83</v>
      </c>
      <c r="Q13" s="227">
        <v>7.39</v>
      </c>
      <c r="R13" s="227">
        <v>7.39</v>
      </c>
      <c r="S13" s="227">
        <v>5.0199999999999996</v>
      </c>
      <c r="T13" s="227">
        <v>7.39</v>
      </c>
      <c r="U13" s="287">
        <v>7.39</v>
      </c>
      <c r="V13" s="227">
        <v>7.39</v>
      </c>
      <c r="W13" s="227">
        <v>7.39</v>
      </c>
      <c r="X13" s="227">
        <v>5.0199999999999996</v>
      </c>
      <c r="Y13" s="227">
        <v>36.46</v>
      </c>
      <c r="Z13" s="227">
        <v>5.0199999999999996</v>
      </c>
      <c r="AA13" s="227">
        <v>7.39</v>
      </c>
      <c r="AB13" s="227">
        <v>7.39</v>
      </c>
      <c r="AC13" s="227">
        <v>5.0199999999999996</v>
      </c>
      <c r="AD13" s="287">
        <v>36.46</v>
      </c>
      <c r="AE13" s="287">
        <f>AD13</f>
        <v>36.46</v>
      </c>
      <c r="AF13" s="227">
        <v>5.0199999999999996</v>
      </c>
      <c r="AG13" s="227">
        <v>7.39</v>
      </c>
      <c r="AH13" s="227">
        <v>5.0199999999999996</v>
      </c>
      <c r="AI13" s="286">
        <v>11.9</v>
      </c>
      <c r="AJ13" s="227">
        <v>7.39</v>
      </c>
      <c r="AK13" s="227">
        <v>7.39</v>
      </c>
      <c r="AL13" s="227">
        <v>7.39</v>
      </c>
      <c r="AM13" s="227">
        <v>7.39</v>
      </c>
      <c r="AN13" s="256">
        <v>7.39</v>
      </c>
      <c r="AO13" s="227">
        <v>5.0199999999999996</v>
      </c>
      <c r="AP13" s="286">
        <v>5.0199999999999996</v>
      </c>
      <c r="AQ13" s="286">
        <v>5.0199999999999996</v>
      </c>
      <c r="AR13" s="227">
        <f>25.57/2+7.39/2</f>
        <v>16.48</v>
      </c>
      <c r="AS13" s="227">
        <v>5.0199999999999996</v>
      </c>
      <c r="AT13" s="227">
        <v>5.0199999999999996</v>
      </c>
      <c r="AU13" s="310">
        <v>5.0199999999999996</v>
      </c>
      <c r="AV13" s="1">
        <v>7.39</v>
      </c>
      <c r="AW13" s="1">
        <v>7.39</v>
      </c>
      <c r="AX13" s="1"/>
      <c r="AY13" s="310">
        <v>5.0199999999999996</v>
      </c>
      <c r="AZ13" s="1">
        <v>5.0199999999999996</v>
      </c>
      <c r="BA13" s="1">
        <v>5.0199999999999996</v>
      </c>
      <c r="BB13" s="1">
        <v>5.0199999999999996</v>
      </c>
      <c r="BC13" s="1">
        <v>5.0199999999999996</v>
      </c>
      <c r="BD13" s="1">
        <v>5.0199999999999996</v>
      </c>
      <c r="BE13" s="1">
        <v>5.0199999999999996</v>
      </c>
      <c r="BF13" s="1"/>
      <c r="BG13" s="1">
        <v>5.0199999999999996</v>
      </c>
      <c r="BH13" s="1">
        <v>7.39</v>
      </c>
      <c r="BI13" s="1">
        <v>7.39</v>
      </c>
      <c r="BJ13" s="1"/>
      <c r="BK13" s="1"/>
      <c r="BL13" s="1"/>
    </row>
    <row r="14" spans="1:64" ht="12" hidden="1" customHeight="1" x14ac:dyDescent="0.15">
      <c r="A14" s="232" t="s">
        <v>380</v>
      </c>
      <c r="B14" s="243"/>
      <c r="C14" s="244">
        <v>17.97</v>
      </c>
      <c r="D14" s="244">
        <v>17.79</v>
      </c>
      <c r="E14" s="244">
        <v>23.73</v>
      </c>
      <c r="F14" s="244">
        <f>[3]分值!J14</f>
        <v>6.29</v>
      </c>
      <c r="G14" s="244">
        <f>F14</f>
        <v>6.29</v>
      </c>
      <c r="H14" s="244">
        <f>F14</f>
        <v>6.29</v>
      </c>
      <c r="I14" s="227">
        <v>6.29</v>
      </c>
      <c r="J14" s="227">
        <v>6.29</v>
      </c>
      <c r="K14" s="227">
        <v>6.29</v>
      </c>
      <c r="L14" s="227">
        <v>6.29</v>
      </c>
      <c r="M14" s="227">
        <v>6.29</v>
      </c>
      <c r="N14" s="227">
        <v>6.56</v>
      </c>
      <c r="O14" s="227">
        <v>6.29</v>
      </c>
      <c r="P14" s="227">
        <v>6.29</v>
      </c>
      <c r="Q14" s="227">
        <v>6.29</v>
      </c>
      <c r="R14" s="227">
        <v>6.29</v>
      </c>
      <c r="S14" s="227">
        <v>6.29</v>
      </c>
      <c r="T14" s="227">
        <v>6.56</v>
      </c>
      <c r="U14" s="227">
        <v>6.29</v>
      </c>
      <c r="V14" s="227">
        <v>6.29</v>
      </c>
      <c r="W14" s="227">
        <v>6.29</v>
      </c>
      <c r="X14" s="227">
        <v>6.29</v>
      </c>
      <c r="Y14" s="227">
        <v>15.79</v>
      </c>
      <c r="Z14" s="227">
        <v>6.29</v>
      </c>
      <c r="AA14" s="227">
        <v>6.29</v>
      </c>
      <c r="AB14" s="227">
        <v>6.29</v>
      </c>
      <c r="AC14" s="227">
        <v>6.29</v>
      </c>
      <c r="AD14" s="287">
        <v>6.56</v>
      </c>
      <c r="AE14" s="287">
        <v>6.56</v>
      </c>
      <c r="AF14" s="227">
        <v>6.29</v>
      </c>
      <c r="AG14" s="227">
        <v>6.56</v>
      </c>
      <c r="AH14" s="227">
        <v>6.29</v>
      </c>
      <c r="AI14" s="287">
        <v>23.73</v>
      </c>
      <c r="AJ14" s="227">
        <v>6.29</v>
      </c>
      <c r="AK14" s="227">
        <v>6.29</v>
      </c>
      <c r="AL14" s="227">
        <v>6.29</v>
      </c>
      <c r="AM14" s="227">
        <v>6.29</v>
      </c>
      <c r="AN14" s="307">
        <v>6.29</v>
      </c>
      <c r="AO14" s="227">
        <v>6.29</v>
      </c>
      <c r="AP14" s="227">
        <v>3.08</v>
      </c>
      <c r="AQ14" s="227">
        <v>6.29</v>
      </c>
      <c r="AR14" s="227">
        <v>15.79</v>
      </c>
      <c r="AS14" s="227">
        <v>6.29</v>
      </c>
      <c r="AT14" s="227">
        <v>6.29</v>
      </c>
      <c r="AU14" s="227">
        <v>5.42</v>
      </c>
      <c r="AV14" s="286">
        <v>6.29</v>
      </c>
      <c r="AW14" s="286">
        <v>6.29</v>
      </c>
      <c r="AX14" s="1"/>
      <c r="AY14" s="286">
        <f>23.73/2</f>
        <v>11.865</v>
      </c>
      <c r="AZ14" s="227">
        <v>12.88</v>
      </c>
      <c r="BA14" s="227">
        <v>12.88</v>
      </c>
      <c r="BB14" s="227">
        <v>6.56</v>
      </c>
      <c r="BC14" s="227">
        <v>6.56</v>
      </c>
      <c r="BD14" s="227">
        <v>6.56</v>
      </c>
      <c r="BE14" s="227">
        <v>6.56</v>
      </c>
      <c r="BF14" s="1"/>
      <c r="BG14" s="1">
        <v>6.56</v>
      </c>
      <c r="BH14" s="227">
        <v>6.29</v>
      </c>
      <c r="BI14" s="227">
        <v>6.29</v>
      </c>
      <c r="BJ14" s="1"/>
      <c r="BK14" s="1"/>
      <c r="BL14" s="1"/>
    </row>
    <row r="15" spans="1:64" ht="12" hidden="1" customHeight="1" x14ac:dyDescent="0.15">
      <c r="A15" s="232" t="s">
        <v>381</v>
      </c>
      <c r="B15" s="243"/>
      <c r="C15" s="244">
        <v>5.28</v>
      </c>
      <c r="D15" s="244">
        <v>5.28</v>
      </c>
      <c r="E15" s="244">
        <v>5.28</v>
      </c>
      <c r="F15" s="244">
        <f>C15</f>
        <v>5.28</v>
      </c>
      <c r="G15" s="244">
        <f t="shared" ref="G15:M15" si="9">C15</f>
        <v>5.28</v>
      </c>
      <c r="H15" s="244">
        <f t="shared" si="9"/>
        <v>5.28</v>
      </c>
      <c r="I15" s="244">
        <f t="shared" si="9"/>
        <v>5.28</v>
      </c>
      <c r="J15" s="244">
        <f t="shared" si="9"/>
        <v>5.28</v>
      </c>
      <c r="K15" s="244">
        <f t="shared" si="9"/>
        <v>5.28</v>
      </c>
      <c r="L15" s="244">
        <f t="shared" si="9"/>
        <v>5.28</v>
      </c>
      <c r="M15" s="244">
        <f t="shared" si="9"/>
        <v>5.28</v>
      </c>
      <c r="N15" s="227">
        <v>11.04</v>
      </c>
      <c r="O15" s="227">
        <v>11.04</v>
      </c>
      <c r="P15" s="287">
        <f>5.28/2+11.04/2</f>
        <v>8.16</v>
      </c>
      <c r="Q15" s="227">
        <v>11.04</v>
      </c>
      <c r="R15" s="227">
        <f>11.04/2+5.28/2</f>
        <v>8.16</v>
      </c>
      <c r="S15" s="227">
        <v>5.28</v>
      </c>
      <c r="T15" s="227">
        <v>5.28</v>
      </c>
      <c r="U15" s="227">
        <v>11.04</v>
      </c>
      <c r="V15" s="227">
        <f>5.28/2+11.04/2</f>
        <v>8.16</v>
      </c>
      <c r="W15" s="227">
        <v>5.28</v>
      </c>
      <c r="X15" s="227">
        <v>5.28</v>
      </c>
      <c r="Y15" s="227">
        <v>5.28</v>
      </c>
      <c r="Z15" s="227">
        <v>11.04</v>
      </c>
      <c r="AA15" s="227">
        <v>11.04</v>
      </c>
      <c r="AB15" s="227">
        <v>11.04</v>
      </c>
      <c r="AC15" s="227">
        <v>5.28</v>
      </c>
      <c r="AD15" s="287">
        <v>11.04</v>
      </c>
      <c r="AE15" s="287">
        <v>11.04</v>
      </c>
      <c r="AF15" s="227">
        <v>11.04</v>
      </c>
      <c r="AG15" s="227">
        <v>5.28</v>
      </c>
      <c r="AH15" s="227">
        <v>5.28</v>
      </c>
      <c r="AI15" s="227">
        <v>5.28</v>
      </c>
      <c r="AJ15" s="227">
        <v>11.04</v>
      </c>
      <c r="AK15" s="227">
        <v>11.04</v>
      </c>
      <c r="AL15" s="227">
        <v>11.04</v>
      </c>
      <c r="AM15" s="227">
        <v>11.04</v>
      </c>
      <c r="AN15" s="227">
        <v>11.04</v>
      </c>
      <c r="AO15" s="227">
        <v>11.04</v>
      </c>
      <c r="AP15" s="227">
        <v>5.28</v>
      </c>
      <c r="AQ15" s="227">
        <v>5.28</v>
      </c>
      <c r="AR15" s="227">
        <v>5.28</v>
      </c>
      <c r="AS15" s="227">
        <v>11.04</v>
      </c>
      <c r="AT15" s="227">
        <v>11.04</v>
      </c>
      <c r="AU15" s="227">
        <v>11.04</v>
      </c>
      <c r="AV15" s="227">
        <v>5.28</v>
      </c>
      <c r="AW15" s="227">
        <v>5.28</v>
      </c>
      <c r="AX15" s="1"/>
      <c r="AY15" s="309">
        <f>5.28*2/3+11.04/3</f>
        <v>7.1999999999999993</v>
      </c>
      <c r="AZ15" s="1">
        <v>5.28</v>
      </c>
      <c r="BA15" s="1">
        <v>5.28</v>
      </c>
      <c r="BB15" s="1">
        <v>5.28</v>
      </c>
      <c r="BC15" s="1">
        <v>5.28</v>
      </c>
      <c r="BD15" s="1">
        <v>5.28</v>
      </c>
      <c r="BE15" s="1">
        <v>5.28</v>
      </c>
      <c r="BF15" s="1"/>
      <c r="BG15" s="1">
        <v>5.28</v>
      </c>
      <c r="BH15" s="1">
        <v>5.28</v>
      </c>
      <c r="BI15" s="1">
        <v>5.28</v>
      </c>
      <c r="BJ15" s="1"/>
      <c r="BK15" s="1"/>
      <c r="BL15" s="1"/>
    </row>
    <row r="16" spans="1:64" ht="12" hidden="1" customHeight="1" x14ac:dyDescent="0.15">
      <c r="A16" s="232" t="s">
        <v>382</v>
      </c>
      <c r="B16" s="243"/>
      <c r="C16" s="244"/>
      <c r="D16" s="244"/>
      <c r="E16" s="244"/>
      <c r="F16" s="244">
        <f>[3]分值!V23</f>
        <v>5.98</v>
      </c>
      <c r="G16" s="244">
        <f>[3]分值!V23</f>
        <v>5.98</v>
      </c>
      <c r="H16" s="244">
        <f>F16</f>
        <v>5.98</v>
      </c>
      <c r="I16" s="244"/>
      <c r="J16" s="227"/>
      <c r="K16" s="227"/>
      <c r="L16" s="227">
        <v>5.98</v>
      </c>
      <c r="M16" s="227"/>
      <c r="N16" s="227">
        <v>6</v>
      </c>
      <c r="O16" s="227">
        <v>6</v>
      </c>
      <c r="P16" s="227">
        <v>6</v>
      </c>
      <c r="Q16" s="227">
        <v>5.98</v>
      </c>
      <c r="R16" s="227">
        <v>5.98</v>
      </c>
      <c r="S16" s="227"/>
      <c r="T16" s="227">
        <v>5.98</v>
      </c>
      <c r="U16" s="227">
        <f>6/2</f>
        <v>3</v>
      </c>
      <c r="V16" s="227"/>
      <c r="W16" s="227"/>
      <c r="X16" s="227"/>
      <c r="Y16" s="227">
        <v>5.98</v>
      </c>
      <c r="Z16" s="227">
        <v>5.98</v>
      </c>
      <c r="AA16" s="227">
        <v>5.98</v>
      </c>
      <c r="AB16" s="227">
        <v>5.98</v>
      </c>
      <c r="AC16" s="227"/>
      <c r="AD16" s="287">
        <v>6</v>
      </c>
      <c r="AE16" s="287">
        <v>6</v>
      </c>
      <c r="AF16" s="227">
        <v>0</v>
      </c>
      <c r="AG16" s="227"/>
      <c r="AH16" s="227"/>
      <c r="AI16" s="227"/>
      <c r="AJ16" s="227">
        <v>6</v>
      </c>
      <c r="AK16" s="227">
        <v>6</v>
      </c>
      <c r="AL16" s="227">
        <v>6</v>
      </c>
      <c r="AM16" s="227">
        <v>6</v>
      </c>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1:62" ht="12" hidden="1" customHeight="1" x14ac:dyDescent="0.15">
      <c r="A17" s="232" t="s">
        <v>383</v>
      </c>
      <c r="B17" s="243"/>
      <c r="C17" s="246">
        <v>40.1</v>
      </c>
      <c r="D17" s="244">
        <f>[3]分值!P13</f>
        <v>22.02</v>
      </c>
      <c r="E17" s="244">
        <f>[3]分值!P7</f>
        <v>40.1</v>
      </c>
      <c r="F17" s="244">
        <f>[3]分值!P7</f>
        <v>40.1</v>
      </c>
      <c r="G17" s="244">
        <f>F17</f>
        <v>40.1</v>
      </c>
      <c r="H17" s="246">
        <f>[3]分值!P14</f>
        <v>13.76</v>
      </c>
      <c r="I17" s="244">
        <v>40.1</v>
      </c>
      <c r="J17" s="244">
        <v>40.1</v>
      </c>
      <c r="K17" s="244">
        <f>F17</f>
        <v>40.1</v>
      </c>
      <c r="L17" s="244">
        <f>F17</f>
        <v>40.1</v>
      </c>
      <c r="M17" s="227">
        <v>40.1</v>
      </c>
      <c r="N17" s="227">
        <v>40.1</v>
      </c>
      <c r="O17" s="227">
        <v>40.1</v>
      </c>
      <c r="P17" s="227">
        <v>40.1</v>
      </c>
      <c r="Q17" s="227">
        <v>40.1</v>
      </c>
      <c r="R17" s="227">
        <v>40.1</v>
      </c>
      <c r="S17" s="227">
        <v>39.03</v>
      </c>
      <c r="T17" s="227">
        <v>40.1</v>
      </c>
      <c r="U17" s="227">
        <v>40.1</v>
      </c>
      <c r="V17" s="227">
        <v>40.1</v>
      </c>
      <c r="W17" s="227">
        <v>40.1</v>
      </c>
      <c r="X17" s="227">
        <v>13.76</v>
      </c>
      <c r="Y17" s="227">
        <v>40.1</v>
      </c>
      <c r="Z17" s="227">
        <v>40.1</v>
      </c>
      <c r="AA17" s="227">
        <v>40.1</v>
      </c>
      <c r="AB17" s="227">
        <v>40.1</v>
      </c>
      <c r="AC17" s="227">
        <v>40.1</v>
      </c>
      <c r="AD17" s="287">
        <v>40.1</v>
      </c>
      <c r="AE17" s="287">
        <v>40.1</v>
      </c>
      <c r="AF17" s="227">
        <v>40.1</v>
      </c>
      <c r="AG17" s="227">
        <v>40.1</v>
      </c>
      <c r="AH17" s="227">
        <v>40.1</v>
      </c>
      <c r="AI17" s="227">
        <v>40.1</v>
      </c>
      <c r="AJ17" s="227">
        <v>40.1</v>
      </c>
      <c r="AK17" s="227">
        <v>40.1</v>
      </c>
      <c r="AL17" s="227">
        <v>40.1</v>
      </c>
      <c r="AM17" s="227">
        <v>40.1</v>
      </c>
      <c r="AN17" s="287">
        <v>13.76</v>
      </c>
      <c r="AO17" s="227">
        <v>40.1</v>
      </c>
      <c r="AP17" s="227">
        <v>40.1</v>
      </c>
      <c r="AQ17" s="227">
        <v>40.1</v>
      </c>
      <c r="AR17" s="227">
        <v>40.1</v>
      </c>
      <c r="AS17" s="227">
        <v>40.1</v>
      </c>
      <c r="AT17" s="227">
        <v>40.1</v>
      </c>
      <c r="AU17" s="227">
        <v>40.1</v>
      </c>
      <c r="AV17" s="227">
        <v>40.1</v>
      </c>
      <c r="AW17" s="227">
        <v>40.1</v>
      </c>
      <c r="AX17" s="1"/>
      <c r="AY17" s="309">
        <f>ROUND(13.76/3,2)</f>
        <v>4.59</v>
      </c>
      <c r="AZ17" s="1"/>
      <c r="BA17" s="309">
        <f>13.76/2</f>
        <v>6.88</v>
      </c>
      <c r="BB17" s="310"/>
      <c r="BC17" s="1"/>
      <c r="BD17" s="1"/>
      <c r="BE17" s="1"/>
      <c r="BF17" s="1"/>
      <c r="BG17" s="1"/>
      <c r="BH17" s="1">
        <v>40.1</v>
      </c>
      <c r="BI17" s="1">
        <v>40.1</v>
      </c>
      <c r="BJ17" s="1"/>
    </row>
    <row r="18" spans="1:62" ht="12" hidden="1" customHeight="1" x14ac:dyDescent="0.15">
      <c r="A18" s="237" t="s">
        <v>384</v>
      </c>
      <c r="B18" s="247"/>
      <c r="C18" s="248">
        <f>1.7647*C9/C8</f>
        <v>0.48683554787582667</v>
      </c>
      <c r="D18" s="248">
        <f>1.7647*D9/D8</f>
        <v>0.83308667772249845</v>
      </c>
      <c r="E18" s="248">
        <f>1.7647*E9/E8</f>
        <v>0.29876553060450306</v>
      </c>
      <c r="F18" s="248">
        <f>1.7647*F9/F8</f>
        <v>0.7436853212183262</v>
      </c>
      <c r="G18" s="248">
        <f>1.7647*G9/G8</f>
        <v>0.30949247412982128</v>
      </c>
      <c r="H18" s="248">
        <f t="shared" ref="H18:BI18" si="10">1.7647*H9/H8</f>
        <v>0.95292991061196419</v>
      </c>
      <c r="I18" s="248">
        <f t="shared" si="10"/>
        <v>0.46505682780129204</v>
      </c>
      <c r="J18" s="248">
        <f t="shared" si="10"/>
        <v>0.32104447513812151</v>
      </c>
      <c r="K18" s="248">
        <f t="shared" si="10"/>
        <v>0.74641047556432161</v>
      </c>
      <c r="L18" s="248">
        <f t="shared" si="10"/>
        <v>0.64123257425742575</v>
      </c>
      <c r="M18" s="248">
        <f t="shared" si="10"/>
        <v>0.67928237901736233</v>
      </c>
      <c r="N18" s="248">
        <f t="shared" si="10"/>
        <v>0.80267045359966693</v>
      </c>
      <c r="O18" s="248">
        <f t="shared" si="10"/>
        <v>0.64129780483896814</v>
      </c>
      <c r="P18" s="248">
        <f t="shared" si="10"/>
        <v>0.75562638610554445</v>
      </c>
      <c r="Q18" s="248">
        <f t="shared" si="10"/>
        <v>0.69572440209267561</v>
      </c>
      <c r="R18" s="248">
        <f t="shared" si="10"/>
        <v>0.95330185567010317</v>
      </c>
      <c r="S18" s="248">
        <f t="shared" si="10"/>
        <v>1.1993022604422603</v>
      </c>
      <c r="T18" s="248">
        <f t="shared" si="10"/>
        <v>0.90344778905994083</v>
      </c>
      <c r="U18" s="248">
        <f t="shared" si="10"/>
        <v>0.57114963369963379</v>
      </c>
      <c r="V18" s="248">
        <f t="shared" si="10"/>
        <v>0.98814767806480508</v>
      </c>
      <c r="W18" s="248">
        <f t="shared" si="10"/>
        <v>0.7802299286613511</v>
      </c>
      <c r="X18" s="248">
        <f t="shared" si="10"/>
        <v>0.57458505319830777</v>
      </c>
      <c r="Y18" s="248">
        <f t="shared" si="10"/>
        <v>0.33404272579772848</v>
      </c>
      <c r="Z18" s="248">
        <f t="shared" si="10"/>
        <v>0.87862503957783644</v>
      </c>
      <c r="AA18" s="248">
        <f t="shared" si="10"/>
        <v>0.61380869565217455</v>
      </c>
      <c r="AB18" s="248">
        <f t="shared" si="10"/>
        <v>0.67077589064999266</v>
      </c>
      <c r="AC18" s="248">
        <f t="shared" si="10"/>
        <v>1.138545254540803</v>
      </c>
      <c r="AD18" s="300">
        <f t="shared" si="10"/>
        <v>0.66386460444713358</v>
      </c>
      <c r="AE18" s="300">
        <f t="shared" si="10"/>
        <v>0.66386460444713358</v>
      </c>
      <c r="AF18" s="248">
        <f t="shared" si="10"/>
        <v>0.91931548269581065</v>
      </c>
      <c r="AG18" s="248">
        <f t="shared" si="10"/>
        <v>1.0692175777414075</v>
      </c>
      <c r="AH18" s="248">
        <f t="shared" si="10"/>
        <v>0.47146391911863483</v>
      </c>
      <c r="AI18" s="248">
        <f t="shared" si="10"/>
        <v>0.35017448115205424</v>
      </c>
      <c r="AJ18" s="248">
        <f t="shared" si="10"/>
        <v>0.65726389104509209</v>
      </c>
      <c r="AK18" s="248">
        <f t="shared" si="10"/>
        <v>1.2224471698113208</v>
      </c>
      <c r="AL18" s="248">
        <f t="shared" si="10"/>
        <v>0.56287525697503671</v>
      </c>
      <c r="AM18" s="248">
        <f t="shared" si="10"/>
        <v>0.49903546896967266</v>
      </c>
      <c r="AN18" s="248">
        <f t="shared" si="10"/>
        <v>1.8062767015706807</v>
      </c>
      <c r="AO18" s="248">
        <f t="shared" si="10"/>
        <v>0.55950605190079472</v>
      </c>
      <c r="AP18" s="248">
        <f t="shared" si="10"/>
        <v>1.6664462078035949</v>
      </c>
      <c r="AQ18" s="248">
        <f t="shared" si="10"/>
        <v>0.89408022929625575</v>
      </c>
      <c r="AR18" s="248">
        <f t="shared" si="10"/>
        <v>0.38030196149654921</v>
      </c>
      <c r="AS18" s="248">
        <f t="shared" si="10"/>
        <v>1.7582121323529409</v>
      </c>
      <c r="AT18" s="248">
        <f t="shared" si="10"/>
        <v>0.95926662099674598</v>
      </c>
      <c r="AU18" s="248">
        <f t="shared" si="10"/>
        <v>1.8650504854368932</v>
      </c>
      <c r="AV18" s="248">
        <f t="shared" si="10"/>
        <v>1.2017698890649762</v>
      </c>
      <c r="AW18" s="248">
        <f t="shared" si="10"/>
        <v>1.1392204512372637</v>
      </c>
      <c r="AX18" s="248">
        <f t="shared" si="10"/>
        <v>3.6639558520777733</v>
      </c>
      <c r="AY18" s="248">
        <f t="shared" si="10"/>
        <v>0.34563324387789335</v>
      </c>
      <c r="AZ18" s="248">
        <f t="shared" si="10"/>
        <v>0.56785315614617926</v>
      </c>
      <c r="BA18" s="248">
        <f t="shared" si="10"/>
        <v>0.96479739976514023</v>
      </c>
      <c r="BB18" s="248">
        <f t="shared" si="10"/>
        <v>2.5866475167785232</v>
      </c>
      <c r="BC18" s="248">
        <f t="shared" si="10"/>
        <v>2.1964539353264185</v>
      </c>
      <c r="BD18" s="248">
        <f t="shared" si="10"/>
        <v>0.10009205933682368</v>
      </c>
      <c r="BE18" s="248">
        <f t="shared" si="10"/>
        <v>0.44616661732050333</v>
      </c>
      <c r="BF18" s="248">
        <f t="shared" si="10"/>
        <v>2.0105220233463035</v>
      </c>
      <c r="BG18" s="248">
        <f t="shared" si="10"/>
        <v>1.281947838214784</v>
      </c>
      <c r="BH18" s="248">
        <f t="shared" si="10"/>
        <v>0.5686255555555555</v>
      </c>
      <c r="BI18" s="248">
        <f t="shared" si="10"/>
        <v>0.5686255555555555</v>
      </c>
      <c r="BJ18" s="1"/>
    </row>
    <row r="19" spans="1:62" s="211" customFormat="1" ht="12" hidden="1" customHeight="1" x14ac:dyDescent="0.15">
      <c r="A19" s="249" t="s">
        <v>385</v>
      </c>
      <c r="B19" s="250" t="s">
        <v>375</v>
      </c>
      <c r="C19" s="251">
        <v>0</v>
      </c>
      <c r="D19" s="251">
        <v>0.26</v>
      </c>
      <c r="E19" s="251"/>
      <c r="F19" s="251"/>
      <c r="G19" s="251"/>
      <c r="H19" s="251"/>
      <c r="I19" s="251"/>
      <c r="J19" s="251"/>
      <c r="K19" s="251"/>
      <c r="L19" s="251"/>
      <c r="M19" s="251"/>
      <c r="N19" s="251">
        <v>0.54</v>
      </c>
      <c r="O19" s="251"/>
      <c r="P19" s="251"/>
      <c r="Q19" s="251"/>
      <c r="R19" s="251"/>
      <c r="S19" s="251"/>
      <c r="T19" s="251"/>
      <c r="U19" s="251">
        <v>0.5</v>
      </c>
      <c r="V19" s="251"/>
      <c r="W19" s="251"/>
      <c r="X19" s="251"/>
      <c r="Y19" s="251"/>
      <c r="Z19" s="251">
        <v>0.3</v>
      </c>
      <c r="AA19" s="251">
        <v>0.3</v>
      </c>
      <c r="AB19" s="251">
        <v>0.3</v>
      </c>
      <c r="AC19" s="251">
        <v>0.5</v>
      </c>
      <c r="AD19" s="301"/>
      <c r="AE19" s="301"/>
      <c r="AF19" s="251">
        <v>0.4</v>
      </c>
      <c r="AG19" s="251"/>
      <c r="AH19" s="251"/>
      <c r="AK19" s="211">
        <v>0.4</v>
      </c>
      <c r="AL19" s="211">
        <v>0.3</v>
      </c>
      <c r="AN19" s="211">
        <v>0.4</v>
      </c>
      <c r="AU19" s="211">
        <v>0.55000000000000004</v>
      </c>
    </row>
    <row r="20" spans="1:62" ht="12" hidden="1" customHeight="1" x14ac:dyDescent="0.15">
      <c r="A20" s="252" t="s">
        <v>386</v>
      </c>
      <c r="B20" s="253"/>
      <c r="C20" s="239">
        <f>IF(C19&lt;0.3,1,VLOOKUP(C19,[3]分值!$L$18:$M$27,2))</f>
        <v>1</v>
      </c>
      <c r="D20" s="239">
        <f>IF(D19&lt;0.3,1,VLOOKUP(D19,[3]分值!$L$18:$M$27,2))</f>
        <v>1</v>
      </c>
      <c r="E20" s="239">
        <f>IF(E19&lt;0.3,1,VLOOKUP(E19,[3]分值!$L$18:$M$27,2))</f>
        <v>1</v>
      </c>
      <c r="F20" s="239">
        <f>IF(F19&lt;0.3,1,VLOOKUP(F19,[3]分值!$L$18:$M$27,2))</f>
        <v>1</v>
      </c>
      <c r="G20" s="239">
        <f>IF(G19&lt;0.3,1,VLOOKUP(G19,[3]分值!$L$18:$M$27,2))</f>
        <v>1</v>
      </c>
      <c r="H20" s="239">
        <f>IF(H19&lt;0.3,1,VLOOKUP(H19,[3]分值!$L$18:$M$27,2))</f>
        <v>1</v>
      </c>
      <c r="I20" s="239">
        <f>IF(I19&lt;0.3,1,VLOOKUP(I19,[3]分值!$L$18:$M$27,2))</f>
        <v>1</v>
      </c>
      <c r="J20" s="239">
        <f>IF(J19&lt;0.3,1,VLOOKUP(J19,[3]分值!$L$18:$M$27,2))</f>
        <v>1</v>
      </c>
      <c r="K20" s="239">
        <f>IF(K19&lt;0.3,1,VLOOKUP(K19,[3]分值!$L$18:$M$27,2))</f>
        <v>1</v>
      </c>
      <c r="L20" s="239">
        <f>IF(L19&lt;0.3,1,VLOOKUP(L19,[3]分值!$L$18:$M$27,2))</f>
        <v>1</v>
      </c>
      <c r="M20" s="239">
        <f>IF(M19&lt;0.3,1,VLOOKUP(M19,[3]分值!$L$18:$M$27,2))</f>
        <v>1</v>
      </c>
      <c r="N20" s="239">
        <f>IF(N19&lt;0.3,1,VLOOKUP(N19,[3]分值!$L$18:$M$27,2))</f>
        <v>1.2</v>
      </c>
      <c r="O20" s="239">
        <f>IF(O19&lt;0.3,1,VLOOKUP(O19,[3]分值!$L$18:$M$27,2))</f>
        <v>1</v>
      </c>
      <c r="P20" s="239">
        <f>IF(P19&lt;0.3,1,VLOOKUP(P19,[3]分值!$L$18:$M$27,2))</f>
        <v>1</v>
      </c>
      <c r="Q20" s="239">
        <f>IF(Q19&lt;0.3,1,VLOOKUP(Q19,[3]分值!$L$18:$M$27,2))</f>
        <v>1</v>
      </c>
      <c r="R20" s="239">
        <f>IF(R19&lt;0.3,1,VLOOKUP(R19,[3]分值!$L$18:$M$27,2))</f>
        <v>1</v>
      </c>
      <c r="S20" s="239">
        <f>IF(S19&lt;0.3,1,VLOOKUP(S19,[3]分值!$L$18:$M$27,2))</f>
        <v>1</v>
      </c>
      <c r="T20" s="239">
        <f>IF(T19&lt;0.3,1,VLOOKUP(T19,[3]分值!$L$18:$M$27,2))</f>
        <v>1</v>
      </c>
      <c r="U20" s="239">
        <f>IF(U19&lt;0.3,1,VLOOKUP(U19,[3]分值!$L$18:$M$27,2))</f>
        <v>1.2</v>
      </c>
      <c r="V20" s="239">
        <f>IF(V19&lt;0.3,1,VLOOKUP(V19,[3]分值!$L$18:$M$27,2))</f>
        <v>1</v>
      </c>
      <c r="W20" s="239">
        <f>IF(W19&lt;0.3,1,VLOOKUP(W19,[3]分值!$L$18:$M$27,2))</f>
        <v>1</v>
      </c>
      <c r="X20" s="239">
        <f>IF(X19&lt;0.3,1,VLOOKUP(X19,[3]分值!$L$18:$M$27,2))</f>
        <v>1</v>
      </c>
      <c r="Y20" s="239">
        <f>IF(Y19&lt;0.3,1,VLOOKUP(Y19,[3]分值!$L$18:$M$27,2))</f>
        <v>1</v>
      </c>
      <c r="Z20" s="239">
        <f>IF(Z19&lt;0.3,1,VLOOKUP(Z19,[3]分值!$L$18:$M$27,2))</f>
        <v>1.1000000000000001</v>
      </c>
      <c r="AA20" s="239">
        <f>IF(AA19&lt;0.3,1,VLOOKUP(AA19,[3]分值!$L$18:$M$27,2))</f>
        <v>1.1000000000000001</v>
      </c>
      <c r="AB20" s="239">
        <f>IF(AB19&lt;0.3,1,VLOOKUP(AB19,[3]分值!$L$18:$M$27,2))</f>
        <v>1.1000000000000001</v>
      </c>
      <c r="AC20" s="239">
        <f>IF(AC19&lt;0.3,1,VLOOKUP(AC19,[3]分值!$L$18:$M$27,2))</f>
        <v>1.2</v>
      </c>
      <c r="AD20" s="298">
        <f>IF(AD19&lt;0.3,1,VLOOKUP(AD19,[3]分值!$L$18:$M$27,2))</f>
        <v>1</v>
      </c>
      <c r="AE20" s="298">
        <f>IF(AE19&lt;0.3,1,VLOOKUP(AE19,[3]分值!$L$18:$M$27,2))</f>
        <v>1</v>
      </c>
      <c r="AF20" s="239">
        <f>IF(AF19&lt;0.3,1,VLOOKUP(AF19,[3]分值!$L$18:$M$27,2))</f>
        <v>1.1000000000000001</v>
      </c>
      <c r="AG20" s="239">
        <f>IF(AG19&lt;0.3,1,VLOOKUP(AG19,[3]分值!$L$18:$M$27,2))</f>
        <v>1</v>
      </c>
      <c r="AH20" s="239">
        <f>IF(AH19&lt;0.3,1,VLOOKUP(AH19,[3]分值!$L$18:$M$27,2))</f>
        <v>1</v>
      </c>
      <c r="AI20" s="239">
        <f>IF(AI19&lt;0.3,1,VLOOKUP(AI19,[3]分值!$L$18:$M$27,2))</f>
        <v>1</v>
      </c>
      <c r="AJ20" s="239">
        <f>IF(AJ19&lt;0.3,1,VLOOKUP(AJ19,[3]分值!$L$18:$M$27,2))</f>
        <v>1</v>
      </c>
      <c r="AK20" s="239">
        <f>IF(AK19&lt;0.3,1,VLOOKUP(AK19,[3]分值!$L$18:$M$27,2))</f>
        <v>1.1000000000000001</v>
      </c>
      <c r="AL20" s="239">
        <f>IF(AL19&lt;0.3,1,VLOOKUP(AL19,[3]分值!$L$18:$M$27,2))</f>
        <v>1.1000000000000001</v>
      </c>
      <c r="AM20" s="239">
        <f>IF(AM19&lt;0.3,1,VLOOKUP(AM19,[3]分值!$L$18:$M$27,2))</f>
        <v>1</v>
      </c>
      <c r="AN20" s="239">
        <f>IF(AN19&lt;0.3,1,VLOOKUP(AN19,[3]分值!$L$18:$M$27,2))</f>
        <v>1.1000000000000001</v>
      </c>
      <c r="AO20" s="239">
        <f>IF(AO19&lt;0.3,1,VLOOKUP(AO19,[3]分值!$L$18:$M$27,2))</f>
        <v>1</v>
      </c>
      <c r="AP20" s="239">
        <f>IF(AP19&lt;0.3,1,VLOOKUP(AP19,[3]分值!$L$18:$M$27,2))</f>
        <v>1</v>
      </c>
      <c r="AQ20" s="239">
        <f>IF(AQ19&lt;0.3,1,VLOOKUP(AQ19,[3]分值!$L$18:$M$27,2))</f>
        <v>1</v>
      </c>
      <c r="AR20" s="239">
        <f>IF(AR19&lt;0.3,1,VLOOKUP(AR19,[3]分值!$L$18:$M$27,2))</f>
        <v>1</v>
      </c>
      <c r="AS20" s="239">
        <f>IF(AS19&lt;0.3,1,VLOOKUP(AS19,[3]分值!$L$18:$M$27,2))</f>
        <v>1</v>
      </c>
      <c r="AT20" s="239">
        <f>IF(AT19&lt;0.3,1,VLOOKUP(AT19,[3]分值!$L$18:$M$27,2))</f>
        <v>1</v>
      </c>
      <c r="AU20" s="239">
        <f>IF(AU19&lt;0.3,1,VLOOKUP(AU19,[3]分值!$L$18:$M$27,2))</f>
        <v>1.2</v>
      </c>
      <c r="AV20" s="239">
        <f>IF(AV19&lt;0.3,1,VLOOKUP(AV19,[3]分值!$L$18:$M$27,2))</f>
        <v>1</v>
      </c>
      <c r="AW20" s="239">
        <f>IF(AW19&lt;0.3,1,VLOOKUP(AW19,[3]分值!$L$18:$M$27,2))</f>
        <v>1</v>
      </c>
      <c r="AX20" s="239">
        <f>IF(AX19&lt;0.3,1,VLOOKUP(AX19,[3]分值!$L$18:$M$27,2))</f>
        <v>1</v>
      </c>
      <c r="AY20" s="239">
        <f>IF(AY19&lt;0.3,1,VLOOKUP(AY19,[3]分值!$L$18:$M$27,2))</f>
        <v>1</v>
      </c>
      <c r="AZ20" s="239">
        <f>IF(AZ19&lt;0.3,1,VLOOKUP(AZ19,[3]分值!$L$18:$M$27,2))</f>
        <v>1</v>
      </c>
      <c r="BA20" s="239">
        <f>IF(BA19&lt;0.3,1,VLOOKUP(BA19,[3]分值!$L$18:$M$27,2))</f>
        <v>1</v>
      </c>
      <c r="BB20" s="239">
        <f>IF(BB19&lt;0.3,1,VLOOKUP(BB19,[3]分值!$L$18:$M$27,2))</f>
        <v>1</v>
      </c>
      <c r="BC20" s="239">
        <f>IF(BC19&lt;0.3,1,VLOOKUP(BC19,[3]分值!$L$18:$M$27,2))</f>
        <v>1</v>
      </c>
      <c r="BD20" s="239">
        <f>IF(BD19&lt;0.3,1,VLOOKUP(BD19,[3]分值!$L$18:$M$27,2))</f>
        <v>1</v>
      </c>
      <c r="BE20" s="239">
        <f>IF(BE19&lt;0.3,1,VLOOKUP(BE19,[3]分值!$L$18:$M$27,2))</f>
        <v>1</v>
      </c>
      <c r="BF20" s="239">
        <f>IF(BF19&lt;0.3,1,VLOOKUP(BF19,[3]分值!$L$18:$M$27,2))</f>
        <v>1</v>
      </c>
      <c r="BG20" s="239">
        <f>IF(BG19&lt;0.3,1,VLOOKUP(BG19,[3]分值!$L$18:$M$27,2))</f>
        <v>1</v>
      </c>
      <c r="BH20" s="239">
        <f>IF(BH19&lt;0.3,1,VLOOKUP(BH19,[3]分值!$L$18:$M$27,2))</f>
        <v>1</v>
      </c>
      <c r="BI20" s="239">
        <f>IF(BI19&lt;0.3,1,VLOOKUP(BI19,[3]分值!$L$18:$M$27,2))</f>
        <v>1</v>
      </c>
      <c r="BJ20" s="1"/>
    </row>
    <row r="21" spans="1:62" ht="12" hidden="1" customHeight="1" x14ac:dyDescent="0.15">
      <c r="A21" s="252" t="s">
        <v>387</v>
      </c>
      <c r="B21" s="253"/>
      <c r="C21" s="239">
        <f>C17*C18*C20</f>
        <v>19.522105469820652</v>
      </c>
      <c r="D21" s="239">
        <f>D17*D18*D20</f>
        <v>18.344568643449417</v>
      </c>
      <c r="E21" s="239">
        <f>E17*E18*E20</f>
        <v>11.980497777240574</v>
      </c>
      <c r="F21" s="239">
        <f t="shared" ref="F21:BI21" si="11">F17*F18*F20</f>
        <v>29.821781380854883</v>
      </c>
      <c r="G21" s="239">
        <f t="shared" si="11"/>
        <v>12.410648212605834</v>
      </c>
      <c r="H21" s="239">
        <f t="shared" si="11"/>
        <v>13.112315570020627</v>
      </c>
      <c r="I21" s="239">
        <f t="shared" si="11"/>
        <v>18.648778794831813</v>
      </c>
      <c r="J21" s="239">
        <f t="shared" si="11"/>
        <v>12.873883453038673</v>
      </c>
      <c r="K21" s="239">
        <f t="shared" si="11"/>
        <v>29.931060070129298</v>
      </c>
      <c r="L21" s="239">
        <f t="shared" si="11"/>
        <v>25.713426227722774</v>
      </c>
      <c r="M21" s="239">
        <f t="shared" si="11"/>
        <v>27.239223398596231</v>
      </c>
      <c r="N21" s="239">
        <f t="shared" si="11"/>
        <v>38.624502227215977</v>
      </c>
      <c r="O21" s="239">
        <f t="shared" si="11"/>
        <v>25.716041974042625</v>
      </c>
      <c r="P21" s="239">
        <f t="shared" si="11"/>
        <v>30.300618082832333</v>
      </c>
      <c r="Q21" s="239">
        <f t="shared" si="11"/>
        <v>27.898548523916293</v>
      </c>
      <c r="R21" s="239">
        <f t="shared" si="11"/>
        <v>38.227404412371136</v>
      </c>
      <c r="S21" s="239">
        <f t="shared" si="11"/>
        <v>46.808767225061423</v>
      </c>
      <c r="T21" s="239">
        <f t="shared" si="11"/>
        <v>36.228256341303627</v>
      </c>
      <c r="U21" s="239">
        <f t="shared" si="11"/>
        <v>27.48372037362638</v>
      </c>
      <c r="V21" s="239">
        <f t="shared" si="11"/>
        <v>39.624721890398682</v>
      </c>
      <c r="W21" s="239">
        <f t="shared" si="11"/>
        <v>31.28722013932018</v>
      </c>
      <c r="X21" s="239">
        <f t="shared" si="11"/>
        <v>7.906290332008715</v>
      </c>
      <c r="Y21" s="239">
        <f t="shared" si="11"/>
        <v>13.395113304488913</v>
      </c>
      <c r="Z21" s="239">
        <f t="shared" si="11"/>
        <v>38.756150495778371</v>
      </c>
      <c r="AA21" s="239">
        <f t="shared" si="11"/>
        <v>27.07510156521742</v>
      </c>
      <c r="AB21" s="239">
        <f t="shared" si="11"/>
        <v>29.58792453657118</v>
      </c>
      <c r="AC21" s="239">
        <f t="shared" si="11"/>
        <v>54.786797648503445</v>
      </c>
      <c r="AD21" s="298">
        <f t="shared" si="11"/>
        <v>26.620970638330057</v>
      </c>
      <c r="AE21" s="298">
        <f t="shared" si="11"/>
        <v>26.620970638330057</v>
      </c>
      <c r="AF21" s="239">
        <f t="shared" si="11"/>
        <v>40.551005941712212</v>
      </c>
      <c r="AG21" s="239">
        <f t="shared" si="11"/>
        <v>42.875624867430439</v>
      </c>
      <c r="AH21" s="239">
        <f t="shared" si="11"/>
        <v>18.905703156657257</v>
      </c>
      <c r="AI21" s="239">
        <f t="shared" si="11"/>
        <v>14.041996694197376</v>
      </c>
      <c r="AJ21" s="239">
        <f t="shared" si="11"/>
        <v>26.356282030908194</v>
      </c>
      <c r="AK21" s="239">
        <f t="shared" si="11"/>
        <v>53.92214466037737</v>
      </c>
      <c r="AL21" s="239">
        <f t="shared" si="11"/>
        <v>24.828427585168871</v>
      </c>
      <c r="AM21" s="239">
        <f t="shared" si="11"/>
        <v>20.011322305683873</v>
      </c>
      <c r="AN21" s="239">
        <f t="shared" si="11"/>
        <v>27.339804154973823</v>
      </c>
      <c r="AO21" s="239">
        <f t="shared" si="11"/>
        <v>22.436192681221868</v>
      </c>
      <c r="AP21" s="239">
        <f t="shared" si="11"/>
        <v>66.824492932924159</v>
      </c>
      <c r="AQ21" s="239">
        <f t="shared" si="11"/>
        <v>35.85261719477986</v>
      </c>
      <c r="AR21" s="239">
        <f t="shared" si="11"/>
        <v>15.250108656011625</v>
      </c>
      <c r="AS21" s="239">
        <f t="shared" si="11"/>
        <v>70.504306507352936</v>
      </c>
      <c r="AT21" s="239">
        <f t="shared" si="11"/>
        <v>38.466591501969518</v>
      </c>
      <c r="AU21" s="239">
        <f t="shared" si="11"/>
        <v>89.746229359223307</v>
      </c>
      <c r="AV21" s="239">
        <f t="shared" si="11"/>
        <v>48.190972551505546</v>
      </c>
      <c r="AW21" s="239">
        <f t="shared" si="11"/>
        <v>45.682740094614275</v>
      </c>
      <c r="AX21" s="239">
        <f t="shared" si="11"/>
        <v>0</v>
      </c>
      <c r="AY21" s="239">
        <f t="shared" si="11"/>
        <v>1.5864565893995304</v>
      </c>
      <c r="AZ21" s="239">
        <f t="shared" si="11"/>
        <v>0</v>
      </c>
      <c r="BA21" s="239">
        <f t="shared" si="11"/>
        <v>6.6378061103841643</v>
      </c>
      <c r="BB21" s="239">
        <f t="shared" si="11"/>
        <v>0</v>
      </c>
      <c r="BC21" s="239">
        <f t="shared" si="11"/>
        <v>0</v>
      </c>
      <c r="BD21" s="239">
        <f t="shared" si="11"/>
        <v>0</v>
      </c>
      <c r="BE21" s="239">
        <f t="shared" si="11"/>
        <v>0</v>
      </c>
      <c r="BF21" s="239">
        <f t="shared" si="11"/>
        <v>0</v>
      </c>
      <c r="BG21" s="239">
        <f t="shared" si="11"/>
        <v>0</v>
      </c>
      <c r="BH21" s="239">
        <f t="shared" si="11"/>
        <v>22.801884777777776</v>
      </c>
      <c r="BI21" s="239">
        <f t="shared" si="11"/>
        <v>22.801884777777776</v>
      </c>
      <c r="BJ21" s="1"/>
    </row>
    <row r="22" spans="1:62" ht="12" hidden="1" customHeight="1" x14ac:dyDescent="0.15">
      <c r="A22" s="254" t="s">
        <v>388</v>
      </c>
      <c r="B22" s="243"/>
      <c r="C22" s="227">
        <v>0</v>
      </c>
      <c r="D22" s="227"/>
      <c r="E22" s="227">
        <f>[3]分值!V11</f>
        <v>6.13</v>
      </c>
      <c r="F22" s="227">
        <f>[3]分值!V11</f>
        <v>6.13</v>
      </c>
      <c r="G22" s="227"/>
      <c r="H22" s="227"/>
      <c r="I22" s="227">
        <f>[3]分值!V11</f>
        <v>6.13</v>
      </c>
      <c r="J22" s="227">
        <f>[3]分值!V11</f>
        <v>6.13</v>
      </c>
      <c r="K22" s="227">
        <f>[3]分值!V11</f>
        <v>6.13</v>
      </c>
      <c r="L22" s="227">
        <f>[3]分值!V11</f>
        <v>6.13</v>
      </c>
      <c r="M22" s="227">
        <v>6.13</v>
      </c>
      <c r="N22" s="227">
        <v>6.13</v>
      </c>
      <c r="O22" s="227">
        <v>6.13</v>
      </c>
      <c r="P22" s="227">
        <v>6.13</v>
      </c>
      <c r="Q22" s="227">
        <v>6.13</v>
      </c>
      <c r="R22" s="227">
        <v>6.13</v>
      </c>
      <c r="S22" s="227">
        <v>6.13</v>
      </c>
      <c r="T22" s="227">
        <v>6.13</v>
      </c>
      <c r="U22" s="227">
        <v>6.13</v>
      </c>
      <c r="V22" s="227">
        <v>6.13</v>
      </c>
      <c r="W22" s="227">
        <v>6.13</v>
      </c>
      <c r="X22" s="227"/>
      <c r="Y22" s="227">
        <v>6.13</v>
      </c>
      <c r="Z22" s="227">
        <v>6.13</v>
      </c>
      <c r="AA22" s="227">
        <v>6.13</v>
      </c>
      <c r="AB22" s="227">
        <v>6.13</v>
      </c>
      <c r="AC22" s="227">
        <v>6.13</v>
      </c>
      <c r="AD22" s="287">
        <v>6.13</v>
      </c>
      <c r="AE22" s="287">
        <v>6.13</v>
      </c>
      <c r="AF22" s="227">
        <v>6.13</v>
      </c>
      <c r="AG22" s="227">
        <v>6.13</v>
      </c>
      <c r="AH22" s="227">
        <v>6.13</v>
      </c>
      <c r="AI22" s="227">
        <v>7.32</v>
      </c>
      <c r="AJ22" s="227">
        <v>7.32</v>
      </c>
      <c r="AK22" s="227">
        <v>6.13</v>
      </c>
      <c r="AL22" s="227">
        <v>6.13</v>
      </c>
      <c r="AM22" s="227">
        <v>7.32</v>
      </c>
      <c r="AN22" s="286">
        <v>7.32</v>
      </c>
      <c r="AO22" s="227">
        <v>6.13</v>
      </c>
      <c r="AP22" s="1"/>
      <c r="AQ22" s="1"/>
      <c r="AR22" s="1"/>
      <c r="AS22" s="1">
        <v>6.13</v>
      </c>
      <c r="AT22" s="1">
        <v>6.13</v>
      </c>
      <c r="AU22" s="1">
        <v>6.13</v>
      </c>
      <c r="AV22" s="1">
        <v>6.13</v>
      </c>
      <c r="AW22" s="1">
        <v>6.13</v>
      </c>
      <c r="AX22" s="1"/>
      <c r="AY22" s="1"/>
      <c r="AZ22" s="1"/>
      <c r="BA22" s="1"/>
      <c r="BB22" s="1">
        <v>6.13</v>
      </c>
      <c r="BC22" s="1"/>
      <c r="BD22" s="1"/>
      <c r="BE22" s="1"/>
      <c r="BF22" s="1"/>
      <c r="BG22" s="1"/>
      <c r="BH22" s="1"/>
      <c r="BI22" s="1"/>
      <c r="BJ22" s="1"/>
    </row>
    <row r="23" spans="1:62" ht="12" hidden="1" customHeight="1" x14ac:dyDescent="0.15">
      <c r="A23" s="237" t="s">
        <v>389</v>
      </c>
      <c r="B23" s="255" t="s">
        <v>375</v>
      </c>
      <c r="C23" s="227">
        <v>5.2</v>
      </c>
      <c r="D23" s="227">
        <v>6.5</v>
      </c>
      <c r="E23" s="227">
        <v>12</v>
      </c>
      <c r="F23" s="227">
        <v>4.3</v>
      </c>
      <c r="G23" s="227">
        <v>4</v>
      </c>
      <c r="H23" s="227">
        <v>4.4000000000000004</v>
      </c>
      <c r="I23" s="227">
        <v>5</v>
      </c>
      <c r="J23" s="227">
        <v>2.4</v>
      </c>
      <c r="K23" s="227">
        <v>5.6</v>
      </c>
      <c r="L23" s="227">
        <v>2.8</v>
      </c>
      <c r="M23" s="227">
        <v>6</v>
      </c>
      <c r="N23" s="227">
        <v>3.7</v>
      </c>
      <c r="O23" s="227">
        <v>2.6</v>
      </c>
      <c r="P23" s="227">
        <v>2.5</v>
      </c>
      <c r="Q23" s="227">
        <v>3.5</v>
      </c>
      <c r="R23" s="227">
        <v>6.5</v>
      </c>
      <c r="S23" s="227">
        <v>3</v>
      </c>
      <c r="T23" s="227">
        <v>2</v>
      </c>
      <c r="U23" s="227">
        <v>3</v>
      </c>
      <c r="V23" s="227">
        <v>3</v>
      </c>
      <c r="W23" s="227">
        <v>3.3</v>
      </c>
      <c r="X23" s="227">
        <v>5</v>
      </c>
      <c r="Y23" s="227">
        <v>5</v>
      </c>
      <c r="Z23" s="227">
        <v>3.5</v>
      </c>
      <c r="AA23" s="227">
        <v>3.5</v>
      </c>
      <c r="AB23" s="227">
        <v>3.5</v>
      </c>
      <c r="AC23" s="227">
        <v>4.4000000000000004</v>
      </c>
      <c r="AD23" s="287">
        <v>3.7</v>
      </c>
      <c r="AE23" s="287">
        <v>4</v>
      </c>
      <c r="AF23" s="227">
        <v>2.7</v>
      </c>
      <c r="AG23" s="227">
        <v>2.4</v>
      </c>
      <c r="AH23" s="227">
        <v>3.4</v>
      </c>
      <c r="AI23" s="227">
        <v>8.3000000000000007</v>
      </c>
      <c r="AJ23" s="227">
        <v>3.1</v>
      </c>
      <c r="AK23" s="227">
        <v>2.7</v>
      </c>
      <c r="AL23" s="227">
        <v>3.3</v>
      </c>
      <c r="AM23" s="227">
        <v>3.2</v>
      </c>
      <c r="AN23" s="227">
        <v>3</v>
      </c>
      <c r="AO23" s="227">
        <v>3.7</v>
      </c>
      <c r="AP23" s="227">
        <v>2.6</v>
      </c>
      <c r="AQ23" s="227">
        <v>3</v>
      </c>
      <c r="AR23" s="227">
        <v>3.8</v>
      </c>
      <c r="AS23" s="227">
        <v>2.8</v>
      </c>
      <c r="AT23" s="227">
        <v>3</v>
      </c>
      <c r="AU23" s="227">
        <v>2.5</v>
      </c>
      <c r="AV23" s="227">
        <v>2.2999999999999998</v>
      </c>
      <c r="AW23" s="227">
        <v>2.7</v>
      </c>
      <c r="AX23" s="1"/>
      <c r="AY23" s="1">
        <v>4.3</v>
      </c>
      <c r="AZ23" s="1">
        <v>2.7</v>
      </c>
      <c r="BA23" s="309">
        <v>3</v>
      </c>
      <c r="BB23" s="309">
        <v>3</v>
      </c>
      <c r="BC23" s="309">
        <v>3</v>
      </c>
      <c r="BD23" s="1">
        <v>3.2</v>
      </c>
      <c r="BE23" s="1">
        <v>3.3</v>
      </c>
      <c r="BF23" s="309">
        <v>2.6</v>
      </c>
      <c r="BG23" s="309">
        <v>2.2999999999999998</v>
      </c>
      <c r="BH23" s="309">
        <v>2</v>
      </c>
      <c r="BI23" s="309">
        <v>2</v>
      </c>
      <c r="BJ23" s="1"/>
    </row>
    <row r="24" spans="1:62" ht="12" hidden="1" customHeight="1" x14ac:dyDescent="0.15">
      <c r="A24" s="237" t="s">
        <v>390</v>
      </c>
      <c r="B24" s="247"/>
      <c r="C24" s="248">
        <f t="shared" ref="C24:H24" si="12">1*IF(AND(C23&gt;0,C23&lt;4.5),VLOOKUP(C23,ZG,2),IF(C23&gt;4.5,ROUND(200%+(C23-4.5)*9%,3)))</f>
        <v>2.0630000000000002</v>
      </c>
      <c r="D24" s="248">
        <f t="shared" si="12"/>
        <v>2.1800000000000002</v>
      </c>
      <c r="E24" s="248">
        <f t="shared" si="12"/>
        <v>2.6749999999999998</v>
      </c>
      <c r="F24" s="248">
        <f t="shared" si="12"/>
        <v>1.821</v>
      </c>
      <c r="G24" s="248">
        <f t="shared" si="12"/>
        <v>1.5880000000000001</v>
      </c>
      <c r="H24" s="248">
        <f t="shared" si="12"/>
        <v>1.91</v>
      </c>
      <c r="I24" s="248">
        <f t="shared" ref="I24:AO24" si="13">1*IF(AND(I23&gt;0,I23&lt;4.5),VLOOKUP(I23,ZG,2),IF(I23&gt;4.5,ROUND(200%+(I23-4.5)*9%,3)))</f>
        <v>2.0449999999999999</v>
      </c>
      <c r="J24" s="248">
        <f t="shared" si="13"/>
        <v>0.75800000000000001</v>
      </c>
      <c r="K24" s="248">
        <f t="shared" si="13"/>
        <v>2.0990000000000002</v>
      </c>
      <c r="L24" s="248">
        <f t="shared" si="13"/>
        <v>0.91200000000000003</v>
      </c>
      <c r="M24" s="248">
        <f t="shared" si="13"/>
        <v>2.1349999999999998</v>
      </c>
      <c r="N24" s="248">
        <f t="shared" si="13"/>
        <v>1.3819999999999999</v>
      </c>
      <c r="O24" s="248">
        <f t="shared" si="13"/>
        <v>0.83099999999999996</v>
      </c>
      <c r="P24" s="248">
        <f t="shared" si="13"/>
        <v>0.79400000000000004</v>
      </c>
      <c r="Q24" s="248">
        <f t="shared" si="13"/>
        <v>1.26</v>
      </c>
      <c r="R24" s="248">
        <f t="shared" si="13"/>
        <v>2.1800000000000002</v>
      </c>
      <c r="S24" s="248">
        <f t="shared" si="13"/>
        <v>1</v>
      </c>
      <c r="T24" s="248">
        <f t="shared" si="13"/>
        <v>0.63</v>
      </c>
      <c r="U24" s="248">
        <f t="shared" si="13"/>
        <v>1</v>
      </c>
      <c r="V24" s="248">
        <f t="shared" si="13"/>
        <v>1</v>
      </c>
      <c r="W24" s="248">
        <f t="shared" si="13"/>
        <v>1.149</v>
      </c>
      <c r="X24" s="248">
        <f t="shared" si="13"/>
        <v>2.0449999999999999</v>
      </c>
      <c r="Y24" s="248">
        <f t="shared" si="13"/>
        <v>2.0449999999999999</v>
      </c>
      <c r="Z24" s="248">
        <f t="shared" si="13"/>
        <v>1.26</v>
      </c>
      <c r="AA24" s="248">
        <f t="shared" si="13"/>
        <v>1.26</v>
      </c>
      <c r="AB24" s="248">
        <f t="shared" si="13"/>
        <v>1.26</v>
      </c>
      <c r="AC24" s="248">
        <f t="shared" si="13"/>
        <v>1.91</v>
      </c>
      <c r="AD24" s="300">
        <f t="shared" si="13"/>
        <v>1.3819999999999999</v>
      </c>
      <c r="AE24" s="300">
        <f t="shared" si="13"/>
        <v>1.5880000000000001</v>
      </c>
      <c r="AF24" s="248">
        <f t="shared" si="13"/>
        <v>0.871</v>
      </c>
      <c r="AG24" s="248">
        <f t="shared" si="13"/>
        <v>0.75800000000000001</v>
      </c>
      <c r="AH24" s="248">
        <f t="shared" si="13"/>
        <v>1.2030000000000001</v>
      </c>
      <c r="AI24" s="248">
        <f t="shared" si="13"/>
        <v>2.3420000000000001</v>
      </c>
      <c r="AJ24" s="248">
        <f t="shared" si="13"/>
        <v>1.0469999999999999</v>
      </c>
      <c r="AK24" s="248">
        <f t="shared" si="13"/>
        <v>0.871</v>
      </c>
      <c r="AL24" s="248">
        <f t="shared" si="13"/>
        <v>1.149</v>
      </c>
      <c r="AM24" s="248">
        <f t="shared" si="13"/>
        <v>1.097</v>
      </c>
      <c r="AN24" s="248">
        <f t="shared" si="13"/>
        <v>1</v>
      </c>
      <c r="AO24" s="248">
        <f t="shared" si="13"/>
        <v>1.3819999999999999</v>
      </c>
      <c r="AP24" s="248">
        <f t="shared" ref="AP24:BI24" si="14">1*IF(AND(AP23&gt;0,AP23&lt;4.5),VLOOKUP(AP23,ZG,2),IF(AP23&gt;4.5,ROUND(200%+(AP23-4.5)*9%,3)))</f>
        <v>0.83099999999999996</v>
      </c>
      <c r="AQ24" s="248">
        <f t="shared" si="14"/>
        <v>1</v>
      </c>
      <c r="AR24" s="248">
        <f t="shared" si="14"/>
        <v>1.4470000000000001</v>
      </c>
      <c r="AS24" s="248">
        <f t="shared" si="14"/>
        <v>0.91200000000000003</v>
      </c>
      <c r="AT24" s="248">
        <f t="shared" si="14"/>
        <v>1</v>
      </c>
      <c r="AU24" s="248">
        <f t="shared" si="14"/>
        <v>0.79400000000000004</v>
      </c>
      <c r="AV24" s="248">
        <f t="shared" si="14"/>
        <v>0.72399999999999998</v>
      </c>
      <c r="AW24" s="248">
        <f t="shared" si="14"/>
        <v>0.871</v>
      </c>
      <c r="AX24" s="248">
        <f t="shared" si="14"/>
        <v>0</v>
      </c>
      <c r="AY24" s="248">
        <f t="shared" si="14"/>
        <v>1.821</v>
      </c>
      <c r="AZ24" s="248">
        <f t="shared" si="14"/>
        <v>0.871</v>
      </c>
      <c r="BA24" s="248">
        <f t="shared" si="14"/>
        <v>1</v>
      </c>
      <c r="BB24" s="248">
        <f t="shared" si="14"/>
        <v>1</v>
      </c>
      <c r="BC24" s="248">
        <f t="shared" si="14"/>
        <v>1</v>
      </c>
      <c r="BD24" s="248">
        <f t="shared" si="14"/>
        <v>1.097</v>
      </c>
      <c r="BE24" s="248">
        <f t="shared" si="14"/>
        <v>1.149</v>
      </c>
      <c r="BF24" s="248">
        <f t="shared" si="14"/>
        <v>0.83099999999999996</v>
      </c>
      <c r="BG24" s="248">
        <f t="shared" si="14"/>
        <v>0.72399999999999998</v>
      </c>
      <c r="BH24" s="248">
        <f t="shared" si="14"/>
        <v>0.63</v>
      </c>
      <c r="BI24" s="248">
        <f t="shared" si="14"/>
        <v>0.63</v>
      </c>
      <c r="BJ24" s="1"/>
    </row>
    <row r="25" spans="1:62" ht="12" hidden="1" customHeight="1" x14ac:dyDescent="0.15">
      <c r="A25" s="663" t="s">
        <v>391</v>
      </c>
      <c r="B25" s="243" t="s">
        <v>392</v>
      </c>
      <c r="C25" s="227" t="s">
        <v>393</v>
      </c>
      <c r="D25" s="227"/>
      <c r="E25" s="256"/>
      <c r="F25" s="227" t="s">
        <v>394</v>
      </c>
      <c r="G25" s="227"/>
      <c r="H25" s="227"/>
      <c r="I25" s="227"/>
      <c r="J25" s="227"/>
      <c r="K25" s="227"/>
      <c r="L25" s="227" t="s">
        <v>393</v>
      </c>
      <c r="M25" s="227"/>
      <c r="N25" s="227" t="s">
        <v>395</v>
      </c>
      <c r="O25" s="227" t="s">
        <v>393</v>
      </c>
      <c r="P25" s="227"/>
      <c r="Q25" s="227"/>
      <c r="R25" s="227"/>
      <c r="S25" s="227"/>
      <c r="T25" s="227"/>
      <c r="U25" s="227" t="s">
        <v>393</v>
      </c>
      <c r="V25" s="227"/>
      <c r="W25" s="227"/>
      <c r="X25" s="227"/>
      <c r="Y25" s="227"/>
      <c r="Z25" s="227"/>
      <c r="AA25" s="227"/>
      <c r="AB25" s="227"/>
      <c r="AC25" s="227"/>
      <c r="AD25" s="227" t="s">
        <v>393</v>
      </c>
      <c r="AE25" s="227" t="s">
        <v>393</v>
      </c>
      <c r="AF25" s="227"/>
      <c r="AG25" s="227"/>
      <c r="AH25" s="227"/>
      <c r="AI25" s="227"/>
      <c r="AJ25" s="227"/>
      <c r="AK25" s="227"/>
      <c r="AL25" s="227" t="s">
        <v>393</v>
      </c>
      <c r="AM25" s="227" t="s">
        <v>393</v>
      </c>
      <c r="AN25" s="227"/>
      <c r="AO25" s="227" t="s">
        <v>395</v>
      </c>
      <c r="AP25" s="227"/>
      <c r="AQ25" s="227" t="s">
        <v>396</v>
      </c>
      <c r="AR25" s="227"/>
      <c r="AS25" s="227"/>
      <c r="AT25" s="286" t="s">
        <v>393</v>
      </c>
      <c r="AU25" s="227"/>
      <c r="AV25" s="227"/>
      <c r="AW25" s="227"/>
      <c r="AX25" s="227"/>
      <c r="AY25" s="227"/>
      <c r="AZ25" s="227"/>
      <c r="BA25" s="227"/>
      <c r="BB25" s="227"/>
      <c r="BC25" s="227"/>
      <c r="BD25" s="227"/>
      <c r="BE25" s="227"/>
      <c r="BF25" s="227"/>
      <c r="BG25" s="227"/>
      <c r="BH25" s="1"/>
      <c r="BI25" s="1"/>
      <c r="BJ25" s="1"/>
    </row>
    <row r="26" spans="1:62" ht="12" hidden="1" customHeight="1" x14ac:dyDescent="0.15">
      <c r="A26" s="663"/>
      <c r="B26" s="243" t="s">
        <v>48</v>
      </c>
      <c r="C26" s="256">
        <v>1</v>
      </c>
      <c r="D26" s="227"/>
      <c r="E26" s="256"/>
      <c r="F26" s="227">
        <v>1</v>
      </c>
      <c r="G26" s="227"/>
      <c r="H26" s="227"/>
      <c r="I26" s="227"/>
      <c r="J26" s="227"/>
      <c r="K26" s="227"/>
      <c r="L26" s="227">
        <v>1</v>
      </c>
      <c r="M26" s="227"/>
      <c r="N26" s="227">
        <v>4</v>
      </c>
      <c r="O26" s="227">
        <v>1</v>
      </c>
      <c r="P26" s="227"/>
      <c r="Q26" s="227"/>
      <c r="R26" s="227"/>
      <c r="S26" s="227"/>
      <c r="T26" s="227"/>
      <c r="U26" s="227">
        <v>5</v>
      </c>
      <c r="V26" s="227"/>
      <c r="W26" s="227"/>
      <c r="X26" s="227"/>
      <c r="Y26" s="227"/>
      <c r="Z26" s="227"/>
      <c r="AA26" s="227"/>
      <c r="AB26" s="227"/>
      <c r="AC26" s="227"/>
      <c r="AD26" s="287">
        <v>3</v>
      </c>
      <c r="AE26" s="287">
        <v>3</v>
      </c>
      <c r="AF26" s="227"/>
      <c r="AG26" s="227"/>
      <c r="AH26" s="227"/>
      <c r="AI26" s="1"/>
      <c r="AJ26" s="1"/>
      <c r="AK26" s="1"/>
      <c r="AL26" s="1">
        <v>9</v>
      </c>
      <c r="AM26" s="1">
        <v>1</v>
      </c>
      <c r="AN26" s="1"/>
      <c r="AO26" s="1">
        <v>3</v>
      </c>
      <c r="AP26" s="1"/>
      <c r="AQ26" s="1">
        <v>3</v>
      </c>
      <c r="AR26" s="1"/>
      <c r="AS26" s="1"/>
      <c r="AT26" s="1">
        <v>2</v>
      </c>
      <c r="AU26" s="1"/>
      <c r="AV26" s="1"/>
      <c r="AW26" s="1"/>
      <c r="AX26" s="1"/>
      <c r="AY26" s="1"/>
      <c r="AZ26" s="1"/>
      <c r="BA26" s="1"/>
      <c r="BB26" s="1"/>
      <c r="BC26" s="1"/>
      <c r="BD26" s="1"/>
      <c r="BE26" s="1"/>
      <c r="BF26" s="1"/>
      <c r="BG26" s="1"/>
      <c r="BH26" s="1"/>
      <c r="BI26" s="1"/>
      <c r="BJ26" s="1"/>
    </row>
    <row r="27" spans="1:62" ht="12" hidden="1" customHeight="1" x14ac:dyDescent="0.15">
      <c r="A27" s="663"/>
      <c r="B27" s="243" t="s">
        <v>397</v>
      </c>
      <c r="C27" s="256">
        <f t="shared" ref="C27:H27" si="15">IF(C25=0,0,VLOOKUP(C25,GD,5,FALSE))</f>
        <v>1.2</v>
      </c>
      <c r="D27" s="227">
        <f t="shared" si="15"/>
        <v>0</v>
      </c>
      <c r="E27" s="227">
        <f t="shared" si="15"/>
        <v>0</v>
      </c>
      <c r="F27" s="227">
        <f t="shared" si="15"/>
        <v>0.39</v>
      </c>
      <c r="G27" s="227">
        <f t="shared" si="15"/>
        <v>0</v>
      </c>
      <c r="H27" s="227">
        <f t="shared" si="15"/>
        <v>0</v>
      </c>
      <c r="I27" s="227">
        <f t="shared" ref="I27:AO27" si="16">IF(I25=0,0,VLOOKUP(I25,GD,5,FALSE))</f>
        <v>0</v>
      </c>
      <c r="J27" s="227">
        <f t="shared" si="16"/>
        <v>0</v>
      </c>
      <c r="K27" s="227">
        <f t="shared" si="16"/>
        <v>0</v>
      </c>
      <c r="L27" s="227">
        <f t="shared" si="16"/>
        <v>1.2</v>
      </c>
      <c r="M27" s="227">
        <f t="shared" si="16"/>
        <v>0</v>
      </c>
      <c r="N27" s="227">
        <f t="shared" si="16"/>
        <v>1.3</v>
      </c>
      <c r="O27" s="227">
        <f t="shared" si="16"/>
        <v>1.2</v>
      </c>
      <c r="P27" s="227">
        <f t="shared" si="16"/>
        <v>0</v>
      </c>
      <c r="Q27" s="227">
        <f t="shared" si="16"/>
        <v>0</v>
      </c>
      <c r="R27" s="227">
        <f t="shared" si="16"/>
        <v>0</v>
      </c>
      <c r="S27" s="227">
        <f t="shared" si="16"/>
        <v>0</v>
      </c>
      <c r="T27" s="227">
        <f t="shared" si="16"/>
        <v>0</v>
      </c>
      <c r="U27" s="227">
        <f t="shared" si="16"/>
        <v>1.2</v>
      </c>
      <c r="V27" s="227">
        <f t="shared" si="16"/>
        <v>0</v>
      </c>
      <c r="W27" s="227">
        <f t="shared" si="16"/>
        <v>0</v>
      </c>
      <c r="X27" s="227">
        <f t="shared" si="16"/>
        <v>0</v>
      </c>
      <c r="Y27" s="227">
        <f t="shared" si="16"/>
        <v>0</v>
      </c>
      <c r="Z27" s="227">
        <f t="shared" si="16"/>
        <v>0</v>
      </c>
      <c r="AA27" s="227">
        <f t="shared" si="16"/>
        <v>0</v>
      </c>
      <c r="AB27" s="227">
        <f t="shared" si="16"/>
        <v>0</v>
      </c>
      <c r="AC27" s="227">
        <f t="shared" si="16"/>
        <v>0</v>
      </c>
      <c r="AD27" s="287">
        <f t="shared" si="16"/>
        <v>1.2</v>
      </c>
      <c r="AE27" s="287">
        <f>AD27</f>
        <v>1.2</v>
      </c>
      <c r="AF27" s="227">
        <f t="shared" si="16"/>
        <v>0</v>
      </c>
      <c r="AG27" s="227">
        <f t="shared" si="16"/>
        <v>0</v>
      </c>
      <c r="AH27" s="227">
        <f t="shared" si="16"/>
        <v>0</v>
      </c>
      <c r="AI27" s="227">
        <f t="shared" si="16"/>
        <v>0</v>
      </c>
      <c r="AJ27" s="227">
        <f t="shared" si="16"/>
        <v>0</v>
      </c>
      <c r="AK27" s="227">
        <f t="shared" si="16"/>
        <v>0</v>
      </c>
      <c r="AL27" s="227">
        <f t="shared" si="16"/>
        <v>1.2</v>
      </c>
      <c r="AM27" s="227">
        <f t="shared" si="16"/>
        <v>1.2</v>
      </c>
      <c r="AN27" s="227">
        <f t="shared" si="16"/>
        <v>0</v>
      </c>
      <c r="AO27" s="227">
        <f t="shared" si="16"/>
        <v>1.3</v>
      </c>
      <c r="AP27" s="227">
        <f t="shared" ref="AP27:BG27" si="17">IF(AP25=0,0,VLOOKUP(AP25,GD,5,FALSE))</f>
        <v>0</v>
      </c>
      <c r="AQ27" s="227">
        <f t="shared" si="17"/>
        <v>0.53</v>
      </c>
      <c r="AR27" s="227">
        <f t="shared" si="17"/>
        <v>0</v>
      </c>
      <c r="AS27" s="227">
        <f t="shared" si="17"/>
        <v>0</v>
      </c>
      <c r="AT27" s="227">
        <f t="shared" si="17"/>
        <v>1.2</v>
      </c>
      <c r="AU27" s="227">
        <f t="shared" si="17"/>
        <v>0</v>
      </c>
      <c r="AV27" s="227">
        <f t="shared" si="17"/>
        <v>0</v>
      </c>
      <c r="AW27" s="227">
        <f t="shared" si="17"/>
        <v>0</v>
      </c>
      <c r="AX27" s="227">
        <f t="shared" si="17"/>
        <v>0</v>
      </c>
      <c r="AY27" s="227">
        <f t="shared" si="17"/>
        <v>0</v>
      </c>
      <c r="AZ27" s="227">
        <f t="shared" si="17"/>
        <v>0</v>
      </c>
      <c r="BA27" s="227">
        <f t="shared" si="17"/>
        <v>0</v>
      </c>
      <c r="BB27" s="227">
        <f t="shared" si="17"/>
        <v>0</v>
      </c>
      <c r="BC27" s="227">
        <f t="shared" si="17"/>
        <v>0</v>
      </c>
      <c r="BD27" s="227">
        <f t="shared" si="17"/>
        <v>0</v>
      </c>
      <c r="BE27" s="227">
        <f t="shared" si="17"/>
        <v>0</v>
      </c>
      <c r="BF27" s="227">
        <f t="shared" si="17"/>
        <v>0</v>
      </c>
      <c r="BG27" s="227">
        <f t="shared" si="17"/>
        <v>0</v>
      </c>
      <c r="BH27" s="1"/>
      <c r="BI27" s="1"/>
      <c r="BJ27" s="1"/>
    </row>
    <row r="28" spans="1:62" s="212" customFormat="1" ht="12" hidden="1" customHeight="1" x14ac:dyDescent="0.15">
      <c r="A28" s="257" t="s">
        <v>51</v>
      </c>
      <c r="B28" s="258" t="s">
        <v>398</v>
      </c>
      <c r="C28" s="259">
        <v>6.7</v>
      </c>
      <c r="D28" s="259">
        <f>C28</f>
        <v>6.7</v>
      </c>
      <c r="E28" s="259">
        <f t="shared" ref="E28:BI28" si="18">D28</f>
        <v>6.7</v>
      </c>
      <c r="F28" s="259">
        <f t="shared" si="18"/>
        <v>6.7</v>
      </c>
      <c r="G28" s="259">
        <f t="shared" si="18"/>
        <v>6.7</v>
      </c>
      <c r="H28" s="259">
        <f t="shared" si="18"/>
        <v>6.7</v>
      </c>
      <c r="I28" s="259">
        <f t="shared" si="18"/>
        <v>6.7</v>
      </c>
      <c r="J28" s="259">
        <f t="shared" si="18"/>
        <v>6.7</v>
      </c>
      <c r="K28" s="259">
        <f t="shared" si="18"/>
        <v>6.7</v>
      </c>
      <c r="L28" s="259">
        <f t="shared" si="18"/>
        <v>6.7</v>
      </c>
      <c r="M28" s="259">
        <f t="shared" si="18"/>
        <v>6.7</v>
      </c>
      <c r="N28" s="259">
        <f t="shared" si="18"/>
        <v>6.7</v>
      </c>
      <c r="O28" s="259">
        <f t="shared" si="18"/>
        <v>6.7</v>
      </c>
      <c r="P28" s="259">
        <f t="shared" si="18"/>
        <v>6.7</v>
      </c>
      <c r="Q28" s="259">
        <f t="shared" si="18"/>
        <v>6.7</v>
      </c>
      <c r="R28" s="259">
        <f t="shared" si="18"/>
        <v>6.7</v>
      </c>
      <c r="S28" s="259">
        <f t="shared" si="18"/>
        <v>6.7</v>
      </c>
      <c r="T28" s="259">
        <f t="shared" si="18"/>
        <v>6.7</v>
      </c>
      <c r="U28" s="259">
        <f t="shared" si="18"/>
        <v>6.7</v>
      </c>
      <c r="V28" s="259">
        <f t="shared" si="18"/>
        <v>6.7</v>
      </c>
      <c r="W28" s="259">
        <f t="shared" si="18"/>
        <v>6.7</v>
      </c>
      <c r="X28" s="259">
        <f t="shared" si="18"/>
        <v>6.7</v>
      </c>
      <c r="Y28" s="259">
        <f t="shared" si="18"/>
        <v>6.7</v>
      </c>
      <c r="Z28" s="259">
        <f t="shared" si="18"/>
        <v>6.7</v>
      </c>
      <c r="AA28" s="259">
        <f t="shared" si="18"/>
        <v>6.7</v>
      </c>
      <c r="AB28" s="259">
        <f t="shared" si="18"/>
        <v>6.7</v>
      </c>
      <c r="AC28" s="259">
        <f t="shared" si="18"/>
        <v>6.7</v>
      </c>
      <c r="AD28" s="259">
        <f t="shared" si="18"/>
        <v>6.7</v>
      </c>
      <c r="AE28" s="259">
        <f t="shared" si="18"/>
        <v>6.7</v>
      </c>
      <c r="AF28" s="259">
        <f t="shared" si="18"/>
        <v>6.7</v>
      </c>
      <c r="AG28" s="259">
        <f t="shared" si="18"/>
        <v>6.7</v>
      </c>
      <c r="AH28" s="259">
        <f t="shared" si="18"/>
        <v>6.7</v>
      </c>
      <c r="AI28" s="259">
        <f t="shared" si="18"/>
        <v>6.7</v>
      </c>
      <c r="AJ28" s="259">
        <f t="shared" si="18"/>
        <v>6.7</v>
      </c>
      <c r="AK28" s="259">
        <f t="shared" si="18"/>
        <v>6.7</v>
      </c>
      <c r="AL28" s="259">
        <f t="shared" si="18"/>
        <v>6.7</v>
      </c>
      <c r="AM28" s="259">
        <v>6.5</v>
      </c>
      <c r="AN28" s="259">
        <v>6.5</v>
      </c>
      <c r="AO28" s="259">
        <f t="shared" si="18"/>
        <v>6.5</v>
      </c>
      <c r="AP28" s="259">
        <f t="shared" si="18"/>
        <v>6.5</v>
      </c>
      <c r="AQ28" s="259">
        <f t="shared" si="18"/>
        <v>6.5</v>
      </c>
      <c r="AR28" s="259">
        <f t="shared" si="18"/>
        <v>6.5</v>
      </c>
      <c r="AS28" s="259">
        <f t="shared" si="18"/>
        <v>6.5</v>
      </c>
      <c r="AT28" s="259">
        <f t="shared" si="18"/>
        <v>6.5</v>
      </c>
      <c r="AU28" s="259">
        <f t="shared" si="18"/>
        <v>6.5</v>
      </c>
      <c r="AV28" s="259">
        <f t="shared" si="18"/>
        <v>6.5</v>
      </c>
      <c r="AW28" s="259">
        <f t="shared" si="18"/>
        <v>6.5</v>
      </c>
      <c r="AX28" s="259">
        <f t="shared" si="18"/>
        <v>6.5</v>
      </c>
      <c r="AY28" s="259">
        <f t="shared" si="18"/>
        <v>6.5</v>
      </c>
      <c r="AZ28" s="259">
        <f t="shared" si="18"/>
        <v>6.5</v>
      </c>
      <c r="BA28" s="259">
        <f t="shared" si="18"/>
        <v>6.5</v>
      </c>
      <c r="BB28" s="259">
        <f t="shared" si="18"/>
        <v>6.5</v>
      </c>
      <c r="BC28" s="259">
        <f t="shared" si="18"/>
        <v>6.5</v>
      </c>
      <c r="BD28" s="259">
        <f t="shared" si="18"/>
        <v>6.5</v>
      </c>
      <c r="BE28" s="259">
        <f t="shared" si="18"/>
        <v>6.5</v>
      </c>
      <c r="BF28" s="259">
        <f t="shared" si="18"/>
        <v>6.5</v>
      </c>
      <c r="BG28" s="259">
        <f t="shared" si="18"/>
        <v>6.5</v>
      </c>
      <c r="BH28" s="259">
        <f t="shared" si="18"/>
        <v>6.5</v>
      </c>
      <c r="BI28" s="259">
        <f t="shared" si="18"/>
        <v>6.5</v>
      </c>
      <c r="BJ28" s="316"/>
    </row>
    <row r="29" spans="1:62" ht="12" hidden="1" customHeight="1" x14ac:dyDescent="0.15">
      <c r="A29" s="232" t="s">
        <v>399</v>
      </c>
      <c r="B29" s="260"/>
      <c r="C29" s="239">
        <f t="shared" ref="C29:BI29" si="19">IF(OR(C12=0,C12="砼屋面"),C28/10,IF(C12="瓦房",VLOOKUP(C28,CX,2),IF(C12="灰瓦房(其他房)",VLOOKUP(C28,CX,3),IF(C12="灰房",VLOOKUP(C28,CX,4)))))</f>
        <v>0.67</v>
      </c>
      <c r="D29" s="239">
        <f t="shared" si="19"/>
        <v>0.67</v>
      </c>
      <c r="E29" s="239">
        <f t="shared" si="19"/>
        <v>0.67</v>
      </c>
      <c r="F29" s="239">
        <f t="shared" si="19"/>
        <v>0.67</v>
      </c>
      <c r="G29" s="239">
        <f t="shared" si="19"/>
        <v>0.67</v>
      </c>
      <c r="H29" s="239">
        <f t="shared" si="19"/>
        <v>0.67</v>
      </c>
      <c r="I29" s="239">
        <f t="shared" si="19"/>
        <v>0.67</v>
      </c>
      <c r="J29" s="239">
        <f t="shared" si="19"/>
        <v>0.67</v>
      </c>
      <c r="K29" s="239">
        <f t="shared" si="19"/>
        <v>0.67</v>
      </c>
      <c r="L29" s="239">
        <f t="shared" si="19"/>
        <v>0.67</v>
      </c>
      <c r="M29" s="239">
        <f t="shared" si="19"/>
        <v>0.67</v>
      </c>
      <c r="N29" s="239">
        <f t="shared" si="19"/>
        <v>0.67</v>
      </c>
      <c r="O29" s="239">
        <f t="shared" si="19"/>
        <v>0.67</v>
      </c>
      <c r="P29" s="239">
        <f t="shared" si="19"/>
        <v>0.67</v>
      </c>
      <c r="Q29" s="239">
        <f t="shared" si="19"/>
        <v>0.67</v>
      </c>
      <c r="R29" s="239">
        <f t="shared" si="19"/>
        <v>0.67</v>
      </c>
      <c r="S29" s="239">
        <f t="shared" si="19"/>
        <v>0.67</v>
      </c>
      <c r="T29" s="239">
        <f t="shared" si="19"/>
        <v>0.67</v>
      </c>
      <c r="U29" s="239">
        <f t="shared" si="19"/>
        <v>0.67</v>
      </c>
      <c r="V29" s="239">
        <f t="shared" si="19"/>
        <v>0.67</v>
      </c>
      <c r="W29" s="239">
        <f t="shared" si="19"/>
        <v>0.67</v>
      </c>
      <c r="X29" s="239">
        <f t="shared" si="19"/>
        <v>0.67</v>
      </c>
      <c r="Y29" s="239">
        <f t="shared" si="19"/>
        <v>0.67</v>
      </c>
      <c r="Z29" s="239">
        <f t="shared" si="19"/>
        <v>0.67</v>
      </c>
      <c r="AA29" s="239">
        <f t="shared" si="19"/>
        <v>0.67</v>
      </c>
      <c r="AB29" s="239">
        <f t="shared" si="19"/>
        <v>0.67</v>
      </c>
      <c r="AC29" s="239">
        <f t="shared" si="19"/>
        <v>0.67</v>
      </c>
      <c r="AD29" s="298">
        <f t="shared" si="19"/>
        <v>0.67</v>
      </c>
      <c r="AE29" s="298">
        <f t="shared" si="19"/>
        <v>0.67</v>
      </c>
      <c r="AF29" s="239">
        <f t="shared" si="19"/>
        <v>0.67</v>
      </c>
      <c r="AG29" s="239">
        <f t="shared" si="19"/>
        <v>0.67</v>
      </c>
      <c r="AH29" s="239">
        <f t="shared" si="19"/>
        <v>0.67</v>
      </c>
      <c r="AI29" s="239">
        <f t="shared" si="19"/>
        <v>0.67</v>
      </c>
      <c r="AJ29" s="239">
        <f t="shared" si="19"/>
        <v>0.67</v>
      </c>
      <c r="AK29" s="239">
        <f t="shared" si="19"/>
        <v>0.67</v>
      </c>
      <c r="AL29" s="239">
        <f t="shared" si="19"/>
        <v>0.67</v>
      </c>
      <c r="AM29" s="239">
        <f t="shared" si="19"/>
        <v>0.65</v>
      </c>
      <c r="AN29" s="239">
        <f t="shared" si="19"/>
        <v>0.65</v>
      </c>
      <c r="AO29" s="239">
        <f t="shared" si="19"/>
        <v>0.65</v>
      </c>
      <c r="AP29" s="239">
        <f t="shared" si="19"/>
        <v>0.65</v>
      </c>
      <c r="AQ29" s="239">
        <f t="shared" si="19"/>
        <v>0.65</v>
      </c>
      <c r="AR29" s="239">
        <f t="shared" si="19"/>
        <v>0.65</v>
      </c>
      <c r="AS29" s="239">
        <f t="shared" si="19"/>
        <v>0.65</v>
      </c>
      <c r="AT29" s="239">
        <f t="shared" si="19"/>
        <v>0.65</v>
      </c>
      <c r="AU29" s="239">
        <f t="shared" si="19"/>
        <v>0.65</v>
      </c>
      <c r="AV29" s="239">
        <f t="shared" si="19"/>
        <v>0.65</v>
      </c>
      <c r="AW29" s="239">
        <f t="shared" si="19"/>
        <v>0.65</v>
      </c>
      <c r="AX29" s="239">
        <f t="shared" si="19"/>
        <v>0.65</v>
      </c>
      <c r="AY29" s="239">
        <f t="shared" si="19"/>
        <v>0.65</v>
      </c>
      <c r="AZ29" s="239">
        <f t="shared" si="19"/>
        <v>0.65</v>
      </c>
      <c r="BA29" s="239">
        <f t="shared" si="19"/>
        <v>0.65</v>
      </c>
      <c r="BB29" s="239">
        <f t="shared" si="19"/>
        <v>0.65</v>
      </c>
      <c r="BC29" s="239">
        <f t="shared" si="19"/>
        <v>0.65</v>
      </c>
      <c r="BD29" s="239">
        <f t="shared" si="19"/>
        <v>0.65</v>
      </c>
      <c r="BE29" s="239">
        <f t="shared" si="19"/>
        <v>0.65</v>
      </c>
      <c r="BF29" s="239">
        <f t="shared" si="19"/>
        <v>0.65</v>
      </c>
      <c r="BG29" s="239">
        <f t="shared" si="19"/>
        <v>0.65</v>
      </c>
      <c r="BH29" s="239">
        <f t="shared" si="19"/>
        <v>0.65</v>
      </c>
      <c r="BI29" s="239">
        <f t="shared" si="19"/>
        <v>0.65</v>
      </c>
      <c r="BJ29" s="1" t="s">
        <v>400</v>
      </c>
    </row>
    <row r="30" spans="1:62" ht="12" hidden="1" customHeight="1" x14ac:dyDescent="0.15">
      <c r="A30" s="232" t="s">
        <v>401</v>
      </c>
      <c r="B30" s="261">
        <f>SUM(C30:AW30)</f>
        <v>8271399</v>
      </c>
      <c r="C30" s="262">
        <f t="shared" ref="C30:BI30" si="20">ROUND(IF(C8=0,0,((C13+C14+C16+C15+(C21+C22)*C24)*C10*C29)*$E$1*$F$1+(C26*C5*C23)*$F$1*C27*C29),0)</f>
        <v>274055</v>
      </c>
      <c r="D30" s="262">
        <f t="shared" si="20"/>
        <v>58264</v>
      </c>
      <c r="E30" s="262">
        <f t="shared" si="20"/>
        <v>3500720</v>
      </c>
      <c r="F30" s="262">
        <f t="shared" si="20"/>
        <v>52433</v>
      </c>
      <c r="G30" s="262">
        <f t="shared" si="20"/>
        <v>56204</v>
      </c>
      <c r="H30" s="262">
        <f t="shared" si="20"/>
        <v>23743</v>
      </c>
      <c r="I30" s="262">
        <f t="shared" si="20"/>
        <v>103528</v>
      </c>
      <c r="J30" s="262">
        <f t="shared" si="20"/>
        <v>8977</v>
      </c>
      <c r="K30" s="262">
        <f t="shared" si="20"/>
        <v>48126</v>
      </c>
      <c r="L30" s="262">
        <f t="shared" si="20"/>
        <v>21526</v>
      </c>
      <c r="M30" s="262">
        <f t="shared" si="20"/>
        <v>27174</v>
      </c>
      <c r="N30" s="262">
        <f t="shared" si="20"/>
        <v>148742</v>
      </c>
      <c r="O30" s="262">
        <f t="shared" si="20"/>
        <v>58980</v>
      </c>
      <c r="P30" s="262">
        <f t="shared" si="20"/>
        <v>40142</v>
      </c>
      <c r="Q30" s="262">
        <f t="shared" si="20"/>
        <v>45005</v>
      </c>
      <c r="R30" s="262">
        <f t="shared" si="20"/>
        <v>282992</v>
      </c>
      <c r="S30" s="262">
        <f t="shared" si="20"/>
        <v>16171</v>
      </c>
      <c r="T30" s="262">
        <f t="shared" si="20"/>
        <v>18108</v>
      </c>
      <c r="U30" s="262">
        <f t="shared" si="20"/>
        <v>152706</v>
      </c>
      <c r="V30" s="262">
        <f t="shared" si="20"/>
        <v>51738</v>
      </c>
      <c r="W30" s="262">
        <f t="shared" si="20"/>
        <v>84365</v>
      </c>
      <c r="X30" s="262">
        <f t="shared" si="20"/>
        <v>29207</v>
      </c>
      <c r="Y30" s="262">
        <f t="shared" si="20"/>
        <v>633915</v>
      </c>
      <c r="Z30" s="262">
        <f t="shared" si="20"/>
        <v>73539</v>
      </c>
      <c r="AA30" s="262">
        <f t="shared" si="20"/>
        <v>2097</v>
      </c>
      <c r="AB30" s="262">
        <f t="shared" si="20"/>
        <v>59502</v>
      </c>
      <c r="AC30" s="262">
        <f t="shared" si="20"/>
        <v>59393</v>
      </c>
      <c r="AD30" s="302">
        <f t="shared" si="20"/>
        <v>179430</v>
      </c>
      <c r="AE30" s="302">
        <f t="shared" si="20"/>
        <v>191269</v>
      </c>
      <c r="AF30" s="262">
        <f t="shared" si="20"/>
        <v>23721</v>
      </c>
      <c r="AG30" s="262">
        <f t="shared" si="20"/>
        <v>39369</v>
      </c>
      <c r="AH30" s="262">
        <f t="shared" si="20"/>
        <v>79466</v>
      </c>
      <c r="AI30" s="262">
        <f t="shared" si="20"/>
        <v>785258</v>
      </c>
      <c r="AJ30" s="262">
        <f t="shared" si="20"/>
        <v>106861</v>
      </c>
      <c r="AK30" s="262">
        <f t="shared" si="20"/>
        <v>14082</v>
      </c>
      <c r="AL30" s="262">
        <f t="shared" si="20"/>
        <v>194483</v>
      </c>
      <c r="AM30" s="262">
        <f t="shared" si="20"/>
        <v>174776</v>
      </c>
      <c r="AN30" s="262">
        <f t="shared" si="20"/>
        <v>5030</v>
      </c>
      <c r="AO30" s="262">
        <f t="shared" si="20"/>
        <v>89854</v>
      </c>
      <c r="AP30" s="262">
        <f t="shared" si="20"/>
        <v>17429</v>
      </c>
      <c r="AQ30" s="262">
        <f t="shared" si="20"/>
        <v>52523</v>
      </c>
      <c r="AR30" s="262">
        <f t="shared" si="20"/>
        <v>254774</v>
      </c>
      <c r="AS30" s="262">
        <f t="shared" si="20"/>
        <v>16691</v>
      </c>
      <c r="AT30" s="262">
        <f t="shared" si="20"/>
        <v>51350</v>
      </c>
      <c r="AU30" s="262">
        <f t="shared" si="20"/>
        <v>15606</v>
      </c>
      <c r="AV30" s="262">
        <f t="shared" si="20"/>
        <v>28547</v>
      </c>
      <c r="AW30" s="262">
        <f t="shared" si="20"/>
        <v>19528</v>
      </c>
      <c r="AX30" s="262">
        <f t="shared" si="20"/>
        <v>0</v>
      </c>
      <c r="AY30" s="262">
        <f t="shared" si="20"/>
        <v>62410</v>
      </c>
      <c r="AZ30" s="262">
        <f t="shared" si="20"/>
        <v>27077</v>
      </c>
      <c r="BA30" s="262">
        <f t="shared" si="20"/>
        <v>39416</v>
      </c>
      <c r="BB30" s="262">
        <f t="shared" si="20"/>
        <v>1899</v>
      </c>
      <c r="BC30" s="262">
        <f t="shared" si="20"/>
        <v>3064</v>
      </c>
      <c r="BD30" s="262">
        <f t="shared" si="20"/>
        <v>25708</v>
      </c>
      <c r="BE30" s="262">
        <f t="shared" si="20"/>
        <v>17679</v>
      </c>
      <c r="BF30" s="262">
        <f t="shared" si="20"/>
        <v>0</v>
      </c>
      <c r="BG30" s="262">
        <f t="shared" si="20"/>
        <v>18765</v>
      </c>
      <c r="BH30" s="302">
        <f t="shared" si="20"/>
        <v>16628</v>
      </c>
      <c r="BI30" s="302">
        <f t="shared" si="20"/>
        <v>16628</v>
      </c>
      <c r="BJ30" s="317">
        <f>BH30+BI30</f>
        <v>33256</v>
      </c>
    </row>
    <row r="31" spans="1:62" s="213" customFormat="1" ht="12" hidden="1" customHeight="1" x14ac:dyDescent="0.15">
      <c r="A31" s="263" t="s">
        <v>402</v>
      </c>
      <c r="B31" s="261">
        <f>SUM(C31:AW31)</f>
        <v>7636486</v>
      </c>
      <c r="C31" s="264">
        <v>221553</v>
      </c>
      <c r="D31" s="264">
        <v>77303</v>
      </c>
      <c r="E31" s="264">
        <v>3784040</v>
      </c>
      <c r="F31" s="264">
        <v>56530</v>
      </c>
      <c r="G31" s="264">
        <v>47313</v>
      </c>
      <c r="H31" s="264">
        <v>18209</v>
      </c>
      <c r="I31" s="264">
        <v>92759</v>
      </c>
      <c r="J31" s="264">
        <v>8023</v>
      </c>
      <c r="K31" s="264">
        <v>47412</v>
      </c>
      <c r="L31" s="264">
        <v>17218</v>
      </c>
      <c r="M31" s="264">
        <v>12349</v>
      </c>
      <c r="N31" s="264">
        <v>49701</v>
      </c>
      <c r="O31" s="264">
        <v>51420</v>
      </c>
      <c r="P31" s="264">
        <v>40966</v>
      </c>
      <c r="Q31" s="264">
        <v>43721</v>
      </c>
      <c r="R31" s="264">
        <v>184330</v>
      </c>
      <c r="S31" s="264">
        <v>16481</v>
      </c>
      <c r="T31" s="264">
        <v>10439</v>
      </c>
      <c r="U31" s="264">
        <v>104630</v>
      </c>
      <c r="V31" s="264">
        <v>56385</v>
      </c>
      <c r="W31" s="264">
        <v>45576</v>
      </c>
      <c r="X31" s="264">
        <v>17178</v>
      </c>
      <c r="Y31" s="264">
        <v>412172</v>
      </c>
      <c r="Z31" s="264">
        <v>49322</v>
      </c>
      <c r="AA31" s="264">
        <v>3052</v>
      </c>
      <c r="AB31" s="264">
        <v>51210</v>
      </c>
      <c r="AC31" s="264">
        <v>34489</v>
      </c>
      <c r="AD31" s="303">
        <v>341096</v>
      </c>
      <c r="AE31" s="303"/>
      <c r="AF31" s="264">
        <v>27531</v>
      </c>
      <c r="AG31" s="264">
        <v>46748</v>
      </c>
      <c r="AH31" s="264">
        <v>59597</v>
      </c>
      <c r="AI31" s="264">
        <v>731851</v>
      </c>
      <c r="AJ31" s="264">
        <v>104553</v>
      </c>
      <c r="AK31" s="264">
        <v>12139</v>
      </c>
      <c r="AL31" s="264">
        <v>117738</v>
      </c>
      <c r="AM31" s="264">
        <v>151536</v>
      </c>
      <c r="AN31" s="264">
        <v>5804</v>
      </c>
      <c r="AO31" s="264">
        <v>56505</v>
      </c>
      <c r="AP31" s="264">
        <v>16542</v>
      </c>
      <c r="AQ31" s="264">
        <v>32131</v>
      </c>
      <c r="AR31" s="264">
        <v>267311</v>
      </c>
      <c r="AS31" s="264">
        <v>15833</v>
      </c>
      <c r="AT31" s="264">
        <v>41867</v>
      </c>
      <c r="AU31" s="264">
        <v>14040</v>
      </c>
      <c r="AV31" s="264">
        <v>24445</v>
      </c>
      <c r="AW31" s="264">
        <v>15438</v>
      </c>
      <c r="AX31" s="264"/>
      <c r="AY31" s="264"/>
      <c r="AZ31" s="264"/>
      <c r="BA31" s="264"/>
      <c r="BB31" s="264"/>
      <c r="BC31" s="264"/>
      <c r="BD31" s="264"/>
      <c r="BE31" s="264"/>
      <c r="BF31" s="264"/>
      <c r="BG31" s="264"/>
    </row>
    <row r="32" spans="1:62" ht="12" hidden="1" customHeight="1" x14ac:dyDescent="0.15">
      <c r="A32" s="265" t="s">
        <v>61</v>
      </c>
      <c r="B32" s="266">
        <f t="shared" ref="B32:BI32" si="21">ROUND(B30/B8,2)</f>
        <v>960.25</v>
      </c>
      <c r="C32" s="267">
        <f t="shared" si="21"/>
        <v>816.47</v>
      </c>
      <c r="D32" s="267">
        <f t="shared" si="21"/>
        <v>805.2</v>
      </c>
      <c r="E32" s="267">
        <f t="shared" si="21"/>
        <v>1301.95</v>
      </c>
      <c r="F32" s="267">
        <f t="shared" si="21"/>
        <v>1342.03</v>
      </c>
      <c r="G32" s="267">
        <f t="shared" si="21"/>
        <v>755.33</v>
      </c>
      <c r="H32" s="267">
        <f t="shared" si="21"/>
        <v>544.19000000000005</v>
      </c>
      <c r="I32" s="267">
        <f t="shared" si="21"/>
        <v>768.75</v>
      </c>
      <c r="J32" s="267">
        <f t="shared" si="21"/>
        <v>354.26</v>
      </c>
      <c r="K32" s="267">
        <f t="shared" si="21"/>
        <v>1054.7</v>
      </c>
      <c r="L32" s="267">
        <f t="shared" si="21"/>
        <v>710.43</v>
      </c>
      <c r="M32" s="267">
        <f t="shared" si="21"/>
        <v>1003.84</v>
      </c>
      <c r="N32" s="267">
        <f t="shared" si="21"/>
        <v>1547.46</v>
      </c>
      <c r="O32" s="267">
        <f t="shared" si="21"/>
        <v>945.04</v>
      </c>
      <c r="P32" s="267">
        <f t="shared" si="21"/>
        <v>893.83</v>
      </c>
      <c r="Q32" s="267">
        <f t="shared" si="21"/>
        <v>840.9</v>
      </c>
      <c r="R32" s="267">
        <f t="shared" si="21"/>
        <v>1423.14</v>
      </c>
      <c r="S32" s="267">
        <f t="shared" si="21"/>
        <v>794.64</v>
      </c>
      <c r="T32" s="267">
        <f t="shared" si="21"/>
        <v>593.12</v>
      </c>
      <c r="U32" s="267">
        <f t="shared" si="21"/>
        <v>998.86</v>
      </c>
      <c r="V32" s="267">
        <f t="shared" si="21"/>
        <v>772.55</v>
      </c>
      <c r="W32" s="267">
        <f t="shared" si="21"/>
        <v>708.06</v>
      </c>
      <c r="X32" s="267">
        <f t="shared" si="21"/>
        <v>374.4</v>
      </c>
      <c r="Y32" s="267">
        <f t="shared" si="21"/>
        <v>1182.21</v>
      </c>
      <c r="Z32" s="267">
        <f t="shared" si="21"/>
        <v>970.17</v>
      </c>
      <c r="AA32" s="267">
        <f t="shared" si="21"/>
        <v>828.85</v>
      </c>
      <c r="AB32" s="267">
        <f t="shared" si="21"/>
        <v>865.23</v>
      </c>
      <c r="AC32" s="267">
        <f t="shared" si="21"/>
        <v>1519.39</v>
      </c>
      <c r="AD32" s="304">
        <f t="shared" si="21"/>
        <v>1357.06</v>
      </c>
      <c r="AE32" s="304">
        <f t="shared" si="21"/>
        <v>1446.6</v>
      </c>
      <c r="AF32" s="267">
        <f t="shared" si="21"/>
        <v>720.13</v>
      </c>
      <c r="AG32" s="267">
        <f t="shared" si="21"/>
        <v>644.34</v>
      </c>
      <c r="AH32" s="267">
        <f t="shared" si="21"/>
        <v>533.83000000000004</v>
      </c>
      <c r="AI32" s="267">
        <f t="shared" si="21"/>
        <v>1039.3599999999999</v>
      </c>
      <c r="AJ32" s="267">
        <f t="shared" si="21"/>
        <v>754.08</v>
      </c>
      <c r="AK32" s="267">
        <f t="shared" si="21"/>
        <v>948.92</v>
      </c>
      <c r="AL32" s="267">
        <f t="shared" si="21"/>
        <v>1019.94</v>
      </c>
      <c r="AM32" s="267">
        <f t="shared" si="21"/>
        <v>702.05</v>
      </c>
      <c r="AN32" s="267">
        <f t="shared" si="21"/>
        <v>658.38</v>
      </c>
      <c r="AO32" s="267">
        <f t="shared" si="21"/>
        <v>860.42</v>
      </c>
      <c r="AP32" s="267">
        <f t="shared" si="21"/>
        <v>764.09</v>
      </c>
      <c r="AQ32" s="267">
        <f t="shared" si="21"/>
        <v>640.6</v>
      </c>
      <c r="AR32" s="267">
        <f t="shared" si="21"/>
        <v>661.03</v>
      </c>
      <c r="AS32" s="267">
        <f t="shared" si="21"/>
        <v>1022.73</v>
      </c>
      <c r="AT32" s="267">
        <f t="shared" si="21"/>
        <v>879.43</v>
      </c>
      <c r="AU32" s="267">
        <f t="shared" si="21"/>
        <v>1082.25</v>
      </c>
      <c r="AV32" s="267">
        <f t="shared" si="21"/>
        <v>646.29999999999995</v>
      </c>
      <c r="AW32" s="267">
        <f t="shared" si="21"/>
        <v>710.63</v>
      </c>
      <c r="AX32" s="267">
        <f t="shared" si="21"/>
        <v>0</v>
      </c>
      <c r="AY32" s="267">
        <f t="shared" si="21"/>
        <v>299.08</v>
      </c>
      <c r="AZ32" s="267">
        <f t="shared" si="21"/>
        <v>257.02</v>
      </c>
      <c r="BA32" s="267">
        <f t="shared" si="21"/>
        <v>330.62</v>
      </c>
      <c r="BB32" s="267">
        <f t="shared" si="21"/>
        <v>254.9</v>
      </c>
      <c r="BC32" s="267">
        <f t="shared" si="21"/>
        <v>186.94</v>
      </c>
      <c r="BD32" s="267">
        <f t="shared" si="21"/>
        <v>186.94</v>
      </c>
      <c r="BE32" s="267">
        <f t="shared" si="21"/>
        <v>186.94</v>
      </c>
      <c r="BF32" s="267">
        <f t="shared" si="21"/>
        <v>0</v>
      </c>
      <c r="BG32" s="267">
        <f t="shared" si="21"/>
        <v>186.94</v>
      </c>
      <c r="BH32" s="267">
        <f t="shared" si="21"/>
        <v>369.51</v>
      </c>
      <c r="BI32" s="267">
        <f t="shared" si="21"/>
        <v>369.51</v>
      </c>
      <c r="BJ32" s="1"/>
    </row>
    <row r="33" spans="1:59" ht="15" x14ac:dyDescent="0.15">
      <c r="A33" s="268" t="s">
        <v>403</v>
      </c>
      <c r="B33" s="269" t="s">
        <v>404</v>
      </c>
      <c r="C33" s="269" t="s">
        <v>405</v>
      </c>
      <c r="D33" s="269" t="s">
        <v>406</v>
      </c>
      <c r="E33" s="269" t="s">
        <v>407</v>
      </c>
      <c r="F33" s="269" t="s">
        <v>408</v>
      </c>
      <c r="G33" s="269" t="s">
        <v>409</v>
      </c>
      <c r="H33" s="269" t="s">
        <v>410</v>
      </c>
      <c r="I33" s="219"/>
      <c r="J33" s="219"/>
      <c r="K33" s="219"/>
      <c r="L33" s="219"/>
      <c r="M33" s="1"/>
      <c r="N33" s="1"/>
      <c r="O33" s="1"/>
      <c r="P33" s="1"/>
      <c r="Q33" s="1"/>
      <c r="R33" s="1"/>
      <c r="S33" s="1"/>
      <c r="T33" s="1"/>
      <c r="U33" s="1"/>
      <c r="V33" s="1"/>
      <c r="W33" s="1"/>
      <c r="X33" s="1"/>
      <c r="Y33" s="1"/>
      <c r="Z33" s="1"/>
      <c r="AA33" s="1"/>
      <c r="AB33" s="1"/>
      <c r="AC33" s="1"/>
      <c r="AD33" s="294"/>
      <c r="AE33" s="294"/>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t="s">
        <v>411</v>
      </c>
      <c r="BG33" s="1">
        <f>AY30+AZ30+BA30+BB30+BC30+BD30+BE30+BG30</f>
        <v>196018</v>
      </c>
    </row>
    <row r="34" spans="1:59" ht="15" x14ac:dyDescent="0.15">
      <c r="A34" s="270" t="s">
        <v>60</v>
      </c>
      <c r="B34" s="271" t="str">
        <f t="shared" ref="B34:H34" si="22">IF(B33="","",VLOOKUP(B33,FSW,2,FALSE))</f>
        <v>份</v>
      </c>
      <c r="C34" s="271" t="str">
        <f t="shared" si="22"/>
        <v>个</v>
      </c>
      <c r="D34" s="271" t="str">
        <f t="shared" si="22"/>
        <v>个</v>
      </c>
      <c r="E34" s="271" t="str">
        <f t="shared" si="22"/>
        <v>个</v>
      </c>
      <c r="F34" s="271" t="str">
        <f t="shared" si="22"/>
        <v>座</v>
      </c>
      <c r="G34" s="271" t="str">
        <f t="shared" si="22"/>
        <v>平方米</v>
      </c>
      <c r="H34" s="271" t="str">
        <f t="shared" si="22"/>
        <v>平方米</v>
      </c>
      <c r="I34" s="219"/>
      <c r="J34" s="219"/>
      <c r="K34" s="219"/>
      <c r="L34" s="219"/>
      <c r="M34" s="1"/>
      <c r="N34" s="1"/>
      <c r="O34" s="1"/>
      <c r="P34" s="1"/>
      <c r="Q34" s="1"/>
      <c r="R34" s="1"/>
      <c r="S34" s="1"/>
      <c r="T34" s="1"/>
      <c r="U34" s="1"/>
      <c r="V34" s="1"/>
      <c r="W34" s="1"/>
      <c r="X34" s="1"/>
      <c r="Y34" s="1"/>
      <c r="Z34" s="1"/>
      <c r="AA34" s="1"/>
      <c r="AB34" s="1"/>
      <c r="AC34" s="1"/>
      <c r="AD34" s="294"/>
      <c r="AE34" s="294"/>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ht="18" x14ac:dyDescent="0.15">
      <c r="A35" s="270" t="s">
        <v>48</v>
      </c>
      <c r="B35" s="271">
        <v>9</v>
      </c>
      <c r="C35" s="271">
        <v>7</v>
      </c>
      <c r="D35" s="271">
        <v>2</v>
      </c>
      <c r="E35" s="271">
        <v>28</v>
      </c>
      <c r="F35" s="271">
        <v>2</v>
      </c>
      <c r="G35" s="271">
        <v>74.290000000000006</v>
      </c>
      <c r="H35" s="271">
        <v>99.2</v>
      </c>
      <c r="I35" s="219"/>
      <c r="J35" s="219"/>
      <c r="K35" s="288"/>
      <c r="L35" s="289">
        <v>160</v>
      </c>
      <c r="M35" s="1"/>
      <c r="N35" s="1"/>
      <c r="O35" s="1"/>
      <c r="P35" s="1"/>
      <c r="Q35" s="1"/>
      <c r="R35" s="1"/>
      <c r="S35" s="1"/>
      <c r="T35" s="1"/>
      <c r="U35" s="1"/>
      <c r="V35" s="1"/>
      <c r="W35" s="1"/>
      <c r="X35" s="1"/>
      <c r="Y35" s="1"/>
      <c r="Z35" s="1"/>
      <c r="AA35" s="1"/>
      <c r="AB35" s="1"/>
      <c r="AC35" s="1"/>
      <c r="AD35" s="294"/>
      <c r="AE35" s="294"/>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59" ht="18" x14ac:dyDescent="0.15">
      <c r="A36" s="270" t="s">
        <v>51</v>
      </c>
      <c r="B36" s="271">
        <v>8</v>
      </c>
      <c r="C36" s="271">
        <v>8</v>
      </c>
      <c r="D36" s="271">
        <v>8</v>
      </c>
      <c r="E36" s="271">
        <v>8</v>
      </c>
      <c r="F36" s="271">
        <v>8</v>
      </c>
      <c r="G36" s="271">
        <v>8</v>
      </c>
      <c r="H36" s="271">
        <v>8</v>
      </c>
      <c r="I36" s="219"/>
      <c r="J36" s="219"/>
      <c r="K36" s="288"/>
      <c r="L36" s="289">
        <f>B30/10000</f>
        <v>827.13990000000001</v>
      </c>
      <c r="M36" s="1"/>
      <c r="N36" s="1"/>
      <c r="O36" s="1"/>
      <c r="P36" s="1"/>
      <c r="Q36" s="1"/>
      <c r="R36" s="1"/>
      <c r="S36" s="1"/>
      <c r="T36" s="1"/>
      <c r="U36" s="1"/>
      <c r="V36" s="1"/>
      <c r="W36" s="1"/>
      <c r="X36" s="1"/>
      <c r="Y36" s="1"/>
      <c r="Z36" s="1"/>
      <c r="AA36" s="1"/>
      <c r="AB36" s="1"/>
      <c r="AC36" s="1"/>
      <c r="AD36" s="294"/>
      <c r="AE36" s="294"/>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59" ht="18" x14ac:dyDescent="0.15">
      <c r="A37" s="270" t="s">
        <v>397</v>
      </c>
      <c r="B37" s="271">
        <f t="shared" ref="B37:H37" si="23">IF(B33="","",VLOOKUP(B33,FSW,4,FALSE))</f>
        <v>0.5</v>
      </c>
      <c r="C37" s="271">
        <f t="shared" si="23"/>
        <v>1.56</v>
      </c>
      <c r="D37" s="271">
        <f t="shared" si="23"/>
        <v>1.3</v>
      </c>
      <c r="E37" s="271">
        <f t="shared" si="23"/>
        <v>1.6949149999999999</v>
      </c>
      <c r="F37" s="271">
        <f t="shared" si="23"/>
        <v>8.81</v>
      </c>
      <c r="G37" s="271">
        <f t="shared" si="23"/>
        <v>0.20338983050847501</v>
      </c>
      <c r="H37" s="271">
        <f t="shared" si="23"/>
        <v>1.1000000000000001</v>
      </c>
      <c r="I37" s="219"/>
      <c r="J37" s="219"/>
      <c r="K37" s="288"/>
      <c r="L37" s="289" t="e">
        <f>B69/10000</f>
        <v>#VALUE!</v>
      </c>
      <c r="M37" s="1"/>
      <c r="N37" s="1"/>
      <c r="O37" s="1"/>
      <c r="P37" s="1"/>
      <c r="Q37" s="1"/>
      <c r="R37" s="1"/>
      <c r="S37" s="1"/>
      <c r="T37" s="1"/>
      <c r="U37" s="1"/>
      <c r="V37" s="1"/>
      <c r="W37" s="1"/>
      <c r="X37" s="1"/>
      <c r="Y37" s="1"/>
      <c r="Z37" s="1"/>
      <c r="AA37" s="1"/>
      <c r="AB37" s="1"/>
      <c r="AC37" s="1"/>
      <c r="AD37" s="294"/>
      <c r="AE37" s="294"/>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59" ht="18" x14ac:dyDescent="0.15">
      <c r="A38" s="272" t="s">
        <v>45</v>
      </c>
      <c r="B38" s="273">
        <f>IF(B33=0,0,ROUND(B35*B37*B36/10*$F$1*$E$1,0))</f>
        <v>1228</v>
      </c>
      <c r="C38" s="273">
        <f t="shared" ref="C38:H38" si="24">IF(C33=0,0,ROUND(C35*C37*C36/10*$F$1*$E$1,0))</f>
        <v>2980</v>
      </c>
      <c r="D38" s="273">
        <f t="shared" si="24"/>
        <v>710</v>
      </c>
      <c r="E38" s="273">
        <f t="shared" si="24"/>
        <v>12953</v>
      </c>
      <c r="F38" s="273">
        <f t="shared" si="24"/>
        <v>4809</v>
      </c>
      <c r="G38" s="273">
        <f t="shared" si="24"/>
        <v>4124</v>
      </c>
      <c r="H38" s="273">
        <f t="shared" si="24"/>
        <v>29783</v>
      </c>
      <c r="I38" s="219"/>
      <c r="J38" s="219"/>
      <c r="K38" s="288"/>
      <c r="L38" s="289">
        <v>11.4841</v>
      </c>
      <c r="M38" s="1"/>
      <c r="N38" s="1"/>
      <c r="O38" s="1"/>
      <c r="P38" s="1"/>
      <c r="Q38" s="1"/>
      <c r="R38" s="1"/>
      <c r="S38" s="1"/>
      <c r="T38" s="1"/>
      <c r="U38" s="1"/>
      <c r="V38" s="1"/>
      <c r="W38" s="1"/>
      <c r="X38" s="1"/>
      <c r="Y38" s="1"/>
      <c r="Z38" s="1"/>
      <c r="AA38" s="1"/>
      <c r="AB38" s="1"/>
      <c r="AC38" s="1"/>
      <c r="AD38" s="294"/>
      <c r="AE38" s="294"/>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row>
    <row r="39" spans="1:59" ht="18" x14ac:dyDescent="0.15">
      <c r="A39" s="274" t="s">
        <v>403</v>
      </c>
      <c r="B39" s="269" t="s">
        <v>412</v>
      </c>
      <c r="C39" s="269" t="s">
        <v>413</v>
      </c>
      <c r="D39" s="269" t="s">
        <v>414</v>
      </c>
      <c r="E39" s="275" t="s">
        <v>415</v>
      </c>
      <c r="F39" s="275" t="s">
        <v>416</v>
      </c>
      <c r="G39" s="269" t="s">
        <v>417</v>
      </c>
      <c r="H39" s="269" t="s">
        <v>418</v>
      </c>
      <c r="I39" s="219"/>
      <c r="J39" s="219"/>
      <c r="K39" s="288"/>
      <c r="L39" s="289">
        <v>10.5204</v>
      </c>
      <c r="M39" s="1"/>
      <c r="N39" s="1"/>
      <c r="O39" s="1"/>
      <c r="P39" s="1"/>
      <c r="Q39" s="1"/>
      <c r="R39" s="1"/>
      <c r="S39" s="1"/>
      <c r="T39" s="1"/>
      <c r="U39" s="1"/>
      <c r="V39" s="1"/>
      <c r="W39" s="1"/>
      <c r="X39" s="1"/>
      <c r="Y39" s="1"/>
      <c r="Z39" s="1"/>
      <c r="AA39" s="1"/>
      <c r="AB39" s="1"/>
      <c r="AC39" s="1"/>
      <c r="AD39" s="294"/>
      <c r="AE39" s="294"/>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59" ht="18" x14ac:dyDescent="0.15">
      <c r="A40" s="270" t="s">
        <v>60</v>
      </c>
      <c r="B40" s="271" t="s">
        <v>191</v>
      </c>
      <c r="C40" s="271" t="s">
        <v>419</v>
      </c>
      <c r="D40" s="271" t="s">
        <v>71</v>
      </c>
      <c r="E40" s="276" t="str">
        <f>IF(E39="","",VLOOKUP(E39,FSW,2,FALSE))</f>
        <v>米</v>
      </c>
      <c r="F40" s="276" t="str">
        <f>IF(F39="","",VLOOKUP(F39,FSW,2,FALSE))</f>
        <v>个</v>
      </c>
      <c r="G40" s="271" t="s">
        <v>191</v>
      </c>
      <c r="H40" s="271" t="str">
        <f>IF(H39="","",VLOOKUP(H39,FSW,2,FALSE))</f>
        <v>延米</v>
      </c>
      <c r="I40" s="219"/>
      <c r="J40" s="219"/>
      <c r="K40" s="288"/>
      <c r="L40" s="289" t="e">
        <f>SUM(L35:L39)</f>
        <v>#VALUE!</v>
      </c>
      <c r="M40" s="1"/>
      <c r="N40" s="1"/>
      <c r="O40" s="1"/>
      <c r="P40" s="1"/>
      <c r="Q40" s="1"/>
      <c r="R40" s="1"/>
      <c r="S40" s="1"/>
      <c r="T40" s="1"/>
      <c r="U40" s="1"/>
      <c r="V40" s="1"/>
      <c r="W40" s="1"/>
      <c r="X40" s="1"/>
      <c r="Y40" s="1"/>
      <c r="Z40" s="1"/>
      <c r="AA40" s="1"/>
      <c r="AB40" s="1"/>
      <c r="AC40" s="1"/>
      <c r="AD40" s="294"/>
      <c r="AE40" s="294"/>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ht="15" x14ac:dyDescent="0.15">
      <c r="A41" s="270" t="s">
        <v>48</v>
      </c>
      <c r="B41" s="271">
        <v>1</v>
      </c>
      <c r="C41" s="271">
        <v>2</v>
      </c>
      <c r="D41" s="271">
        <v>13.46</v>
      </c>
      <c r="E41" s="276">
        <v>8.4</v>
      </c>
      <c r="F41" s="276">
        <v>1</v>
      </c>
      <c r="G41" s="271">
        <v>12</v>
      </c>
      <c r="H41" s="276">
        <v>9</v>
      </c>
      <c r="I41" s="219"/>
      <c r="J41" s="219"/>
      <c r="K41" s="288"/>
      <c r="L41" s="219"/>
      <c r="M41" s="1"/>
      <c r="N41" s="1"/>
      <c r="O41" s="1"/>
      <c r="P41" s="1"/>
      <c r="Q41" s="1"/>
      <c r="R41" s="1"/>
      <c r="S41" s="1"/>
      <c r="T41" s="1"/>
      <c r="U41" s="1"/>
      <c r="V41" s="1"/>
      <c r="W41" s="1"/>
      <c r="X41" s="1"/>
      <c r="Y41" s="1"/>
      <c r="Z41" s="1"/>
      <c r="AA41" s="1"/>
      <c r="AB41" s="1"/>
      <c r="AC41" s="1"/>
      <c r="AD41" s="294"/>
      <c r="AE41" s="294"/>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59" ht="15" x14ac:dyDescent="0.15">
      <c r="A42" s="270" t="s">
        <v>51</v>
      </c>
      <c r="B42" s="271">
        <v>8</v>
      </c>
      <c r="C42" s="271">
        <v>8</v>
      </c>
      <c r="D42" s="271">
        <v>8</v>
      </c>
      <c r="E42" s="276">
        <v>9</v>
      </c>
      <c r="F42" s="276">
        <v>9</v>
      </c>
      <c r="G42" s="271">
        <v>8</v>
      </c>
      <c r="H42" s="271">
        <v>8</v>
      </c>
      <c r="I42" s="219"/>
      <c r="J42" s="219"/>
      <c r="K42" s="288"/>
      <c r="L42" s="219"/>
      <c r="M42" s="1"/>
      <c r="N42" s="1"/>
      <c r="O42" s="1"/>
      <c r="P42" s="1"/>
      <c r="Q42" s="1"/>
      <c r="R42" s="1"/>
      <c r="S42" s="1"/>
      <c r="T42" s="1"/>
      <c r="U42" s="1"/>
      <c r="V42" s="1"/>
      <c r="W42" s="1"/>
      <c r="X42" s="1"/>
      <c r="Y42" s="1"/>
      <c r="Z42" s="1"/>
      <c r="AA42" s="1"/>
      <c r="AB42" s="1"/>
      <c r="AC42" s="1"/>
      <c r="AD42" s="294"/>
      <c r="AE42" s="294"/>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59" ht="15" x14ac:dyDescent="0.15">
      <c r="A43" s="270" t="s">
        <v>397</v>
      </c>
      <c r="B43" s="271">
        <f t="shared" ref="B43:H43" si="25">IF(B39="","",VLOOKUP(B39,FSW,4,FALSE))</f>
        <v>6.7796609999999999</v>
      </c>
      <c r="C43" s="271">
        <f t="shared" si="25"/>
        <v>10.169492</v>
      </c>
      <c r="D43" s="271">
        <f t="shared" si="25"/>
        <v>1.1864410000000001</v>
      </c>
      <c r="E43" s="276">
        <f t="shared" si="25"/>
        <v>0.1</v>
      </c>
      <c r="F43" s="276">
        <f t="shared" si="25"/>
        <v>2.65</v>
      </c>
      <c r="G43" s="271">
        <f t="shared" si="25"/>
        <v>1.39</v>
      </c>
      <c r="H43" s="271">
        <f t="shared" si="25"/>
        <v>1.3559319999999999</v>
      </c>
      <c r="I43" s="219"/>
      <c r="J43" s="219"/>
      <c r="K43" s="290"/>
      <c r="L43" s="219"/>
      <c r="M43" s="1"/>
      <c r="N43" s="1"/>
      <c r="O43" s="1"/>
      <c r="P43" s="1"/>
      <c r="Q43" s="1"/>
      <c r="R43" s="1"/>
      <c r="S43" s="1"/>
      <c r="T43" s="1"/>
      <c r="U43" s="1"/>
      <c r="V43" s="1"/>
      <c r="W43" s="1"/>
      <c r="X43" s="1"/>
      <c r="Y43" s="1"/>
      <c r="Z43" s="1"/>
      <c r="AA43" s="1"/>
      <c r="AB43" s="1"/>
      <c r="AC43" s="1"/>
      <c r="AD43" s="294"/>
      <c r="AE43" s="294"/>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59" ht="15" x14ac:dyDescent="0.15">
      <c r="A44" s="272" t="s">
        <v>45</v>
      </c>
      <c r="B44" s="273">
        <f t="shared" ref="B44:H44" si="26">IF(B39=0,0,ROUND(B41*B43*B42/10*$F$1*$E$1,0))</f>
        <v>1850</v>
      </c>
      <c r="C44" s="273">
        <f t="shared" si="26"/>
        <v>5551</v>
      </c>
      <c r="D44" s="273">
        <f t="shared" si="26"/>
        <v>4359</v>
      </c>
      <c r="E44" s="277">
        <f t="shared" si="26"/>
        <v>258</v>
      </c>
      <c r="F44" s="277">
        <f t="shared" si="26"/>
        <v>814</v>
      </c>
      <c r="G44" s="273">
        <f t="shared" si="26"/>
        <v>4553</v>
      </c>
      <c r="H44" s="273">
        <f t="shared" si="26"/>
        <v>3331</v>
      </c>
      <c r="I44" s="219"/>
      <c r="J44" s="219"/>
      <c r="K44" s="290"/>
      <c r="L44" s="219"/>
      <c r="M44" s="1"/>
      <c r="N44" s="1"/>
      <c r="O44" s="1"/>
      <c r="P44" s="1"/>
      <c r="Q44" s="1"/>
      <c r="R44" s="1"/>
      <c r="S44" s="1"/>
      <c r="T44" s="1"/>
      <c r="U44" s="1"/>
      <c r="V44" s="1"/>
      <c r="W44" s="1"/>
      <c r="X44" s="1"/>
      <c r="Y44" s="1"/>
      <c r="Z44" s="1"/>
      <c r="AA44" s="1"/>
      <c r="AB44" s="1"/>
      <c r="AC44" s="1"/>
      <c r="AD44" s="294"/>
      <c r="AE44" s="29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59" ht="15" x14ac:dyDescent="0.15">
      <c r="A45" s="274" t="s">
        <v>403</v>
      </c>
      <c r="B45" s="269" t="s">
        <v>420</v>
      </c>
      <c r="C45" s="269" t="s">
        <v>421</v>
      </c>
      <c r="D45" s="269" t="s">
        <v>422</v>
      </c>
      <c r="E45" s="273"/>
      <c r="F45" s="269" t="s">
        <v>423</v>
      </c>
      <c r="G45" s="269" t="s">
        <v>424</v>
      </c>
      <c r="H45" s="269" t="s">
        <v>425</v>
      </c>
      <c r="I45" s="219"/>
      <c r="J45" s="219"/>
      <c r="K45" s="219"/>
      <c r="L45" s="219"/>
      <c r="M45" s="1"/>
      <c r="N45" s="1"/>
      <c r="O45" s="1"/>
      <c r="P45" s="1"/>
      <c r="Q45" s="1"/>
      <c r="R45" s="1"/>
      <c r="S45" s="1"/>
      <c r="T45" s="1"/>
      <c r="U45" s="1"/>
      <c r="V45" s="1"/>
      <c r="W45" s="1"/>
      <c r="X45" s="1"/>
      <c r="Y45" s="1"/>
      <c r="Z45" s="1"/>
      <c r="AA45" s="1"/>
      <c r="AB45" s="1"/>
      <c r="AC45" s="1"/>
      <c r="AD45" s="294"/>
      <c r="AE45" s="29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59" ht="15" x14ac:dyDescent="0.15">
      <c r="A46" s="270" t="s">
        <v>60</v>
      </c>
      <c r="B46" s="271">
        <f>IF(B45="","",VLOOKUP(B45,FSW,2,FALSE))</f>
        <v>0</v>
      </c>
      <c r="C46" s="271" t="s">
        <v>191</v>
      </c>
      <c r="D46" s="271" t="str">
        <f>IF(D45="","",VLOOKUP(D45,FSW,2,FALSE))</f>
        <v>m2</v>
      </c>
      <c r="E46" s="271" t="str">
        <f>IF(E45="","",VLOOKUP(E45,FSW,2,FALSE))</f>
        <v/>
      </c>
      <c r="F46" s="271" t="s">
        <v>71</v>
      </c>
      <c r="G46" s="271" t="s">
        <v>71</v>
      </c>
      <c r="H46" s="271" t="s">
        <v>71</v>
      </c>
      <c r="I46" s="219"/>
      <c r="J46" s="219"/>
      <c r="K46" s="219"/>
      <c r="L46" s="219"/>
      <c r="M46" s="1"/>
      <c r="N46" s="1"/>
      <c r="O46" s="1"/>
      <c r="P46" s="1"/>
      <c r="Q46" s="1"/>
      <c r="R46" s="1"/>
      <c r="S46" s="1"/>
      <c r="T46" s="1"/>
      <c r="U46" s="1"/>
      <c r="V46" s="1"/>
      <c r="W46" s="1"/>
      <c r="X46" s="1"/>
      <c r="Y46" s="1"/>
      <c r="Z46" s="1"/>
      <c r="AA46" s="1"/>
      <c r="AB46" s="1"/>
      <c r="AC46" s="1"/>
      <c r="AD46" s="294"/>
      <c r="AE46" s="29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59" ht="15" x14ac:dyDescent="0.15">
      <c r="A47" s="270" t="s">
        <v>48</v>
      </c>
      <c r="B47" s="271">
        <v>33.58</v>
      </c>
      <c r="C47" s="278">
        <v>72</v>
      </c>
      <c r="D47" s="271">
        <v>56.35</v>
      </c>
      <c r="E47" s="271">
        <v>162.13999999999999</v>
      </c>
      <c r="F47" s="271">
        <v>1720.04</v>
      </c>
      <c r="G47" s="271">
        <v>2010</v>
      </c>
      <c r="H47" s="271">
        <v>22740</v>
      </c>
      <c r="I47" s="219"/>
      <c r="J47" s="219"/>
      <c r="K47" s="219"/>
      <c r="L47" s="219"/>
      <c r="M47" s="1"/>
      <c r="N47" s="1"/>
      <c r="O47" s="1"/>
      <c r="P47" s="1"/>
      <c r="Q47" s="1"/>
      <c r="R47" s="1"/>
      <c r="S47" s="1"/>
      <c r="T47" s="1"/>
      <c r="U47" s="1"/>
      <c r="V47" s="1"/>
      <c r="W47" s="1"/>
      <c r="X47" s="1"/>
      <c r="Y47" s="1"/>
      <c r="Z47" s="1"/>
      <c r="AA47" s="1"/>
      <c r="AB47" s="1"/>
      <c r="AC47" s="1"/>
      <c r="AD47" s="294"/>
      <c r="AE47" s="29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59" ht="15" x14ac:dyDescent="0.15">
      <c r="A48" s="270" t="s">
        <v>51</v>
      </c>
      <c r="B48" s="271">
        <v>8</v>
      </c>
      <c r="C48" s="271">
        <v>8</v>
      </c>
      <c r="D48" s="271">
        <v>8</v>
      </c>
      <c r="E48" s="271">
        <v>8</v>
      </c>
      <c r="F48" s="271">
        <v>8</v>
      </c>
      <c r="G48" s="271">
        <v>8</v>
      </c>
      <c r="H48" s="271">
        <v>8</v>
      </c>
      <c r="I48" s="219"/>
      <c r="J48" s="219"/>
      <c r="K48" s="219"/>
      <c r="L48" s="219"/>
      <c r="M48" s="1"/>
      <c r="N48" s="1"/>
      <c r="O48" s="1"/>
      <c r="P48" s="1"/>
      <c r="Q48" s="1"/>
      <c r="R48" s="1"/>
      <c r="S48" s="1"/>
      <c r="T48" s="1"/>
      <c r="U48" s="1"/>
      <c r="V48" s="1"/>
      <c r="W48" s="1"/>
      <c r="X48" s="1"/>
      <c r="Y48" s="1"/>
      <c r="Z48" s="1"/>
      <c r="AA48" s="1"/>
      <c r="AB48" s="1"/>
      <c r="AC48" s="1"/>
      <c r="AD48" s="294"/>
      <c r="AE48" s="29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13" ht="15" x14ac:dyDescent="0.15">
      <c r="A49" s="270" t="s">
        <v>397</v>
      </c>
      <c r="B49" s="271">
        <f>IF(B45="","",VLOOKUP(B45,FSW,4,FALSE))</f>
        <v>0.50847500000000001</v>
      </c>
      <c r="C49" s="271">
        <v>0.46779700000000002</v>
      </c>
      <c r="D49" s="271">
        <f>IF(D45="","",VLOOKUP(D45,FSW,4,FALSE))</f>
        <v>0.40677999999999997</v>
      </c>
      <c r="E49" s="271" t="str">
        <f>IF(E45="","",VLOOKUP(E45,FSW,4,FALSE))</f>
        <v/>
      </c>
      <c r="F49" s="271">
        <v>0.21</v>
      </c>
      <c r="G49" s="271">
        <v>0.21</v>
      </c>
      <c r="H49" s="271">
        <v>0.21</v>
      </c>
      <c r="I49" s="219"/>
      <c r="J49" s="219"/>
      <c r="K49" s="219"/>
      <c r="L49" s="219"/>
      <c r="M49" s="1"/>
    </row>
    <row r="50" spans="1:13" ht="15" x14ac:dyDescent="0.15">
      <c r="A50" s="272" t="s">
        <v>45</v>
      </c>
      <c r="B50" s="273">
        <f t="shared" ref="B50:H50" si="27">IF(B45=0,0,ROUND(B47*B49*B48/10*$F$1*$E$1,0))</f>
        <v>4660</v>
      </c>
      <c r="C50" s="273">
        <f t="shared" si="27"/>
        <v>9193</v>
      </c>
      <c r="D50" s="273">
        <f t="shared" si="27"/>
        <v>6256</v>
      </c>
      <c r="E50" s="273">
        <f t="shared" si="27"/>
        <v>0</v>
      </c>
      <c r="F50" s="273">
        <f t="shared" si="27"/>
        <v>98586</v>
      </c>
      <c r="G50" s="273">
        <f t="shared" si="27"/>
        <v>115205</v>
      </c>
      <c r="H50" s="273">
        <f t="shared" si="27"/>
        <v>1303369</v>
      </c>
      <c r="I50" s="219"/>
      <c r="J50" s="219"/>
      <c r="K50" s="219"/>
      <c r="L50" s="219"/>
      <c r="M50" s="1"/>
    </row>
    <row r="51" spans="1:13" ht="15" x14ac:dyDescent="0.15">
      <c r="A51" s="274" t="s">
        <v>403</v>
      </c>
      <c r="B51" s="269" t="s">
        <v>426</v>
      </c>
      <c r="C51" s="269" t="s">
        <v>427</v>
      </c>
      <c r="D51" s="269" t="s">
        <v>428</v>
      </c>
      <c r="E51" s="269" t="s">
        <v>429</v>
      </c>
      <c r="F51" s="269" t="s">
        <v>430</v>
      </c>
      <c r="G51" s="269" t="s">
        <v>431</v>
      </c>
      <c r="H51" s="269" t="s">
        <v>432</v>
      </c>
      <c r="I51" s="219"/>
      <c r="J51" s="219"/>
      <c r="K51" s="219"/>
      <c r="L51" s="219"/>
      <c r="M51" s="1"/>
    </row>
    <row r="52" spans="1:13" ht="15" outlineLevel="1" x14ac:dyDescent="0.15">
      <c r="A52" s="270" t="s">
        <v>60</v>
      </c>
      <c r="B52" s="271" t="str">
        <f>IF(B51="","",VLOOKUP(B51,FSW,2,FALSE))</f>
        <v>平方米</v>
      </c>
      <c r="C52" s="271" t="str">
        <f>IF(C51="","",VLOOKUP(C51,FSW,2,FALSE))</f>
        <v>个</v>
      </c>
      <c r="D52" s="271" t="s">
        <v>67</v>
      </c>
      <c r="E52" s="271" t="s">
        <v>67</v>
      </c>
      <c r="F52" s="271" t="s">
        <v>67</v>
      </c>
      <c r="G52" s="271" t="s">
        <v>67</v>
      </c>
      <c r="H52" s="271" t="s">
        <v>67</v>
      </c>
      <c r="I52" s="219"/>
      <c r="J52" s="219"/>
      <c r="K52" s="219"/>
      <c r="L52" s="219"/>
      <c r="M52" s="1"/>
    </row>
    <row r="53" spans="1:13" ht="15" outlineLevel="1" x14ac:dyDescent="0.15">
      <c r="A53" s="270" t="s">
        <v>48</v>
      </c>
      <c r="B53" s="271">
        <v>45</v>
      </c>
      <c r="C53" s="278">
        <v>16</v>
      </c>
      <c r="D53" s="271">
        <v>1500</v>
      </c>
      <c r="E53" s="271">
        <v>1496</v>
      </c>
      <c r="F53" s="271">
        <v>500</v>
      </c>
      <c r="G53" s="271">
        <v>800</v>
      </c>
      <c r="H53" s="271">
        <v>200</v>
      </c>
      <c r="I53" s="219"/>
      <c r="J53" s="219"/>
      <c r="K53" s="219"/>
      <c r="L53" s="219"/>
      <c r="M53" s="1"/>
    </row>
    <row r="54" spans="1:13" ht="15" outlineLevel="1" x14ac:dyDescent="0.15">
      <c r="A54" s="270" t="s">
        <v>51</v>
      </c>
      <c r="B54" s="271">
        <v>8</v>
      </c>
      <c r="C54" s="271">
        <v>8</v>
      </c>
      <c r="D54" s="271">
        <v>0.8</v>
      </c>
      <c r="E54" s="271">
        <v>0.8</v>
      </c>
      <c r="F54" s="271">
        <v>0.8</v>
      </c>
      <c r="G54" s="271">
        <v>0.8</v>
      </c>
      <c r="H54" s="271">
        <v>0.8</v>
      </c>
      <c r="I54" s="219"/>
      <c r="J54" s="219"/>
      <c r="K54" s="219"/>
      <c r="L54" s="219"/>
      <c r="M54" s="1"/>
    </row>
    <row r="55" spans="1:13" ht="15" outlineLevel="1" x14ac:dyDescent="0.15">
      <c r="A55" s="270" t="s">
        <v>397</v>
      </c>
      <c r="B55" s="271">
        <f>IF(B51="","",VLOOKUP(B51,FSW,4,FALSE))</f>
        <v>1.2</v>
      </c>
      <c r="C55" s="271">
        <f>IF(C51="","",VLOOKUP(C51,FSW,4,FALSE))</f>
        <v>0.28000000000000003</v>
      </c>
      <c r="D55" s="271"/>
      <c r="E55" s="271"/>
      <c r="F55" s="271"/>
      <c r="G55" s="271"/>
      <c r="H55" s="271"/>
      <c r="I55" s="291"/>
      <c r="J55" s="219"/>
      <c r="K55" s="219" t="s">
        <v>433</v>
      </c>
      <c r="L55" s="219"/>
      <c r="M55" s="1"/>
    </row>
    <row r="56" spans="1:13" ht="15" outlineLevel="1" x14ac:dyDescent="0.15">
      <c r="A56" s="272" t="s">
        <v>45</v>
      </c>
      <c r="B56" s="273">
        <f>IF(B51=0,0,ROUND(B53*B55*B54/10*$F$1*$E$1,0))</f>
        <v>14738</v>
      </c>
      <c r="C56" s="273">
        <f>IF(C51=0,0,ROUND(C53*C55*C54/10*$F$1*$E$1,0))</f>
        <v>1223</v>
      </c>
      <c r="D56" s="273">
        <f>ROUND(D53*D55*D54,0)</f>
        <v>0</v>
      </c>
      <c r="E56" s="273">
        <f>ROUND(E53*E55*E54,0)</f>
        <v>0</v>
      </c>
      <c r="F56" s="273">
        <f>ROUND(F53*F55*F54,0)</f>
        <v>0</v>
      </c>
      <c r="G56" s="273">
        <f>ROUND(G53*G55*G54,0)</f>
        <v>0</v>
      </c>
      <c r="H56" s="273">
        <f>ROUND(H53*H55*H54,0)</f>
        <v>0</v>
      </c>
      <c r="I56" s="292" t="s">
        <v>434</v>
      </c>
      <c r="J56" s="219"/>
      <c r="K56" s="219">
        <f>303696+197759+139924+145504+26438+142019</f>
        <v>955340</v>
      </c>
      <c r="L56" s="219"/>
      <c r="M56" s="1"/>
    </row>
    <row r="57" spans="1:13" ht="13.5" customHeight="1" x14ac:dyDescent="0.15">
      <c r="A57" s="274" t="s">
        <v>403</v>
      </c>
      <c r="B57" s="279" t="s">
        <v>435</v>
      </c>
      <c r="C57" s="280" t="s">
        <v>411</v>
      </c>
      <c r="D57" s="280" t="s">
        <v>436</v>
      </c>
      <c r="E57" s="280" t="s">
        <v>437</v>
      </c>
      <c r="F57" s="275" t="s">
        <v>66</v>
      </c>
      <c r="G57" s="280"/>
      <c r="H57" s="280"/>
      <c r="I57" s="219"/>
      <c r="J57" s="219"/>
      <c r="K57" s="219"/>
      <c r="L57" s="219"/>
      <c r="M57" s="1"/>
    </row>
    <row r="58" spans="1:13" ht="15" outlineLevel="1" x14ac:dyDescent="0.15">
      <c r="A58" s="270" t="s">
        <v>60</v>
      </c>
      <c r="B58" s="271" t="s">
        <v>67</v>
      </c>
      <c r="C58" s="271">
        <f t="shared" ref="C58:H58" si="28">IF(C57="","",VLOOKUP(C57,FSW,2,FALSE))</f>
        <v>0</v>
      </c>
      <c r="D58" s="271"/>
      <c r="E58" s="271" t="str">
        <f t="shared" si="28"/>
        <v>米</v>
      </c>
      <c r="F58" s="276" t="str">
        <f t="shared" si="28"/>
        <v>樘</v>
      </c>
      <c r="G58" s="271" t="str">
        <f t="shared" si="28"/>
        <v/>
      </c>
      <c r="H58" s="271" t="str">
        <f t="shared" si="28"/>
        <v/>
      </c>
      <c r="I58" s="291"/>
      <c r="J58" s="291"/>
      <c r="K58" s="219"/>
      <c r="L58" s="219"/>
      <c r="M58" s="1"/>
    </row>
    <row r="59" spans="1:13" ht="15" outlineLevel="1" x14ac:dyDescent="0.15">
      <c r="A59" s="270" t="s">
        <v>48</v>
      </c>
      <c r="B59" s="271"/>
      <c r="C59" s="271"/>
      <c r="D59" s="271"/>
      <c r="E59" s="271">
        <v>3.6</v>
      </c>
      <c r="F59" s="276">
        <v>4</v>
      </c>
      <c r="G59" s="271"/>
      <c r="H59" s="271"/>
      <c r="I59" s="219"/>
      <c r="J59" s="219"/>
      <c r="K59" s="219"/>
      <c r="L59" s="219"/>
      <c r="M59" s="1"/>
    </row>
    <row r="60" spans="1:13" ht="15" outlineLevel="1" x14ac:dyDescent="0.15">
      <c r="A60" s="270" t="s">
        <v>51</v>
      </c>
      <c r="B60" s="271">
        <v>0.8</v>
      </c>
      <c r="C60" s="271"/>
      <c r="D60" s="271"/>
      <c r="E60" s="271">
        <f t="shared" ref="E60:H60" si="29">IF(E57="","",VLOOKUP(E57,FSW,3,FALSE))</f>
        <v>10</v>
      </c>
      <c r="F60" s="276">
        <f t="shared" si="29"/>
        <v>10</v>
      </c>
      <c r="G60" s="271" t="str">
        <f t="shared" si="29"/>
        <v/>
      </c>
      <c r="H60" s="271" t="str">
        <f t="shared" si="29"/>
        <v/>
      </c>
      <c r="I60" s="219"/>
      <c r="J60" s="219"/>
      <c r="K60" s="219" t="s">
        <v>438</v>
      </c>
      <c r="L60" s="219" t="s">
        <v>439</v>
      </c>
      <c r="M60" s="1" t="s">
        <v>402</v>
      </c>
    </row>
    <row r="61" spans="1:13" ht="15" outlineLevel="1" x14ac:dyDescent="0.15">
      <c r="A61" s="270" t="s">
        <v>397</v>
      </c>
      <c r="B61" s="271"/>
      <c r="C61" s="271"/>
      <c r="D61" s="271"/>
      <c r="E61" s="271">
        <f t="shared" ref="E61:H61" si="30">IF(E57="","",VLOOKUP(E57,FSW,4,FALSE))</f>
        <v>0.06</v>
      </c>
      <c r="F61" s="276">
        <f t="shared" si="30"/>
        <v>6.1016950000000003</v>
      </c>
      <c r="G61" s="271" t="str">
        <f t="shared" si="30"/>
        <v/>
      </c>
      <c r="H61" s="271" t="str">
        <f t="shared" si="30"/>
        <v/>
      </c>
      <c r="I61" s="219"/>
      <c r="J61" s="219" t="s">
        <v>440</v>
      </c>
      <c r="K61" s="219">
        <v>4028.1030000000001</v>
      </c>
      <c r="L61" s="219"/>
      <c r="M61" s="1">
        <v>3756.78</v>
      </c>
    </row>
    <row r="62" spans="1:13" ht="15" outlineLevel="1" x14ac:dyDescent="0.15">
      <c r="A62" s="272" t="s">
        <v>45</v>
      </c>
      <c r="B62" s="273">
        <f>ROUND(B59*B60*B61,0)</f>
        <v>0</v>
      </c>
      <c r="C62" s="273">
        <f>BG33</f>
        <v>196018</v>
      </c>
      <c r="D62" s="273">
        <f>BJ30</f>
        <v>33256</v>
      </c>
      <c r="E62" s="273" t="e">
        <f t="shared" ref="E62:H62" si="31">IF(E57=0,0,ROUND(E59*E61*E60/10*$H$1*$G$1,0))</f>
        <v>#VALUE!</v>
      </c>
      <c r="F62" s="273" t="e">
        <f t="shared" si="31"/>
        <v>#VALUE!</v>
      </c>
      <c r="G62" s="273">
        <f t="shared" si="31"/>
        <v>0</v>
      </c>
      <c r="H62" s="273">
        <f t="shared" si="31"/>
        <v>0</v>
      </c>
      <c r="I62" s="219"/>
      <c r="J62" s="219" t="s">
        <v>441</v>
      </c>
      <c r="K62" s="219">
        <f>B30/10000</f>
        <v>827.13990000000001</v>
      </c>
      <c r="L62" s="219"/>
      <c r="M62" s="1">
        <v>763.64859999999999</v>
      </c>
    </row>
    <row r="63" spans="1:13" ht="15" x14ac:dyDescent="0.15">
      <c r="A63" s="274" t="s">
        <v>403</v>
      </c>
      <c r="B63" s="280"/>
      <c r="C63" s="280"/>
      <c r="D63" s="280"/>
      <c r="E63" s="280"/>
      <c r="F63" s="280"/>
      <c r="G63" s="280"/>
      <c r="H63" s="280"/>
      <c r="I63" s="219"/>
      <c r="J63" s="219" t="s">
        <v>442</v>
      </c>
      <c r="K63" s="219" t="e">
        <f>B69/10000</f>
        <v>#VALUE!</v>
      </c>
      <c r="L63" s="219" t="e">
        <f>K56/10000+K63</f>
        <v>#VALUE!</v>
      </c>
      <c r="M63" s="1">
        <v>374.21120000000002</v>
      </c>
    </row>
    <row r="64" spans="1:13" ht="13.5" hidden="1" customHeight="1" outlineLevel="1" x14ac:dyDescent="0.15">
      <c r="A64" s="270" t="s">
        <v>60</v>
      </c>
      <c r="B64" s="271" t="str">
        <f t="shared" ref="B64:H64" si="32">IF(B63="","",VLOOKUP(B63,FSW,2,FALSE))</f>
        <v/>
      </c>
      <c r="C64" s="271" t="str">
        <f t="shared" si="32"/>
        <v/>
      </c>
      <c r="D64" s="271" t="str">
        <f t="shared" si="32"/>
        <v/>
      </c>
      <c r="E64" s="271" t="str">
        <f t="shared" si="32"/>
        <v/>
      </c>
      <c r="F64" s="271" t="str">
        <f t="shared" si="32"/>
        <v/>
      </c>
      <c r="G64" s="271" t="str">
        <f t="shared" si="32"/>
        <v/>
      </c>
      <c r="H64" s="271" t="str">
        <f t="shared" si="32"/>
        <v/>
      </c>
      <c r="I64" s="219"/>
      <c r="J64" s="219" t="s">
        <v>443</v>
      </c>
      <c r="K64" s="219">
        <v>630.78</v>
      </c>
      <c r="L64" s="219"/>
      <c r="M64" s="1">
        <v>628.75580000000002</v>
      </c>
    </row>
    <row r="65" spans="1:13" ht="15" hidden="1" outlineLevel="1" x14ac:dyDescent="0.15">
      <c r="A65" s="270" t="s">
        <v>48</v>
      </c>
      <c r="B65" s="271"/>
      <c r="C65" s="271"/>
      <c r="D65" s="271"/>
      <c r="E65" s="271"/>
      <c r="F65" s="271"/>
      <c r="G65" s="271"/>
      <c r="H65" s="271"/>
      <c r="I65" s="219"/>
      <c r="J65" s="219"/>
      <c r="K65" s="291" t="e">
        <f>SUM(K61:K64)</f>
        <v>#VALUE!</v>
      </c>
      <c r="L65" s="219" t="e">
        <f>K61+K62+K64+L63</f>
        <v>#VALUE!</v>
      </c>
      <c r="M65" s="1">
        <f>SUM(M61:M64)</f>
        <v>5523.3955999999998</v>
      </c>
    </row>
    <row r="66" spans="1:13" ht="15" hidden="1" outlineLevel="1" x14ac:dyDescent="0.15">
      <c r="A66" s="270" t="s">
        <v>51</v>
      </c>
      <c r="B66" s="271" t="str">
        <f t="shared" ref="B66:H66" si="33">IF(B63="","",VLOOKUP(B63,FSW,3,FALSE))</f>
        <v/>
      </c>
      <c r="C66" s="271" t="str">
        <f t="shared" si="33"/>
        <v/>
      </c>
      <c r="D66" s="271" t="str">
        <f t="shared" si="33"/>
        <v/>
      </c>
      <c r="E66" s="271" t="str">
        <f t="shared" si="33"/>
        <v/>
      </c>
      <c r="F66" s="271" t="str">
        <f t="shared" si="33"/>
        <v/>
      </c>
      <c r="G66" s="271" t="str">
        <f t="shared" si="33"/>
        <v/>
      </c>
      <c r="H66" s="271" t="str">
        <f t="shared" si="33"/>
        <v/>
      </c>
      <c r="I66" s="219"/>
      <c r="J66" s="219"/>
      <c r="K66" s="219"/>
      <c r="L66" s="219"/>
      <c r="M66" s="1"/>
    </row>
    <row r="67" spans="1:13" ht="15" hidden="1" outlineLevel="1" x14ac:dyDescent="0.15">
      <c r="A67" s="270" t="s">
        <v>397</v>
      </c>
      <c r="B67" s="271" t="str">
        <f t="shared" ref="B67:H67" si="34">IF(B63="","",VLOOKUP(B63,FSW,4,FALSE))</f>
        <v/>
      </c>
      <c r="C67" s="271" t="str">
        <f t="shared" si="34"/>
        <v/>
      </c>
      <c r="D67" s="271" t="str">
        <f t="shared" si="34"/>
        <v/>
      </c>
      <c r="E67" s="271" t="str">
        <f t="shared" si="34"/>
        <v/>
      </c>
      <c r="F67" s="271" t="str">
        <f t="shared" si="34"/>
        <v/>
      </c>
      <c r="G67" s="271" t="str">
        <f t="shared" si="34"/>
        <v/>
      </c>
      <c r="H67" s="271" t="str">
        <f t="shared" si="34"/>
        <v/>
      </c>
      <c r="I67" s="219"/>
      <c r="J67" s="219"/>
      <c r="K67" s="219"/>
      <c r="L67" s="219"/>
      <c r="M67" s="1"/>
    </row>
    <row r="68" spans="1:13" ht="15" hidden="1" outlineLevel="1" x14ac:dyDescent="0.15">
      <c r="A68" s="318" t="s">
        <v>45</v>
      </c>
      <c r="B68" s="273">
        <f t="shared" ref="B68:H68" si="35">IF(B63=0,0,ROUND(B65*B67*B66/10*$H$1*$G$1,0))</f>
        <v>0</v>
      </c>
      <c r="C68" s="273">
        <f t="shared" si="35"/>
        <v>0</v>
      </c>
      <c r="D68" s="273">
        <f t="shared" si="35"/>
        <v>0</v>
      </c>
      <c r="E68" s="273">
        <f t="shared" si="35"/>
        <v>0</v>
      </c>
      <c r="F68" s="273">
        <f t="shared" si="35"/>
        <v>0</v>
      </c>
      <c r="G68" s="273">
        <f t="shared" si="35"/>
        <v>0</v>
      </c>
      <c r="H68" s="273">
        <f t="shared" si="35"/>
        <v>0</v>
      </c>
      <c r="I68" s="219"/>
      <c r="J68" s="219"/>
      <c r="K68" s="219"/>
      <c r="L68" s="219"/>
      <c r="M68" s="1"/>
    </row>
    <row r="69" spans="1:13" ht="15" collapsed="1" x14ac:dyDescent="0.15">
      <c r="A69" s="220" t="s">
        <v>444</v>
      </c>
      <c r="B69" s="319" t="e">
        <f>SUM(B38:H38,B44:H44,B50:H50,B56:H56,B62:H62,B68:H68)</f>
        <v>#VALUE!</v>
      </c>
      <c r="C69" s="319" t="e">
        <f>B30+B69</f>
        <v>#VALUE!</v>
      </c>
      <c r="D69" s="320" t="s">
        <v>445</v>
      </c>
      <c r="E69" s="321" t="e">
        <f>ROUND(C69/B8,2)</f>
        <v>#VALUE!</v>
      </c>
      <c r="F69" s="322"/>
      <c r="G69" s="323"/>
      <c r="H69" s="324"/>
      <c r="I69" s="219" t="e">
        <f>B30+B69</f>
        <v>#VALUE!</v>
      </c>
      <c r="J69" s="219"/>
      <c r="K69" s="219"/>
      <c r="L69" s="219"/>
      <c r="M69" s="1"/>
    </row>
    <row r="70" spans="1:13" ht="10.5" customHeight="1" x14ac:dyDescent="0.15">
      <c r="A70" s="325"/>
      <c r="B70" s="326"/>
      <c r="C70" s="327"/>
      <c r="D70" s="328"/>
      <c r="E70" s="326"/>
      <c r="F70" s="326"/>
      <c r="G70" s="326"/>
      <c r="H70" s="219"/>
      <c r="I70" s="219"/>
      <c r="J70" s="219"/>
      <c r="K70" s="219"/>
      <c r="L70" s="219"/>
      <c r="M70" s="1"/>
    </row>
    <row r="71" spans="1:13" ht="10.5" customHeight="1" x14ac:dyDescent="0.15">
      <c r="A71" s="325"/>
      <c r="B71" s="326"/>
      <c r="C71" s="327"/>
      <c r="D71" s="328"/>
      <c r="E71" s="326"/>
      <c r="F71" s="326"/>
      <c r="G71" s="326"/>
      <c r="H71" s="219"/>
      <c r="I71" s="219"/>
      <c r="J71" s="219"/>
      <c r="K71" s="219"/>
      <c r="L71" s="219"/>
      <c r="M71" s="1"/>
    </row>
    <row r="72" spans="1:13" ht="10.5" customHeight="1" x14ac:dyDescent="0.15">
      <c r="A72" s="666" t="s">
        <v>446</v>
      </c>
      <c r="B72" s="666"/>
      <c r="C72" s="666"/>
      <c r="D72" s="666"/>
      <c r="E72" s="666"/>
      <c r="F72" s="666"/>
      <c r="G72" s="666"/>
      <c r="H72" s="219"/>
      <c r="I72" s="219"/>
      <c r="J72" s="219"/>
      <c r="K72" s="219"/>
      <c r="L72" s="219"/>
      <c r="M72" s="1"/>
    </row>
    <row r="73" spans="1:13" ht="10.5" customHeight="1" x14ac:dyDescent="0.15">
      <c r="A73" s="666"/>
      <c r="B73" s="666"/>
      <c r="C73" s="666"/>
      <c r="D73" s="666"/>
      <c r="E73" s="666"/>
      <c r="F73" s="666"/>
      <c r="G73" s="666"/>
      <c r="H73" s="219"/>
      <c r="I73" s="219"/>
      <c r="J73" s="219"/>
      <c r="K73" s="219"/>
      <c r="L73" s="219"/>
      <c r="M73" s="1"/>
    </row>
    <row r="74" spans="1:13" ht="24" customHeight="1" x14ac:dyDescent="0.15">
      <c r="A74" s="696" t="s">
        <v>447</v>
      </c>
      <c r="B74" s="696"/>
      <c r="C74" s="696"/>
      <c r="D74" s="696"/>
      <c r="E74" s="696"/>
      <c r="F74" s="696"/>
      <c r="G74" s="696"/>
      <c r="H74" s="219"/>
      <c r="I74" s="219"/>
      <c r="J74" s="219"/>
      <c r="K74" s="219"/>
      <c r="L74" s="219"/>
      <c r="M74" s="1"/>
    </row>
    <row r="75" spans="1:13" ht="24" customHeight="1" x14ac:dyDescent="0.15">
      <c r="A75" s="697"/>
      <c r="B75" s="697"/>
      <c r="C75" s="697"/>
      <c r="D75" s="697"/>
      <c r="E75" s="697"/>
      <c r="F75" s="697"/>
      <c r="G75" s="697"/>
      <c r="H75" s="219"/>
      <c r="I75" s="219"/>
      <c r="J75" s="219"/>
      <c r="K75" s="219"/>
      <c r="L75" s="219"/>
      <c r="M75" s="1"/>
    </row>
    <row r="76" spans="1:13" ht="28.5" customHeight="1" x14ac:dyDescent="0.15">
      <c r="A76" s="329" t="s">
        <v>183</v>
      </c>
      <c r="B76" s="683" t="str">
        <f>I1</f>
        <v>怀盛</v>
      </c>
      <c r="C76" s="683"/>
      <c r="D76" s="683"/>
      <c r="E76" s="683"/>
      <c r="F76" s="683"/>
      <c r="G76" s="683"/>
      <c r="H76" s="219"/>
      <c r="I76" s="219"/>
      <c r="J76" s="219"/>
      <c r="K76" s="219"/>
      <c r="L76" s="219"/>
      <c r="M76" s="1"/>
    </row>
    <row r="77" spans="1:13" ht="28.5" customHeight="1" x14ac:dyDescent="0.15">
      <c r="A77" s="330" t="s">
        <v>298</v>
      </c>
      <c r="B77" s="732">
        <f>B2</f>
        <v>0</v>
      </c>
      <c r="C77" s="732"/>
      <c r="D77" s="331" t="s">
        <v>293</v>
      </c>
      <c r="E77" s="732" t="str">
        <f>B1</f>
        <v>轨枕厂</v>
      </c>
      <c r="F77" s="732"/>
      <c r="G77" s="732"/>
      <c r="H77" s="219"/>
      <c r="I77" s="219"/>
      <c r="J77" s="219"/>
      <c r="K77" s="219"/>
      <c r="L77" s="219"/>
      <c r="M77" s="1"/>
    </row>
    <row r="78" spans="1:13" ht="18" customHeight="1" x14ac:dyDescent="0.15">
      <c r="A78" s="708" t="s">
        <v>448</v>
      </c>
      <c r="B78" s="708"/>
      <c r="C78" s="708"/>
      <c r="D78" s="708"/>
      <c r="E78" s="708"/>
      <c r="F78" s="708"/>
      <c r="G78" s="708"/>
      <c r="H78" s="219"/>
      <c r="I78" s="219"/>
      <c r="J78" s="219"/>
      <c r="K78" s="219"/>
      <c r="L78" s="219"/>
      <c r="M78" s="1"/>
    </row>
    <row r="79" spans="1:13" ht="27" customHeight="1" x14ac:dyDescent="0.15">
      <c r="A79" s="709" t="s">
        <v>449</v>
      </c>
      <c r="B79" s="709"/>
      <c r="C79" s="332"/>
      <c r="D79" s="709" t="s">
        <v>450</v>
      </c>
      <c r="E79" s="709"/>
      <c r="F79" s="733" t="e">
        <f>IF(#REF!=0,0,IF(#REF!="1982年之前",267,200))</f>
        <v>#REF!</v>
      </c>
      <c r="G79" s="733"/>
      <c r="H79" s="219"/>
      <c r="I79" s="219"/>
      <c r="J79" s="219"/>
      <c r="K79" s="219"/>
      <c r="L79" s="219"/>
      <c r="M79" s="1"/>
    </row>
    <row r="80" spans="1:13" ht="27" customHeight="1" x14ac:dyDescent="0.15">
      <c r="A80" s="712" t="s">
        <v>451</v>
      </c>
      <c r="B80" s="709"/>
      <c r="C80" s="333"/>
      <c r="D80" s="713" t="s">
        <v>452</v>
      </c>
      <c r="E80" s="713"/>
      <c r="F80" s="714" t="e">
        <f>IF(#REF!=0,0,IF(F79=267,IF(#REF!&lt;200,200*6000,IF(#REF!&lt;267,#REF!*6000,267*6000+(#REF!-267)*6000*0.5)),IF(#REF!&lt;200,200*6000,200*6000+(#REF!-200)*6000*0.3)))-#REF!</f>
        <v>#REF!</v>
      </c>
      <c r="G80" s="714"/>
      <c r="H80" s="219"/>
      <c r="I80" s="219"/>
      <c r="J80" s="219"/>
      <c r="K80" s="219"/>
      <c r="L80" s="219"/>
      <c r="M80" s="1"/>
    </row>
    <row r="81" spans="1:7" ht="27" customHeight="1" x14ac:dyDescent="0.15">
      <c r="A81" s="727" t="s">
        <v>453</v>
      </c>
      <c r="B81" s="727"/>
      <c r="C81" s="728" t="e">
        <f>#REF!+F80</f>
        <v>#REF!</v>
      </c>
      <c r="D81" s="728"/>
      <c r="E81" s="728"/>
      <c r="F81" s="728"/>
      <c r="G81" s="728"/>
    </row>
    <row r="82" spans="1:7" ht="18" customHeight="1" x14ac:dyDescent="0.15">
      <c r="A82" s="729" t="s">
        <v>454</v>
      </c>
      <c r="B82" s="730"/>
      <c r="C82" s="730"/>
      <c r="D82" s="730"/>
      <c r="E82" s="730"/>
      <c r="F82" s="730"/>
      <c r="G82" s="731"/>
    </row>
    <row r="83" spans="1:7" ht="16.5" customHeight="1" x14ac:dyDescent="0.15">
      <c r="A83" s="334" t="s">
        <v>455</v>
      </c>
      <c r="B83" s="335" t="s">
        <v>456</v>
      </c>
      <c r="C83" s="335" t="s">
        <v>457</v>
      </c>
      <c r="D83" s="336" t="s">
        <v>455</v>
      </c>
      <c r="E83" s="685" t="s">
        <v>456</v>
      </c>
      <c r="F83" s="686"/>
      <c r="G83" s="337" t="s">
        <v>457</v>
      </c>
    </row>
    <row r="84" spans="1:7" ht="15" customHeight="1" x14ac:dyDescent="0.15">
      <c r="A84" s="338"/>
      <c r="B84" s="339"/>
      <c r="C84" s="340"/>
      <c r="D84" s="341"/>
      <c r="E84" s="725"/>
      <c r="F84" s="726"/>
      <c r="G84" s="342"/>
    </row>
    <row r="85" spans="1:7" ht="15" customHeight="1" x14ac:dyDescent="0.15">
      <c r="A85" s="338"/>
      <c r="B85" s="339"/>
      <c r="C85" s="340"/>
      <c r="D85" s="343"/>
      <c r="E85" s="725"/>
      <c r="F85" s="726"/>
      <c r="G85" s="342"/>
    </row>
    <row r="86" spans="1:7" ht="15" customHeight="1" x14ac:dyDescent="0.15">
      <c r="A86" s="338"/>
      <c r="B86" s="339"/>
      <c r="C86" s="344"/>
      <c r="D86" s="343"/>
      <c r="E86" s="725"/>
      <c r="F86" s="726"/>
      <c r="G86" s="342"/>
    </row>
    <row r="87" spans="1:7" ht="15" customHeight="1" x14ac:dyDescent="0.15">
      <c r="A87" s="338"/>
      <c r="B87" s="339"/>
      <c r="C87" s="344"/>
      <c r="D87" s="343"/>
      <c r="E87" s="725"/>
      <c r="F87" s="726"/>
      <c r="G87" s="342"/>
    </row>
    <row r="88" spans="1:7" ht="15" customHeight="1" x14ac:dyDescent="0.15">
      <c r="A88" s="338"/>
      <c r="B88" s="339"/>
      <c r="C88" s="344"/>
      <c r="D88" s="343"/>
      <c r="E88" s="725"/>
      <c r="F88" s="726"/>
      <c r="G88" s="342"/>
    </row>
    <row r="89" spans="1:7" ht="15" customHeight="1" x14ac:dyDescent="0.15">
      <c r="A89" s="345"/>
      <c r="B89" s="339"/>
      <c r="C89" s="344"/>
      <c r="D89" s="343"/>
      <c r="E89" s="725"/>
      <c r="F89" s="726"/>
      <c r="G89" s="342"/>
    </row>
    <row r="90" spans="1:7" ht="15" customHeight="1" x14ac:dyDescent="0.15">
      <c r="A90" s="345"/>
      <c r="B90" s="339"/>
      <c r="C90" s="344"/>
      <c r="D90" s="343"/>
      <c r="E90" s="725"/>
      <c r="F90" s="726"/>
      <c r="G90" s="342"/>
    </row>
    <row r="91" spans="1:7" ht="15" customHeight="1" x14ac:dyDescent="0.15">
      <c r="A91" s="345"/>
      <c r="B91" s="339"/>
      <c r="C91" s="344"/>
      <c r="D91" s="343"/>
      <c r="E91" s="725"/>
      <c r="F91" s="726"/>
      <c r="G91" s="342"/>
    </row>
    <row r="92" spans="1:7" ht="15" customHeight="1" x14ac:dyDescent="0.15">
      <c r="A92" s="345"/>
      <c r="B92" s="339"/>
      <c r="C92" s="344"/>
      <c r="D92" s="343"/>
      <c r="E92" s="725"/>
      <c r="F92" s="726"/>
      <c r="G92" s="342"/>
    </row>
    <row r="93" spans="1:7" ht="15" customHeight="1" collapsed="1" x14ac:dyDescent="0.15">
      <c r="A93" s="345"/>
      <c r="B93" s="339"/>
      <c r="C93" s="344"/>
      <c r="D93" s="343"/>
      <c r="E93" s="725"/>
      <c r="F93" s="726"/>
      <c r="G93" s="342"/>
    </row>
    <row r="94" spans="1:7" ht="14.25" hidden="1" customHeight="1" outlineLevel="1" x14ac:dyDescent="0.15">
      <c r="A94" s="345"/>
      <c r="B94" s="340"/>
      <c r="C94" s="344"/>
      <c r="D94" s="345"/>
      <c r="E94" s="672"/>
      <c r="F94" s="673"/>
      <c r="G94" s="342"/>
    </row>
    <row r="95" spans="1:7" ht="14.25" hidden="1" customHeight="1" outlineLevel="1" x14ac:dyDescent="0.15">
      <c r="A95" s="345"/>
      <c r="B95" s="340"/>
      <c r="C95" s="344"/>
      <c r="D95" s="345"/>
      <c r="E95" s="672"/>
      <c r="F95" s="673"/>
      <c r="G95" s="342"/>
    </row>
    <row r="96" spans="1:7" ht="14.25" hidden="1" customHeight="1" outlineLevel="1" x14ac:dyDescent="0.15">
      <c r="A96" s="345"/>
      <c r="B96" s="340"/>
      <c r="C96" s="344"/>
      <c r="D96" s="345"/>
      <c r="E96" s="672"/>
      <c r="F96" s="673"/>
      <c r="G96" s="342"/>
    </row>
    <row r="97" spans="1:7" ht="14.25" hidden="1" customHeight="1" outlineLevel="1" x14ac:dyDescent="0.15">
      <c r="A97" s="345"/>
      <c r="B97" s="340"/>
      <c r="C97" s="344"/>
      <c r="D97" s="345"/>
      <c r="E97" s="672"/>
      <c r="F97" s="673"/>
      <c r="G97" s="342"/>
    </row>
    <row r="98" spans="1:7" ht="14.25" hidden="1" customHeight="1" outlineLevel="1" x14ac:dyDescent="0.15">
      <c r="A98" s="345"/>
      <c r="B98" s="340"/>
      <c r="C98" s="344"/>
      <c r="D98" s="345"/>
      <c r="E98" s="672"/>
      <c r="F98" s="673"/>
      <c r="G98" s="342"/>
    </row>
    <row r="99" spans="1:7" ht="14.25" hidden="1" customHeight="1" outlineLevel="1" x14ac:dyDescent="0.15">
      <c r="A99" s="345"/>
      <c r="B99" s="340"/>
      <c r="C99" s="344"/>
      <c r="D99" s="345"/>
      <c r="E99" s="672"/>
      <c r="F99" s="673"/>
      <c r="G99" s="342"/>
    </row>
    <row r="100" spans="1:7" ht="14.25" hidden="1" customHeight="1" outlineLevel="1" x14ac:dyDescent="0.15">
      <c r="A100" s="345"/>
      <c r="B100" s="340"/>
      <c r="C100" s="344"/>
      <c r="D100" s="345"/>
      <c r="E100" s="672"/>
      <c r="F100" s="673"/>
      <c r="G100" s="342"/>
    </row>
    <row r="101" spans="1:7" ht="14.25" hidden="1" customHeight="1" outlineLevel="1" x14ac:dyDescent="0.15">
      <c r="A101" s="345"/>
      <c r="B101" s="340"/>
      <c r="C101" s="344"/>
      <c r="D101" s="345"/>
      <c r="E101" s="672"/>
      <c r="F101" s="673"/>
      <c r="G101" s="342"/>
    </row>
    <row r="102" spans="1:7" ht="14.25" hidden="1" customHeight="1" outlineLevel="1" x14ac:dyDescent="0.15">
      <c r="A102" s="345"/>
      <c r="B102" s="346"/>
      <c r="C102" s="344"/>
      <c r="D102" s="345"/>
      <c r="E102" s="674"/>
      <c r="F102" s="675"/>
      <c r="G102" s="342"/>
    </row>
    <row r="103" spans="1:7" ht="16.5" customHeight="1" collapsed="1" x14ac:dyDescent="0.15">
      <c r="A103" s="689" t="s">
        <v>458</v>
      </c>
      <c r="B103" s="689"/>
      <c r="C103" s="347"/>
      <c r="D103" s="689" t="s">
        <v>459</v>
      </c>
      <c r="E103" s="689"/>
      <c r="F103" s="690">
        <f>ROUND(SUM(C84:C93,G84:G93),0)</f>
        <v>0</v>
      </c>
      <c r="G103" s="690"/>
    </row>
    <row r="104" spans="1:7" ht="18" customHeight="1" x14ac:dyDescent="0.15">
      <c r="A104" s="678" t="s">
        <v>460</v>
      </c>
      <c r="B104" s="679"/>
      <c r="C104" s="679"/>
      <c r="D104" s="679"/>
      <c r="E104" s="679"/>
      <c r="F104" s="679"/>
      <c r="G104" s="680"/>
    </row>
    <row r="105" spans="1:7" ht="16.5" customHeight="1" x14ac:dyDescent="0.15">
      <c r="A105" s="336" t="s">
        <v>461</v>
      </c>
      <c r="B105" s="348" t="s">
        <v>462</v>
      </c>
      <c r="C105" s="337" t="s">
        <v>457</v>
      </c>
      <c r="D105" s="336" t="s">
        <v>461</v>
      </c>
      <c r="E105" s="348" t="s">
        <v>462</v>
      </c>
      <c r="F105" s="348" t="s">
        <v>463</v>
      </c>
      <c r="G105" s="337" t="s">
        <v>457</v>
      </c>
    </row>
    <row r="106" spans="1:7" ht="15" customHeight="1" x14ac:dyDescent="0.15">
      <c r="A106" s="349"/>
      <c r="B106" s="350"/>
      <c r="C106" s="351"/>
      <c r="D106" s="352"/>
      <c r="E106" s="353"/>
      <c r="F106" s="350"/>
      <c r="G106" s="351"/>
    </row>
    <row r="107" spans="1:7" ht="15" customHeight="1" x14ac:dyDescent="0.15">
      <c r="A107" s="349"/>
      <c r="B107" s="350"/>
      <c r="C107" s="351"/>
      <c r="D107" s="352"/>
      <c r="E107" s="353"/>
      <c r="F107" s="350"/>
      <c r="G107" s="351"/>
    </row>
    <row r="108" spans="1:7" ht="15" customHeight="1" x14ac:dyDescent="0.15">
      <c r="A108" s="349"/>
      <c r="B108" s="350"/>
      <c r="C108" s="351"/>
      <c r="D108" s="352"/>
      <c r="E108" s="353"/>
      <c r="F108" s="350"/>
      <c r="G108" s="351"/>
    </row>
    <row r="109" spans="1:7" ht="15" customHeight="1" x14ac:dyDescent="0.15">
      <c r="A109" s="349"/>
      <c r="B109" s="350"/>
      <c r="C109" s="351"/>
      <c r="D109" s="352"/>
      <c r="E109" s="353"/>
      <c r="F109" s="350"/>
      <c r="G109" s="351"/>
    </row>
    <row r="110" spans="1:7" ht="15" customHeight="1" x14ac:dyDescent="0.15">
      <c r="A110" s="349"/>
      <c r="B110" s="350"/>
      <c r="C110" s="351"/>
      <c r="D110" s="352"/>
      <c r="E110" s="353"/>
      <c r="F110" s="354"/>
      <c r="G110" s="351"/>
    </row>
    <row r="111" spans="1:7" ht="15" customHeight="1" x14ac:dyDescent="0.15">
      <c r="A111" s="349"/>
      <c r="B111" s="350"/>
      <c r="C111" s="351"/>
      <c r="D111" s="352"/>
      <c r="E111" s="353"/>
      <c r="F111" s="350"/>
      <c r="G111" s="351"/>
    </row>
    <row r="112" spans="1:7" ht="15" customHeight="1" x14ac:dyDescent="0.15">
      <c r="A112" s="349"/>
      <c r="B112" s="350"/>
      <c r="C112" s="351"/>
      <c r="D112" s="352"/>
      <c r="E112" s="353"/>
      <c r="F112" s="350"/>
      <c r="G112" s="351"/>
    </row>
    <row r="113" spans="1:7" ht="15" customHeight="1" x14ac:dyDescent="0.15">
      <c r="A113" s="349"/>
      <c r="B113" s="350"/>
      <c r="C113" s="351"/>
      <c r="D113" s="352"/>
      <c r="E113" s="353"/>
      <c r="F113" s="350"/>
      <c r="G113" s="351"/>
    </row>
    <row r="114" spans="1:7" ht="15" customHeight="1" x14ac:dyDescent="0.15">
      <c r="A114" s="349"/>
      <c r="B114" s="350"/>
      <c r="C114" s="351"/>
      <c r="D114" s="352"/>
      <c r="E114" s="353"/>
      <c r="F114" s="350"/>
      <c r="G114" s="351"/>
    </row>
    <row r="115" spans="1:7" ht="15" customHeight="1" x14ac:dyDescent="0.15">
      <c r="A115" s="349"/>
      <c r="B115" s="350"/>
      <c r="C115" s="351"/>
      <c r="D115" s="352"/>
      <c r="E115" s="353"/>
      <c r="F115" s="354"/>
      <c r="G115" s="351"/>
    </row>
    <row r="116" spans="1:7" ht="15" customHeight="1" x14ac:dyDescent="0.15">
      <c r="A116" s="349"/>
      <c r="B116" s="350"/>
      <c r="C116" s="351"/>
      <c r="D116" s="355"/>
      <c r="E116" s="353"/>
      <c r="F116" s="354"/>
      <c r="G116" s="351"/>
    </row>
    <row r="117" spans="1:7" ht="15" customHeight="1" x14ac:dyDescent="0.15">
      <c r="A117" s="349"/>
      <c r="B117" s="350"/>
      <c r="C117" s="351"/>
      <c r="D117" s="355"/>
      <c r="E117" s="353"/>
      <c r="F117" s="354"/>
      <c r="G117" s="351"/>
    </row>
    <row r="118" spans="1:7" ht="15" customHeight="1" x14ac:dyDescent="0.15">
      <c r="A118" s="349"/>
      <c r="B118" s="350"/>
      <c r="C118" s="351"/>
      <c r="D118" s="355"/>
      <c r="E118" s="353"/>
      <c r="F118" s="354"/>
      <c r="G118" s="351"/>
    </row>
    <row r="119" spans="1:7" ht="15" customHeight="1" collapsed="1" x14ac:dyDescent="0.15">
      <c r="A119" s="349"/>
      <c r="B119" s="350"/>
      <c r="C119" s="351"/>
      <c r="D119" s="355"/>
      <c r="E119" s="353"/>
      <c r="F119" s="354"/>
      <c r="G119" s="351"/>
    </row>
    <row r="120" spans="1:7" ht="14" hidden="1" outlineLevel="1" x14ac:dyDescent="0.15">
      <c r="A120" s="349" t="str">
        <f>E51</f>
        <v>电缆4*4*70</v>
      </c>
      <c r="B120" s="350" t="str">
        <f>E52</f>
        <v>米</v>
      </c>
      <c r="C120" s="351">
        <f>E56</f>
        <v>0</v>
      </c>
      <c r="D120" s="356" t="str">
        <f>F51</f>
        <v>电缆4*4*150</v>
      </c>
      <c r="E120" s="357" t="str">
        <f>F52</f>
        <v>米</v>
      </c>
      <c r="F120" s="358">
        <f>F53</f>
        <v>500</v>
      </c>
      <c r="G120" s="359">
        <f>F56</f>
        <v>0</v>
      </c>
    </row>
    <row r="121" spans="1:7" ht="14" hidden="1" outlineLevel="1" x14ac:dyDescent="0.15">
      <c r="A121" s="355" t="str">
        <f>G51</f>
        <v>电缆4*4*95</v>
      </c>
      <c r="B121" s="353" t="str">
        <f>G52</f>
        <v>米</v>
      </c>
      <c r="C121" s="351">
        <f>G56</f>
        <v>0</v>
      </c>
      <c r="D121" s="356" t="str">
        <f>H51</f>
        <v>电缆4*4*96</v>
      </c>
      <c r="E121" s="357" t="str">
        <f>H52</f>
        <v>米</v>
      </c>
      <c r="F121" s="358">
        <f>H53</f>
        <v>200</v>
      </c>
      <c r="G121" s="359">
        <f>H56</f>
        <v>0</v>
      </c>
    </row>
    <row r="122" spans="1:7" ht="14" hidden="1" outlineLevel="1" x14ac:dyDescent="0.15">
      <c r="A122" s="349" t="str">
        <f>B57</f>
        <v>电缆4*4*97</v>
      </c>
      <c r="B122" s="350" t="str">
        <f>B58</f>
        <v>米</v>
      </c>
      <c r="C122" s="351">
        <f>B62</f>
        <v>0</v>
      </c>
      <c r="D122" s="355" t="e">
        <f>#REF!</f>
        <v>#REF!</v>
      </c>
      <c r="E122" s="353" t="e">
        <f>#REF!</f>
        <v>#REF!</v>
      </c>
      <c r="F122" s="350" t="e">
        <f>#REF!</f>
        <v>#REF!</v>
      </c>
      <c r="G122" s="351" t="e">
        <f>#REF!</f>
        <v>#REF!</v>
      </c>
    </row>
    <row r="123" spans="1:7" ht="14" hidden="1" outlineLevel="1" x14ac:dyDescent="0.15">
      <c r="A123" s="349" t="str">
        <f>C57</f>
        <v>棚</v>
      </c>
      <c r="B123" s="350">
        <f>C58</f>
        <v>0</v>
      </c>
      <c r="C123" s="351">
        <f>C62</f>
        <v>196018</v>
      </c>
      <c r="D123" s="352" t="str">
        <f>D57</f>
        <v>32号建筑物房中房</v>
      </c>
      <c r="E123" s="353">
        <f>D58</f>
        <v>0</v>
      </c>
      <c r="F123" s="350">
        <f>D59</f>
        <v>0</v>
      </c>
      <c r="G123" s="351">
        <f>D62</f>
        <v>33256</v>
      </c>
    </row>
    <row r="124" spans="1:7" ht="14" hidden="1" outlineLevel="1" x14ac:dyDescent="0.15">
      <c r="A124" s="352" t="str">
        <f>E57</f>
        <v>窗帘轨</v>
      </c>
      <c r="B124" s="353" t="str">
        <f>E58</f>
        <v>米</v>
      </c>
      <c r="C124" s="351" t="e">
        <f>E62</f>
        <v>#VALUE!</v>
      </c>
      <c r="D124" s="352" t="str">
        <f>F57</f>
        <v>实木门</v>
      </c>
      <c r="E124" s="353" t="str">
        <f>F58</f>
        <v>樘</v>
      </c>
      <c r="F124" s="350">
        <f>F59</f>
        <v>4</v>
      </c>
      <c r="G124" s="351" t="e">
        <f>F62</f>
        <v>#VALUE!</v>
      </c>
    </row>
    <row r="125" spans="1:7" ht="14" hidden="1" outlineLevel="1" x14ac:dyDescent="0.15">
      <c r="A125" s="352">
        <f>G57</f>
        <v>0</v>
      </c>
      <c r="B125" s="353" t="str">
        <f>G58</f>
        <v/>
      </c>
      <c r="C125" s="351">
        <f>G62</f>
        <v>0</v>
      </c>
      <c r="D125" s="352">
        <f>H57</f>
        <v>0</v>
      </c>
      <c r="E125" s="353" t="str">
        <f>H58</f>
        <v/>
      </c>
      <c r="F125" s="350">
        <f>H59</f>
        <v>0</v>
      </c>
      <c r="G125" s="351">
        <f>H62</f>
        <v>0</v>
      </c>
    </row>
    <row r="126" spans="1:7" ht="14" hidden="1" outlineLevel="1" x14ac:dyDescent="0.15">
      <c r="A126" s="349">
        <f>B63</f>
        <v>0</v>
      </c>
      <c r="B126" s="350" t="str">
        <f>B64</f>
        <v/>
      </c>
      <c r="C126" s="351">
        <f>B68</f>
        <v>0</v>
      </c>
      <c r="D126" s="352" t="e">
        <f>#REF!</f>
        <v>#REF!</v>
      </c>
      <c r="E126" s="353" t="e">
        <f>#REF!</f>
        <v>#REF!</v>
      </c>
      <c r="F126" s="350" t="e">
        <f>#REF!</f>
        <v>#REF!</v>
      </c>
      <c r="G126" s="351" t="e">
        <f>#REF!</f>
        <v>#REF!</v>
      </c>
    </row>
    <row r="127" spans="1:7" ht="14" hidden="1" outlineLevel="1" x14ac:dyDescent="0.15">
      <c r="A127" s="349">
        <f>C63</f>
        <v>0</v>
      </c>
      <c r="B127" s="350" t="str">
        <f>C64</f>
        <v/>
      </c>
      <c r="C127" s="351">
        <f>C68</f>
        <v>0</v>
      </c>
      <c r="D127" s="352">
        <f>D63</f>
        <v>0</v>
      </c>
      <c r="E127" s="353" t="str">
        <f>D64</f>
        <v/>
      </c>
      <c r="F127" s="350">
        <f>D65</f>
        <v>0</v>
      </c>
      <c r="G127" s="351">
        <f>D68</f>
        <v>0</v>
      </c>
    </row>
    <row r="128" spans="1:7" ht="14" hidden="1" outlineLevel="1" x14ac:dyDescent="0.15">
      <c r="A128" s="349">
        <f>E63</f>
        <v>0</v>
      </c>
      <c r="B128" s="350" t="str">
        <f>E64</f>
        <v/>
      </c>
      <c r="C128" s="351">
        <f>E68</f>
        <v>0</v>
      </c>
      <c r="D128" s="352">
        <f>F63</f>
        <v>0</v>
      </c>
      <c r="E128" s="353" t="str">
        <f>F64</f>
        <v/>
      </c>
      <c r="F128" s="350">
        <f>F65</f>
        <v>0</v>
      </c>
      <c r="G128" s="351">
        <f>F68</f>
        <v>0</v>
      </c>
    </row>
    <row r="129" spans="1:7" ht="14" hidden="1" outlineLevel="1" x14ac:dyDescent="0.15">
      <c r="A129" s="360">
        <f>G63</f>
        <v>0</v>
      </c>
      <c r="B129" s="361" t="str">
        <f>G64</f>
        <v/>
      </c>
      <c r="C129" s="359">
        <f>G68</f>
        <v>0</v>
      </c>
      <c r="D129" s="360">
        <f>H63</f>
        <v>0</v>
      </c>
      <c r="E129" s="361" t="str">
        <f>H64</f>
        <v/>
      </c>
      <c r="F129" s="361">
        <f>H65</f>
        <v>0</v>
      </c>
      <c r="G129" s="359">
        <f>H68</f>
        <v>0</v>
      </c>
    </row>
    <row r="130" spans="1:7" ht="16.5" customHeight="1" collapsed="1" x14ac:dyDescent="0.15">
      <c r="A130" s="689" t="s">
        <v>464</v>
      </c>
      <c r="B130" s="689"/>
      <c r="C130" s="689"/>
      <c r="D130" s="715">
        <f>ROUND(SUM(C106:C119,G106:G119),0)</f>
        <v>0</v>
      </c>
      <c r="E130" s="715"/>
      <c r="F130" s="715"/>
      <c r="G130" s="715"/>
    </row>
    <row r="131" spans="1:7" ht="18" customHeight="1" x14ac:dyDescent="0.15">
      <c r="A131" s="716" t="s">
        <v>465</v>
      </c>
      <c r="B131" s="716"/>
      <c r="C131" s="716"/>
      <c r="D131" s="717">
        <f>D130+F103</f>
        <v>0</v>
      </c>
      <c r="E131" s="718"/>
      <c r="F131" s="719"/>
      <c r="G131" s="362" t="s">
        <v>466</v>
      </c>
    </row>
    <row r="132" spans="1:7" ht="27" customHeight="1" x14ac:dyDescent="0.15">
      <c r="A132" s="363" t="s">
        <v>467</v>
      </c>
      <c r="B132" s="720" t="e">
        <f>C81+F103+D130</f>
        <v>#REF!</v>
      </c>
      <c r="C132" s="721"/>
      <c r="D132" s="364" t="s">
        <v>468</v>
      </c>
      <c r="E132" s="722" t="e">
        <f>B132</f>
        <v>#REF!</v>
      </c>
      <c r="F132" s="723"/>
      <c r="G132" s="724"/>
    </row>
    <row r="135" spans="1:7" x14ac:dyDescent="0.15">
      <c r="A135" s="670" t="s">
        <v>469</v>
      </c>
      <c r="B135" s="670"/>
      <c r="C135" s="670"/>
      <c r="D135" s="670"/>
      <c r="E135" s="670"/>
      <c r="F135" s="670"/>
      <c r="G135" s="670"/>
    </row>
    <row r="136" spans="1:7" x14ac:dyDescent="0.15">
      <c r="A136" s="670"/>
      <c r="B136" s="670"/>
      <c r="C136" s="670"/>
      <c r="D136" s="670"/>
      <c r="E136" s="670"/>
      <c r="F136" s="670"/>
      <c r="G136" s="670"/>
    </row>
    <row r="137" spans="1:7" ht="24" customHeight="1" x14ac:dyDescent="0.15">
      <c r="A137" s="696" t="s">
        <v>470</v>
      </c>
      <c r="B137" s="696"/>
      <c r="C137" s="696"/>
      <c r="D137" s="696"/>
      <c r="E137" s="696"/>
      <c r="F137" s="696"/>
      <c r="G137" s="696"/>
    </row>
    <row r="138" spans="1:7" ht="24" customHeight="1" x14ac:dyDescent="0.15">
      <c r="A138" s="697"/>
      <c r="B138" s="697"/>
      <c r="C138" s="697"/>
      <c r="D138" s="697"/>
      <c r="E138" s="697"/>
      <c r="F138" s="697"/>
      <c r="G138" s="697"/>
    </row>
    <row r="139" spans="1:7" ht="28.5" customHeight="1" x14ac:dyDescent="0.15">
      <c r="A139" s="329" t="s">
        <v>183</v>
      </c>
      <c r="B139" s="683" t="str">
        <f>I1</f>
        <v>怀盛</v>
      </c>
      <c r="C139" s="683"/>
      <c r="D139" s="683"/>
      <c r="E139" s="683"/>
      <c r="F139" s="683"/>
      <c r="G139" s="683"/>
    </row>
    <row r="140" spans="1:7" ht="28.5" customHeight="1" x14ac:dyDescent="0.15">
      <c r="A140" s="365" t="s">
        <v>298</v>
      </c>
      <c r="B140" s="684">
        <f>B2</f>
        <v>0</v>
      </c>
      <c r="C140" s="684"/>
      <c r="D140" s="329" t="s">
        <v>293</v>
      </c>
      <c r="E140" s="684" t="str">
        <f>B1</f>
        <v>轨枕厂</v>
      </c>
      <c r="F140" s="684"/>
      <c r="G140" s="684"/>
    </row>
    <row r="141" spans="1:7" ht="18" customHeight="1" x14ac:dyDescent="0.15">
      <c r="A141" s="708" t="s">
        <v>471</v>
      </c>
      <c r="B141" s="708"/>
      <c r="C141" s="708"/>
      <c r="D141" s="708"/>
      <c r="E141" s="708"/>
      <c r="F141" s="708"/>
      <c r="G141" s="708"/>
    </row>
    <row r="142" spans="1:7" ht="27" customHeight="1" x14ac:dyDescent="0.15">
      <c r="A142" s="709" t="s">
        <v>449</v>
      </c>
      <c r="B142" s="709"/>
      <c r="C142" s="366"/>
      <c r="D142" s="710" t="s">
        <v>450</v>
      </c>
      <c r="E142" s="710"/>
      <c r="F142" s="711" t="e">
        <f>IF(#REF!=0,0,IF(#REF!="1982年之前",267,200))</f>
        <v>#REF!</v>
      </c>
      <c r="G142" s="711"/>
    </row>
    <row r="143" spans="1:7" ht="27" customHeight="1" x14ac:dyDescent="0.15">
      <c r="A143" s="712" t="s">
        <v>472</v>
      </c>
      <c r="B143" s="709"/>
      <c r="C143" s="333"/>
      <c r="D143" s="713" t="s">
        <v>473</v>
      </c>
      <c r="E143" s="713"/>
      <c r="F143" s="714" t="e">
        <f>IF(#REF!=0,0,IF(F142=267,IF(#REF!&lt;200,200*20926,IF(#REF!&lt;267,#REF!*20926,267*20926+(#REF!-267)*20926*0.5)),IF(#REF!&lt;200,200*20926,200*20926+(#REF!-200)*20926*0.3)))-#REF!</f>
        <v>#REF!</v>
      </c>
      <c r="G143" s="714"/>
    </row>
    <row r="144" spans="1:7" ht="27" customHeight="1" x14ac:dyDescent="0.15">
      <c r="A144" s="701" t="s">
        <v>474</v>
      </c>
      <c r="B144" s="701"/>
      <c r="C144" s="702" t="e">
        <f>#REF!+F143</f>
        <v>#REF!</v>
      </c>
      <c r="D144" s="702"/>
      <c r="E144" s="702"/>
      <c r="F144" s="702"/>
      <c r="G144" s="702"/>
    </row>
    <row r="145" spans="1:7" ht="19.5" customHeight="1" x14ac:dyDescent="0.15">
      <c r="A145" s="703" t="s">
        <v>475</v>
      </c>
      <c r="B145" s="704"/>
      <c r="C145" s="704"/>
      <c r="D145" s="704"/>
      <c r="E145" s="704"/>
      <c r="F145" s="704"/>
      <c r="G145" s="705"/>
    </row>
    <row r="146" spans="1:7" ht="16.5" customHeight="1" x14ac:dyDescent="0.15">
      <c r="A146" s="334" t="s">
        <v>455</v>
      </c>
      <c r="B146" s="335" t="s">
        <v>456</v>
      </c>
      <c r="C146" s="335" t="s">
        <v>457</v>
      </c>
      <c r="D146" s="336" t="s">
        <v>455</v>
      </c>
      <c r="E146" s="685" t="s">
        <v>456</v>
      </c>
      <c r="F146" s="686"/>
      <c r="G146" s="337" t="s">
        <v>457</v>
      </c>
    </row>
    <row r="147" spans="1:7" ht="15" customHeight="1" x14ac:dyDescent="0.15">
      <c r="A147" s="338" t="e">
        <f>#REF!</f>
        <v>#REF!</v>
      </c>
      <c r="B147" s="367" t="e">
        <f>#REF!</f>
        <v>#REF!</v>
      </c>
      <c r="C147" s="338" t="e">
        <f>#REF!</f>
        <v>#REF!</v>
      </c>
      <c r="D147" s="341" t="str">
        <f>$C$3</f>
        <v>建筑物1</v>
      </c>
      <c r="E147" s="706">
        <f>$C$8</f>
        <v>335.66</v>
      </c>
      <c r="F147" s="707"/>
      <c r="G147" s="341">
        <f>$C$30</f>
        <v>274055</v>
      </c>
    </row>
    <row r="148" spans="1:7" ht="15" customHeight="1" x14ac:dyDescent="0.15">
      <c r="A148" s="338" t="str">
        <f>$D$3</f>
        <v>建筑物2</v>
      </c>
      <c r="B148" s="367">
        <f>$D$8</f>
        <v>72.36</v>
      </c>
      <c r="C148" s="338">
        <f>$D$30</f>
        <v>58264</v>
      </c>
      <c r="D148" s="343" t="str">
        <f>$E$3</f>
        <v>建筑物3</v>
      </c>
      <c r="E148" s="699">
        <f>$E$8</f>
        <v>2688.82</v>
      </c>
      <c r="F148" s="700"/>
      <c r="G148" s="343">
        <f>$E$30</f>
        <v>3500720</v>
      </c>
    </row>
    <row r="149" spans="1:7" ht="15" customHeight="1" x14ac:dyDescent="0.15">
      <c r="A149" s="338" t="str">
        <f>$F$3</f>
        <v>建筑物4</v>
      </c>
      <c r="B149" s="367">
        <f>$F$8</f>
        <v>39.07</v>
      </c>
      <c r="C149" s="338">
        <f>$F$30</f>
        <v>52433</v>
      </c>
      <c r="D149" s="343" t="str">
        <f>$G$3</f>
        <v>建筑物5</v>
      </c>
      <c r="E149" s="699">
        <f>$G$8</f>
        <v>74.41</v>
      </c>
      <c r="F149" s="700"/>
      <c r="G149" s="343">
        <f>$G$30</f>
        <v>56204</v>
      </c>
    </row>
    <row r="150" spans="1:7" ht="15" customHeight="1" x14ac:dyDescent="0.15">
      <c r="A150" s="338" t="str">
        <f>$H$3</f>
        <v>建筑物6</v>
      </c>
      <c r="B150" s="367">
        <f>$H$8</f>
        <v>43.63</v>
      </c>
      <c r="C150" s="338">
        <f>$H$30</f>
        <v>23743</v>
      </c>
      <c r="D150" s="343" t="str">
        <f>$I$3</f>
        <v>建筑物7</v>
      </c>
      <c r="E150" s="699">
        <f>$I$8</f>
        <v>134.66999999999999</v>
      </c>
      <c r="F150" s="700"/>
      <c r="G150" s="343">
        <f>$I$30</f>
        <v>103528</v>
      </c>
    </row>
    <row r="151" spans="1:7" ht="15" customHeight="1" x14ac:dyDescent="0.15">
      <c r="A151" s="338" t="str">
        <f>$J$3</f>
        <v>建筑物8</v>
      </c>
      <c r="B151" s="367">
        <f>$J$8</f>
        <v>25.34</v>
      </c>
      <c r="C151" s="338">
        <f>$J$30</f>
        <v>8977</v>
      </c>
      <c r="D151" s="343" t="str">
        <f>$K$3</f>
        <v>建筑物9</v>
      </c>
      <c r="E151" s="699">
        <f>$K$8</f>
        <v>45.63</v>
      </c>
      <c r="F151" s="700"/>
      <c r="G151" s="343">
        <f>$K$30</f>
        <v>48126</v>
      </c>
    </row>
    <row r="152" spans="1:7" ht="15" customHeight="1" x14ac:dyDescent="0.15">
      <c r="A152" s="345" t="str">
        <f>$L$3</f>
        <v>建筑物10</v>
      </c>
      <c r="B152" s="368">
        <f>$L$8</f>
        <v>30.3</v>
      </c>
      <c r="C152" s="345">
        <f>$L$30</f>
        <v>21526</v>
      </c>
      <c r="D152" s="343" t="e">
        <f>#REF!</f>
        <v>#REF!</v>
      </c>
      <c r="E152" s="699" t="e">
        <f>#REF!</f>
        <v>#REF!</v>
      </c>
      <c r="F152" s="700"/>
      <c r="G152" s="343" t="e">
        <f>#REF!</f>
        <v>#REF!</v>
      </c>
    </row>
    <row r="153" spans="1:7" ht="15" customHeight="1" x14ac:dyDescent="0.15">
      <c r="A153" s="345" t="e">
        <f>#REF!</f>
        <v>#REF!</v>
      </c>
      <c r="B153" s="368" t="e">
        <f>#REF!</f>
        <v>#REF!</v>
      </c>
      <c r="C153" s="345" t="e">
        <f>#REF!</f>
        <v>#REF!</v>
      </c>
      <c r="D153" s="343" t="e">
        <f>#REF!</f>
        <v>#REF!</v>
      </c>
      <c r="E153" s="699" t="e">
        <f>#REF!</f>
        <v>#REF!</v>
      </c>
      <c r="F153" s="700"/>
      <c r="G153" s="343" t="e">
        <f>#REF!</f>
        <v>#REF!</v>
      </c>
    </row>
    <row r="154" spans="1:7" ht="15" customHeight="1" x14ac:dyDescent="0.15">
      <c r="A154" s="345" t="e">
        <f>#REF!</f>
        <v>#REF!</v>
      </c>
      <c r="B154" s="368" t="e">
        <f>#REF!</f>
        <v>#REF!</v>
      </c>
      <c r="C154" s="345" t="e">
        <f>#REF!</f>
        <v>#REF!</v>
      </c>
      <c r="D154" s="343" t="e">
        <f>#REF!</f>
        <v>#REF!</v>
      </c>
      <c r="E154" s="699" t="e">
        <f>#REF!</f>
        <v>#REF!</v>
      </c>
      <c r="F154" s="700"/>
      <c r="G154" s="343" t="e">
        <f>#REF!</f>
        <v>#REF!</v>
      </c>
    </row>
    <row r="155" spans="1:7" ht="15" customHeight="1" x14ac:dyDescent="0.15">
      <c r="A155" s="345" t="e">
        <f>#REF!</f>
        <v>#REF!</v>
      </c>
      <c r="B155" s="368" t="e">
        <f>#REF!</f>
        <v>#REF!</v>
      </c>
      <c r="C155" s="345" t="e">
        <f>#REF!</f>
        <v>#REF!</v>
      </c>
      <c r="D155" s="343" t="e">
        <f>#REF!</f>
        <v>#REF!</v>
      </c>
      <c r="E155" s="699" t="e">
        <f>#REF!</f>
        <v>#REF!</v>
      </c>
      <c r="F155" s="700"/>
      <c r="G155" s="343" t="e">
        <f>#REF!</f>
        <v>#REF!</v>
      </c>
    </row>
    <row r="156" spans="1:7" ht="15" customHeight="1" collapsed="1" x14ac:dyDescent="0.15">
      <c r="A156" s="345" t="e">
        <f>#REF!</f>
        <v>#REF!</v>
      </c>
      <c r="B156" s="368" t="e">
        <f>#REF!</f>
        <v>#REF!</v>
      </c>
      <c r="C156" s="345" t="e">
        <f>#REF!</f>
        <v>#REF!</v>
      </c>
      <c r="D156" s="343" t="e">
        <f>#REF!</f>
        <v>#REF!</v>
      </c>
      <c r="E156" s="699" t="e">
        <f>#REF!</f>
        <v>#REF!</v>
      </c>
      <c r="F156" s="700"/>
      <c r="G156" s="343" t="e">
        <f>#REF!</f>
        <v>#REF!</v>
      </c>
    </row>
    <row r="157" spans="1:7" ht="14.25" hidden="1" customHeight="1" outlineLevel="1" x14ac:dyDescent="0.15">
      <c r="A157" s="345"/>
      <c r="B157" s="340"/>
      <c r="C157" s="344"/>
      <c r="D157" s="345"/>
      <c r="E157" s="672"/>
      <c r="F157" s="673"/>
      <c r="G157" s="342"/>
    </row>
    <row r="158" spans="1:7" ht="14.25" hidden="1" customHeight="1" outlineLevel="1" x14ac:dyDescent="0.15">
      <c r="A158" s="345"/>
      <c r="B158" s="340"/>
      <c r="C158" s="344"/>
      <c r="D158" s="345"/>
      <c r="E158" s="672"/>
      <c r="F158" s="673"/>
      <c r="G158" s="342"/>
    </row>
    <row r="159" spans="1:7" ht="14.25" hidden="1" customHeight="1" outlineLevel="1" x14ac:dyDescent="0.15">
      <c r="A159" s="345"/>
      <c r="B159" s="340"/>
      <c r="C159" s="344"/>
      <c r="D159" s="345"/>
      <c r="E159" s="672"/>
      <c r="F159" s="673"/>
      <c r="G159" s="342"/>
    </row>
    <row r="160" spans="1:7" ht="14.25" hidden="1" customHeight="1" outlineLevel="1" x14ac:dyDescent="0.15">
      <c r="A160" s="345"/>
      <c r="B160" s="340"/>
      <c r="C160" s="344"/>
      <c r="D160" s="345"/>
      <c r="E160" s="672"/>
      <c r="F160" s="673"/>
      <c r="G160" s="342"/>
    </row>
    <row r="161" spans="1:7" ht="14.25" hidden="1" customHeight="1" outlineLevel="1" x14ac:dyDescent="0.15">
      <c r="A161" s="345"/>
      <c r="B161" s="340"/>
      <c r="C161" s="344"/>
      <c r="D161" s="345"/>
      <c r="E161" s="672"/>
      <c r="F161" s="673"/>
      <c r="G161" s="342"/>
    </row>
    <row r="162" spans="1:7" ht="14.25" hidden="1" customHeight="1" outlineLevel="1" x14ac:dyDescent="0.15">
      <c r="A162" s="345"/>
      <c r="B162" s="340"/>
      <c r="C162" s="344"/>
      <c r="D162" s="345"/>
      <c r="E162" s="672"/>
      <c r="F162" s="673"/>
      <c r="G162" s="342"/>
    </row>
    <row r="163" spans="1:7" ht="14.25" hidden="1" customHeight="1" outlineLevel="1" x14ac:dyDescent="0.15">
      <c r="A163" s="345"/>
      <c r="B163" s="340"/>
      <c r="C163" s="344"/>
      <c r="D163" s="345"/>
      <c r="E163" s="672"/>
      <c r="F163" s="673"/>
      <c r="G163" s="342"/>
    </row>
    <row r="164" spans="1:7" ht="14.25" hidden="1" customHeight="1" outlineLevel="1" x14ac:dyDescent="0.15">
      <c r="A164" s="345"/>
      <c r="B164" s="340"/>
      <c r="C164" s="344"/>
      <c r="D164" s="345"/>
      <c r="E164" s="672"/>
      <c r="F164" s="673"/>
      <c r="G164" s="342"/>
    </row>
    <row r="165" spans="1:7" ht="14.25" hidden="1" customHeight="1" outlineLevel="1" x14ac:dyDescent="0.15">
      <c r="A165" s="345"/>
      <c r="B165" s="340"/>
      <c r="C165" s="344"/>
      <c r="D165" s="345"/>
      <c r="E165" s="672"/>
      <c r="F165" s="673"/>
      <c r="G165" s="342"/>
    </row>
    <row r="166" spans="1:7" ht="14.25" hidden="1" customHeight="1" outlineLevel="1" x14ac:dyDescent="0.15">
      <c r="A166" s="345"/>
      <c r="B166" s="346"/>
      <c r="C166" s="344"/>
      <c r="D166" s="345"/>
      <c r="E166" s="674"/>
      <c r="F166" s="675"/>
      <c r="G166" s="342"/>
    </row>
    <row r="167" spans="1:7" ht="16.5" customHeight="1" collapsed="1" x14ac:dyDescent="0.15">
      <c r="A167" s="689" t="s">
        <v>458</v>
      </c>
      <c r="B167" s="689"/>
      <c r="C167" s="347"/>
      <c r="D167" s="689" t="s">
        <v>459</v>
      </c>
      <c r="E167" s="689"/>
      <c r="F167" s="698" t="e">
        <f>ROUND(SUM(C147:C156,G147:G156),0)</f>
        <v>#REF!</v>
      </c>
      <c r="G167" s="698"/>
    </row>
    <row r="168" spans="1:7" ht="18" customHeight="1" x14ac:dyDescent="0.15">
      <c r="A168" s="678" t="s">
        <v>460</v>
      </c>
      <c r="B168" s="679"/>
      <c r="C168" s="679"/>
      <c r="D168" s="679"/>
      <c r="E168" s="679"/>
      <c r="F168" s="679"/>
      <c r="G168" s="680"/>
    </row>
    <row r="169" spans="1:7" ht="16.5" customHeight="1" x14ac:dyDescent="0.15">
      <c r="A169" s="369" t="s">
        <v>461</v>
      </c>
      <c r="B169" s="370" t="s">
        <v>462</v>
      </c>
      <c r="C169" s="371" t="s">
        <v>457</v>
      </c>
      <c r="D169" s="369" t="s">
        <v>461</v>
      </c>
      <c r="E169" s="370" t="s">
        <v>462</v>
      </c>
      <c r="F169" s="370" t="s">
        <v>463</v>
      </c>
      <c r="G169" s="371" t="s">
        <v>457</v>
      </c>
    </row>
    <row r="170" spans="1:7" ht="15" customHeight="1" x14ac:dyDescent="0.15">
      <c r="A170" s="372" t="str">
        <f>$B$33</f>
        <v>普通灯</v>
      </c>
      <c r="B170" s="373" t="str">
        <f>$B$34</f>
        <v>份</v>
      </c>
      <c r="C170" s="374">
        <f>$B$38</f>
        <v>1228</v>
      </c>
      <c r="D170" s="375" t="e">
        <f>#REF!</f>
        <v>#REF!</v>
      </c>
      <c r="E170" s="376" t="e">
        <f>#REF!</f>
        <v>#REF!</v>
      </c>
      <c r="F170" s="376" t="e">
        <f>#REF!</f>
        <v>#REF!</v>
      </c>
      <c r="G170" s="377" t="e">
        <f>#REF!</f>
        <v>#REF!</v>
      </c>
    </row>
    <row r="171" spans="1:7" ht="15" customHeight="1" x14ac:dyDescent="0.15">
      <c r="A171" s="349" t="str">
        <f>$C$33</f>
        <v>陶瓷池</v>
      </c>
      <c r="B171" s="350" t="str">
        <f>$C$34</f>
        <v>个</v>
      </c>
      <c r="C171" s="351">
        <f>$C$38</f>
        <v>2980</v>
      </c>
      <c r="D171" s="378" t="str">
        <f>$D$33</f>
        <v>水泥池</v>
      </c>
      <c r="E171" s="353" t="str">
        <f>$D$34</f>
        <v>个</v>
      </c>
      <c r="F171" s="353">
        <f>$D$35</f>
        <v>2</v>
      </c>
      <c r="G171" s="379">
        <f>$D$38</f>
        <v>710</v>
      </c>
    </row>
    <row r="172" spans="1:7" ht="15" customHeight="1" x14ac:dyDescent="0.15">
      <c r="A172" s="349" t="str">
        <f>$E$33</f>
        <v>配电箱</v>
      </c>
      <c r="B172" s="350" t="str">
        <f>$E$34</f>
        <v>个</v>
      </c>
      <c r="C172" s="351">
        <f>$E$38</f>
        <v>12953</v>
      </c>
      <c r="D172" s="378" t="str">
        <f>$F$33</f>
        <v>化粪池</v>
      </c>
      <c r="E172" s="353" t="str">
        <f>$F$34</f>
        <v>座</v>
      </c>
      <c r="F172" s="353">
        <f>$F$35</f>
        <v>2</v>
      </c>
      <c r="G172" s="379">
        <f>$F$38</f>
        <v>4809</v>
      </c>
    </row>
    <row r="173" spans="1:7" ht="15" customHeight="1" x14ac:dyDescent="0.15">
      <c r="A173" s="349" t="str">
        <f>$G$33</f>
        <v>雨搭</v>
      </c>
      <c r="B173" s="350" t="str">
        <f>$G$34</f>
        <v>平方米</v>
      </c>
      <c r="C173" s="351">
        <f>$G$38</f>
        <v>4124</v>
      </c>
      <c r="D173" s="378" t="str">
        <f>$H$33</f>
        <v>铁门</v>
      </c>
      <c r="E173" s="353" t="str">
        <f>$H$34</f>
        <v>平方米</v>
      </c>
      <c r="F173" s="353">
        <f>$H$35</f>
        <v>99.2</v>
      </c>
      <c r="G173" s="379">
        <f>$H$38</f>
        <v>29783</v>
      </c>
    </row>
    <row r="174" spans="1:7" ht="15" customHeight="1" x14ac:dyDescent="0.15">
      <c r="A174" s="349" t="str">
        <f>$B$39</f>
        <v>防盗门（单）</v>
      </c>
      <c r="B174" s="350" t="str">
        <f>$B$40</f>
        <v>个</v>
      </c>
      <c r="C174" s="351">
        <f>$B$44</f>
        <v>1850</v>
      </c>
      <c r="D174" s="378" t="e">
        <f>#REF!</f>
        <v>#REF!</v>
      </c>
      <c r="E174" s="353" t="e">
        <f>#REF!</f>
        <v>#REF!</v>
      </c>
      <c r="F174" s="353" t="e">
        <f>#REF!</f>
        <v>#REF!</v>
      </c>
      <c r="G174" s="379" t="e">
        <f>#REF!</f>
        <v>#REF!</v>
      </c>
    </row>
    <row r="175" spans="1:7" ht="15" customHeight="1" x14ac:dyDescent="0.15">
      <c r="A175" s="349" t="str">
        <f>$C$39</f>
        <v>防盗门（双）</v>
      </c>
      <c r="B175" s="350" t="str">
        <f>$C$40</f>
        <v>座</v>
      </c>
      <c r="C175" s="351">
        <f>$C$44</f>
        <v>5551</v>
      </c>
      <c r="D175" s="378" t="str">
        <f>$D$39</f>
        <v>卷帘门（自动）</v>
      </c>
      <c r="E175" s="353" t="str">
        <f>$D$40</f>
        <v>平方米</v>
      </c>
      <c r="F175" s="353">
        <f>$D$41</f>
        <v>13.46</v>
      </c>
      <c r="G175" s="379">
        <f>$D$44</f>
        <v>4359</v>
      </c>
    </row>
    <row r="176" spans="1:7" ht="15" customHeight="1" x14ac:dyDescent="0.15">
      <c r="A176" s="349" t="str">
        <f>$E$39</f>
        <v>窗帘杆-普通</v>
      </c>
      <c r="B176" s="350" t="str">
        <f>$E$40</f>
        <v>米</v>
      </c>
      <c r="C176" s="351">
        <f>$E$44</f>
        <v>258</v>
      </c>
      <c r="D176" s="378" t="str">
        <f>$F$39</f>
        <v>蹲式大便器</v>
      </c>
      <c r="E176" s="353" t="str">
        <f>$F$40</f>
        <v>个</v>
      </c>
      <c r="F176" s="353">
        <f>$F$41</f>
        <v>1</v>
      </c>
      <c r="G176" s="379">
        <f>$F$44</f>
        <v>814</v>
      </c>
    </row>
    <row r="177" spans="1:7" ht="15" customHeight="1" x14ac:dyDescent="0.15">
      <c r="A177" s="349" t="str">
        <f>$G$39</f>
        <v>小便器</v>
      </c>
      <c r="B177" s="350" t="str">
        <f>$G$40</f>
        <v>个</v>
      </c>
      <c r="C177" s="351">
        <f>$G$44</f>
        <v>4553</v>
      </c>
      <c r="D177" s="378" t="str">
        <f>$H$39</f>
        <v>铁梯</v>
      </c>
      <c r="E177" s="353" t="str">
        <f>$H$40</f>
        <v>延米</v>
      </c>
      <c r="F177" s="353">
        <f>$H$41</f>
        <v>9</v>
      </c>
      <c r="G177" s="379">
        <f>$H$44</f>
        <v>3331</v>
      </c>
    </row>
    <row r="178" spans="1:7" ht="15" customHeight="1" x14ac:dyDescent="0.15">
      <c r="A178" s="349" t="str">
        <f>$B$45</f>
        <v>铁护窗</v>
      </c>
      <c r="B178" s="350">
        <f>$B$46</f>
        <v>0</v>
      </c>
      <c r="C178" s="351">
        <f>$B$50</f>
        <v>4660</v>
      </c>
      <c r="D178" s="378" t="e">
        <f>#REF!</f>
        <v>#REF!</v>
      </c>
      <c r="E178" s="353" t="e">
        <f>#REF!</f>
        <v>#REF!</v>
      </c>
      <c r="F178" s="353" t="e">
        <f>#REF!</f>
        <v>#REF!</v>
      </c>
      <c r="G178" s="379" t="e">
        <f>#REF!</f>
        <v>#REF!</v>
      </c>
    </row>
    <row r="179" spans="1:7" ht="15" customHeight="1" x14ac:dyDescent="0.15">
      <c r="A179" s="349" t="str">
        <f>$C$45</f>
        <v>不锈钢栏杆</v>
      </c>
      <c r="B179" s="350" t="str">
        <f>$C$46</f>
        <v>个</v>
      </c>
      <c r="C179" s="351">
        <f>$C$50</f>
        <v>9193</v>
      </c>
      <c r="D179" s="378" t="str">
        <f>$D$45</f>
        <v>铁栏杆</v>
      </c>
      <c r="E179" s="353" t="str">
        <f>$D$46</f>
        <v>m2</v>
      </c>
      <c r="F179" s="353">
        <f>$D$47</f>
        <v>56.35</v>
      </c>
      <c r="G179" s="379">
        <f>$D$50</f>
        <v>6256</v>
      </c>
    </row>
    <row r="180" spans="1:7" ht="15" customHeight="1" x14ac:dyDescent="0.15">
      <c r="A180" s="349">
        <f>$E$45</f>
        <v>0</v>
      </c>
      <c r="B180" s="350" t="str">
        <f>$E$46</f>
        <v/>
      </c>
      <c r="C180" s="351">
        <f>$E$50</f>
        <v>0</v>
      </c>
      <c r="D180" s="378" t="str">
        <f>$F$45</f>
        <v>锦砖贴面</v>
      </c>
      <c r="E180" s="353" t="str">
        <f>$F$46</f>
        <v>平方米</v>
      </c>
      <c r="F180" s="353">
        <f>$F$47</f>
        <v>1720.04</v>
      </c>
      <c r="G180" s="379">
        <f>$F$50</f>
        <v>98586</v>
      </c>
    </row>
    <row r="181" spans="1:7" ht="15" customHeight="1" x14ac:dyDescent="0.15">
      <c r="A181" s="349" t="str">
        <f>$G$45</f>
        <v>院墙</v>
      </c>
      <c r="B181" s="350" t="str">
        <f>$G$46</f>
        <v>平方米</v>
      </c>
      <c r="C181" s="351">
        <f>$G$50</f>
        <v>115205</v>
      </c>
      <c r="D181" s="378" t="str">
        <f>$H$45</f>
        <v>院地</v>
      </c>
      <c r="E181" s="353" t="str">
        <f>$H$46</f>
        <v>平方米</v>
      </c>
      <c r="F181" s="353">
        <f>$H$47</f>
        <v>22740</v>
      </c>
      <c r="G181" s="379">
        <f>$H$50</f>
        <v>1303369</v>
      </c>
    </row>
    <row r="182" spans="1:7" ht="15" customHeight="1" x14ac:dyDescent="0.15">
      <c r="A182" s="349" t="str">
        <f>$B$51</f>
        <v>整砖24隔断</v>
      </c>
      <c r="B182" s="350" t="str">
        <f>$B$52</f>
        <v>平方米</v>
      </c>
      <c r="C182" s="351">
        <f>$B$56</f>
        <v>14738</v>
      </c>
      <c r="D182" s="378" t="e">
        <f>#REF!</f>
        <v>#REF!</v>
      </c>
      <c r="E182" s="353" t="e">
        <f>#REF!</f>
        <v>#REF!</v>
      </c>
      <c r="F182" s="353" t="e">
        <f>#REF!</f>
        <v>#REF!</v>
      </c>
      <c r="G182" s="379" t="e">
        <f>#REF!</f>
        <v>#REF!</v>
      </c>
    </row>
    <row r="183" spans="1:7" ht="15" customHeight="1" collapsed="1" x14ac:dyDescent="0.15">
      <c r="A183" s="380" t="str">
        <f>$C$51</f>
        <v>水漏斗</v>
      </c>
      <c r="B183" s="381" t="str">
        <f>$C$52</f>
        <v>个</v>
      </c>
      <c r="C183" s="382">
        <f>$C$56</f>
        <v>1223</v>
      </c>
      <c r="D183" s="383" t="str">
        <f>$D$51</f>
        <v>电缆3*3*16</v>
      </c>
      <c r="E183" s="384" t="str">
        <f>$D$52</f>
        <v>米</v>
      </c>
      <c r="F183" s="384">
        <f>$D$53</f>
        <v>1500</v>
      </c>
      <c r="G183" s="385">
        <f>$D$56</f>
        <v>0</v>
      </c>
    </row>
    <row r="184" spans="1:7" ht="14" hidden="1" outlineLevel="1" x14ac:dyDescent="0.15">
      <c r="A184" s="386"/>
      <c r="B184" s="387"/>
      <c r="C184" s="388"/>
      <c r="D184" s="389"/>
      <c r="E184" s="390"/>
      <c r="F184" s="391"/>
      <c r="G184" s="392"/>
    </row>
    <row r="185" spans="1:7" ht="14" hidden="1" outlineLevel="1" x14ac:dyDescent="0.15">
      <c r="A185" s="355"/>
      <c r="B185" s="353"/>
      <c r="C185" s="351"/>
      <c r="D185" s="356"/>
      <c r="E185" s="357"/>
      <c r="F185" s="358"/>
      <c r="G185" s="359"/>
    </row>
    <row r="186" spans="1:7" ht="14" hidden="1" outlineLevel="1" x14ac:dyDescent="0.15">
      <c r="A186" s="349"/>
      <c r="B186" s="350"/>
      <c r="C186" s="351"/>
      <c r="D186" s="355"/>
      <c r="E186" s="353"/>
      <c r="F186" s="350"/>
      <c r="G186" s="351"/>
    </row>
    <row r="187" spans="1:7" ht="14" hidden="1" outlineLevel="1" x14ac:dyDescent="0.15">
      <c r="A187" s="349"/>
      <c r="B187" s="350"/>
      <c r="C187" s="351"/>
      <c r="D187" s="352"/>
      <c r="E187" s="353"/>
      <c r="F187" s="350"/>
      <c r="G187" s="351"/>
    </row>
    <row r="188" spans="1:7" ht="14" hidden="1" outlineLevel="1" x14ac:dyDescent="0.15">
      <c r="A188" s="352"/>
      <c r="B188" s="353"/>
      <c r="C188" s="351"/>
      <c r="D188" s="352"/>
      <c r="E188" s="353"/>
      <c r="F188" s="350"/>
      <c r="G188" s="351"/>
    </row>
    <row r="189" spans="1:7" ht="14" hidden="1" outlineLevel="1" x14ac:dyDescent="0.15">
      <c r="A189" s="352"/>
      <c r="B189" s="353"/>
      <c r="C189" s="351"/>
      <c r="D189" s="352"/>
      <c r="E189" s="353"/>
      <c r="F189" s="350"/>
      <c r="G189" s="351"/>
    </row>
    <row r="190" spans="1:7" ht="14" hidden="1" outlineLevel="1" x14ac:dyDescent="0.15">
      <c r="A190" s="349"/>
      <c r="B190" s="350"/>
      <c r="C190" s="351"/>
      <c r="D190" s="352"/>
      <c r="E190" s="353"/>
      <c r="F190" s="350"/>
      <c r="G190" s="351"/>
    </row>
    <row r="191" spans="1:7" ht="14" hidden="1" outlineLevel="1" x14ac:dyDescent="0.15">
      <c r="A191" s="349"/>
      <c r="B191" s="350"/>
      <c r="C191" s="351"/>
      <c r="D191" s="352"/>
      <c r="E191" s="353"/>
      <c r="F191" s="350"/>
      <c r="G191" s="351"/>
    </row>
    <row r="192" spans="1:7" ht="14" hidden="1" outlineLevel="1" x14ac:dyDescent="0.15">
      <c r="A192" s="349"/>
      <c r="B192" s="350"/>
      <c r="C192" s="351"/>
      <c r="D192" s="352"/>
      <c r="E192" s="353"/>
      <c r="F192" s="350"/>
      <c r="G192" s="351"/>
    </row>
    <row r="193" spans="1:7" ht="14" hidden="1" outlineLevel="1" x14ac:dyDescent="0.15">
      <c r="A193" s="360"/>
      <c r="B193" s="361"/>
      <c r="C193" s="359"/>
      <c r="D193" s="360"/>
      <c r="E193" s="361"/>
      <c r="F193" s="361"/>
      <c r="G193" s="359"/>
    </row>
    <row r="194" spans="1:7" ht="16.5" customHeight="1" collapsed="1" x14ac:dyDescent="0.15">
      <c r="A194" s="689" t="s">
        <v>464</v>
      </c>
      <c r="B194" s="689"/>
      <c r="C194" s="689"/>
      <c r="D194" s="690" t="e">
        <f>ROUND(SUM(C170:C183,G170:G183),0)</f>
        <v>#REF!</v>
      </c>
      <c r="E194" s="690"/>
      <c r="F194" s="690"/>
      <c r="G194" s="690"/>
    </row>
    <row r="195" spans="1:7" ht="18" customHeight="1" x14ac:dyDescent="0.15">
      <c r="A195" s="691" t="s">
        <v>465</v>
      </c>
      <c r="B195" s="691"/>
      <c r="C195" s="691"/>
      <c r="D195" s="692" t="e">
        <f>D194+F167</f>
        <v>#REF!</v>
      </c>
      <c r="E195" s="691"/>
      <c r="F195" s="691"/>
      <c r="G195" s="691"/>
    </row>
    <row r="196" spans="1:7" ht="27" customHeight="1" x14ac:dyDescent="0.15">
      <c r="A196" s="393" t="s">
        <v>467</v>
      </c>
      <c r="B196" s="693" t="e">
        <f>D195+C144</f>
        <v>#REF!</v>
      </c>
      <c r="C196" s="694"/>
      <c r="D196" s="394" t="s">
        <v>468</v>
      </c>
      <c r="E196" s="695" t="e">
        <f>B196</f>
        <v>#REF!</v>
      </c>
      <c r="F196" s="695"/>
      <c r="G196" s="695"/>
    </row>
    <row r="198" spans="1:7" x14ac:dyDescent="0.15">
      <c r="A198" s="671" t="s">
        <v>476</v>
      </c>
      <c r="B198" s="671"/>
      <c r="C198" s="671"/>
      <c r="D198" s="671"/>
      <c r="E198" s="671"/>
      <c r="F198" s="671"/>
      <c r="G198" s="671"/>
    </row>
    <row r="199" spans="1:7" x14ac:dyDescent="0.15">
      <c r="A199" s="671"/>
      <c r="B199" s="671"/>
      <c r="C199" s="671"/>
      <c r="D199" s="671"/>
      <c r="E199" s="671"/>
      <c r="F199" s="671"/>
      <c r="G199" s="671"/>
    </row>
    <row r="200" spans="1:7" ht="24" customHeight="1" x14ac:dyDescent="0.15">
      <c r="A200" s="696" t="s">
        <v>477</v>
      </c>
      <c r="B200" s="696"/>
      <c r="C200" s="696"/>
      <c r="D200" s="696"/>
      <c r="E200" s="696"/>
      <c r="F200" s="696"/>
      <c r="G200" s="696"/>
    </row>
    <row r="201" spans="1:7" ht="24" customHeight="1" x14ac:dyDescent="0.15">
      <c r="A201" s="697"/>
      <c r="B201" s="697"/>
      <c r="C201" s="697"/>
      <c r="D201" s="697"/>
      <c r="E201" s="697"/>
      <c r="F201" s="697"/>
      <c r="G201" s="697"/>
    </row>
    <row r="202" spans="1:7" ht="28.5" customHeight="1" x14ac:dyDescent="0.15">
      <c r="A202" s="329" t="s">
        <v>183</v>
      </c>
      <c r="B202" s="683" t="str">
        <f>I1</f>
        <v>怀盛</v>
      </c>
      <c r="C202" s="683"/>
      <c r="D202" s="683"/>
      <c r="E202" s="683"/>
      <c r="F202" s="683"/>
      <c r="G202" s="683"/>
    </row>
    <row r="203" spans="1:7" ht="28.5" customHeight="1" x14ac:dyDescent="0.15">
      <c r="A203" s="365" t="s">
        <v>298</v>
      </c>
      <c r="B203" s="684">
        <f>B2</f>
        <v>0</v>
      </c>
      <c r="C203" s="684"/>
      <c r="D203" s="329" t="s">
        <v>293</v>
      </c>
      <c r="E203" s="684" t="str">
        <f>B1</f>
        <v>轨枕厂</v>
      </c>
      <c r="F203" s="684"/>
      <c r="G203" s="684"/>
    </row>
    <row r="204" spans="1:7" ht="18" customHeight="1" x14ac:dyDescent="0.15">
      <c r="A204" s="678" t="s">
        <v>478</v>
      </c>
      <c r="B204" s="679"/>
      <c r="C204" s="679"/>
      <c r="D204" s="679"/>
      <c r="E204" s="679"/>
      <c r="F204" s="679"/>
      <c r="G204" s="680"/>
    </row>
    <row r="205" spans="1:7" ht="16.5" customHeight="1" x14ac:dyDescent="0.15">
      <c r="A205" s="334" t="s">
        <v>455</v>
      </c>
      <c r="B205" s="335" t="s">
        <v>371</v>
      </c>
      <c r="C205" s="335" t="s">
        <v>457</v>
      </c>
      <c r="D205" s="336" t="s">
        <v>455</v>
      </c>
      <c r="E205" s="685" t="s">
        <v>371</v>
      </c>
      <c r="F205" s="686"/>
      <c r="G205" s="337" t="s">
        <v>457</v>
      </c>
    </row>
    <row r="206" spans="1:7" ht="15" customHeight="1" x14ac:dyDescent="0.15">
      <c r="A206" s="338" t="e">
        <f>#REF!</f>
        <v>#REF!</v>
      </c>
      <c r="B206" s="395" t="e">
        <f>#REF!</f>
        <v>#REF!</v>
      </c>
      <c r="C206" s="338" t="e">
        <f>#REF!</f>
        <v>#REF!</v>
      </c>
      <c r="D206" s="341" t="str">
        <f>$C$3</f>
        <v>建筑物1</v>
      </c>
      <c r="E206" s="687">
        <f>$C$8</f>
        <v>335.66</v>
      </c>
      <c r="F206" s="688"/>
      <c r="G206" s="341">
        <f>$C$30</f>
        <v>274055</v>
      </c>
    </row>
    <row r="207" spans="1:7" ht="15" customHeight="1" x14ac:dyDescent="0.15">
      <c r="A207" s="338" t="str">
        <f>$D$3</f>
        <v>建筑物2</v>
      </c>
      <c r="B207" s="395">
        <f>$D$8</f>
        <v>72.36</v>
      </c>
      <c r="C207" s="338">
        <f>$D$30</f>
        <v>58264</v>
      </c>
      <c r="D207" s="343" t="str">
        <f>$E$3</f>
        <v>建筑物3</v>
      </c>
      <c r="E207" s="681">
        <f>$E$8</f>
        <v>2688.82</v>
      </c>
      <c r="F207" s="682"/>
      <c r="G207" s="343">
        <f>$E$30</f>
        <v>3500720</v>
      </c>
    </row>
    <row r="208" spans="1:7" ht="15" customHeight="1" x14ac:dyDescent="0.15">
      <c r="A208" s="338" t="str">
        <f>$F$3</f>
        <v>建筑物4</v>
      </c>
      <c r="B208" s="395">
        <f>$F$8</f>
        <v>39.07</v>
      </c>
      <c r="C208" s="338">
        <f>$F$30</f>
        <v>52433</v>
      </c>
      <c r="D208" s="343" t="str">
        <f>$G$3</f>
        <v>建筑物5</v>
      </c>
      <c r="E208" s="681">
        <f>$G$8</f>
        <v>74.41</v>
      </c>
      <c r="F208" s="682"/>
      <c r="G208" s="343">
        <f>$G$30</f>
        <v>56204</v>
      </c>
    </row>
    <row r="209" spans="1:7" ht="15" customHeight="1" x14ac:dyDescent="0.15">
      <c r="A209" s="338" t="str">
        <f>$H$3</f>
        <v>建筑物6</v>
      </c>
      <c r="B209" s="395">
        <f>$H$8</f>
        <v>43.63</v>
      </c>
      <c r="C209" s="338">
        <f>$H$30</f>
        <v>23743</v>
      </c>
      <c r="D209" s="343" t="str">
        <f>$I$3</f>
        <v>建筑物7</v>
      </c>
      <c r="E209" s="681">
        <f>$I$8</f>
        <v>134.66999999999999</v>
      </c>
      <c r="F209" s="682"/>
      <c r="G209" s="343">
        <f>$I$30</f>
        <v>103528</v>
      </c>
    </row>
    <row r="210" spans="1:7" ht="15" customHeight="1" x14ac:dyDescent="0.15">
      <c r="A210" s="338" t="str">
        <f>$J$3</f>
        <v>建筑物8</v>
      </c>
      <c r="B210" s="395">
        <f>$J$8</f>
        <v>25.34</v>
      </c>
      <c r="C210" s="338">
        <f>$J$30</f>
        <v>8977</v>
      </c>
      <c r="D210" s="343" t="str">
        <f>$K$3</f>
        <v>建筑物9</v>
      </c>
      <c r="E210" s="681">
        <f>$K$8</f>
        <v>45.63</v>
      </c>
      <c r="F210" s="682"/>
      <c r="G210" s="343">
        <f>$K$30</f>
        <v>48126</v>
      </c>
    </row>
    <row r="211" spans="1:7" ht="15" customHeight="1" x14ac:dyDescent="0.15">
      <c r="A211" s="345" t="str">
        <f>$L$3</f>
        <v>建筑物10</v>
      </c>
      <c r="B211" s="396">
        <f>$L$8</f>
        <v>30.3</v>
      </c>
      <c r="C211" s="345">
        <f>$L$30</f>
        <v>21526</v>
      </c>
      <c r="D211" s="343" t="e">
        <f>#REF!</f>
        <v>#REF!</v>
      </c>
      <c r="E211" s="681" t="e">
        <f>#REF!</f>
        <v>#REF!</v>
      </c>
      <c r="F211" s="682"/>
      <c r="G211" s="343" t="e">
        <f>#REF!</f>
        <v>#REF!</v>
      </c>
    </row>
    <row r="212" spans="1:7" ht="15" customHeight="1" x14ac:dyDescent="0.15">
      <c r="A212" s="345" t="e">
        <f>#REF!</f>
        <v>#REF!</v>
      </c>
      <c r="B212" s="396" t="e">
        <f>#REF!</f>
        <v>#REF!</v>
      </c>
      <c r="C212" s="345" t="e">
        <f>#REF!</f>
        <v>#REF!</v>
      </c>
      <c r="D212" s="343" t="e">
        <f>#REF!</f>
        <v>#REF!</v>
      </c>
      <c r="E212" s="681" t="e">
        <f>#REF!</f>
        <v>#REF!</v>
      </c>
      <c r="F212" s="682"/>
      <c r="G212" s="343" t="e">
        <f>#REF!</f>
        <v>#REF!</v>
      </c>
    </row>
    <row r="213" spans="1:7" ht="15" customHeight="1" x14ac:dyDescent="0.15">
      <c r="A213" s="345" t="e">
        <f>#REF!</f>
        <v>#REF!</v>
      </c>
      <c r="B213" s="396" t="e">
        <f>#REF!</f>
        <v>#REF!</v>
      </c>
      <c r="C213" s="345" t="e">
        <f>#REF!</f>
        <v>#REF!</v>
      </c>
      <c r="D213" s="343" t="e">
        <f>#REF!</f>
        <v>#REF!</v>
      </c>
      <c r="E213" s="681" t="e">
        <f>#REF!</f>
        <v>#REF!</v>
      </c>
      <c r="F213" s="682"/>
      <c r="G213" s="343" t="e">
        <f>#REF!</f>
        <v>#REF!</v>
      </c>
    </row>
    <row r="214" spans="1:7" ht="15" customHeight="1" x14ac:dyDescent="0.15">
      <c r="A214" s="345" t="e">
        <f>#REF!</f>
        <v>#REF!</v>
      </c>
      <c r="B214" s="396" t="e">
        <f>#REF!</f>
        <v>#REF!</v>
      </c>
      <c r="C214" s="345" t="e">
        <f>#REF!</f>
        <v>#REF!</v>
      </c>
      <c r="D214" s="343" t="e">
        <f>#REF!</f>
        <v>#REF!</v>
      </c>
      <c r="E214" s="681" t="e">
        <f>#REF!</f>
        <v>#REF!</v>
      </c>
      <c r="F214" s="682"/>
      <c r="G214" s="343" t="e">
        <f>#REF!</f>
        <v>#REF!</v>
      </c>
    </row>
    <row r="215" spans="1:7" ht="15" customHeight="1" collapsed="1" x14ac:dyDescent="0.15">
      <c r="A215" s="345" t="e">
        <f>#REF!</f>
        <v>#REF!</v>
      </c>
      <c r="B215" s="396" t="e">
        <f>#REF!</f>
        <v>#REF!</v>
      </c>
      <c r="C215" s="345" t="e">
        <f>#REF!</f>
        <v>#REF!</v>
      </c>
      <c r="D215" s="343" t="e">
        <f>#REF!</f>
        <v>#REF!</v>
      </c>
      <c r="E215" s="681" t="e">
        <f>#REF!</f>
        <v>#REF!</v>
      </c>
      <c r="F215" s="682"/>
      <c r="G215" s="343" t="e">
        <f>#REF!</f>
        <v>#REF!</v>
      </c>
    </row>
    <row r="216" spans="1:7" ht="14.25" hidden="1" customHeight="1" outlineLevel="1" x14ac:dyDescent="0.15">
      <c r="A216" s="345"/>
      <c r="B216" s="340"/>
      <c r="C216" s="344"/>
      <c r="D216" s="345"/>
      <c r="E216" s="672"/>
      <c r="F216" s="673"/>
      <c r="G216" s="342"/>
    </row>
    <row r="217" spans="1:7" ht="14.25" hidden="1" customHeight="1" outlineLevel="1" x14ac:dyDescent="0.15">
      <c r="A217" s="345"/>
      <c r="B217" s="340"/>
      <c r="C217" s="344"/>
      <c r="D217" s="345"/>
      <c r="E217" s="672"/>
      <c r="F217" s="673"/>
      <c r="G217" s="342"/>
    </row>
    <row r="218" spans="1:7" ht="14.25" hidden="1" customHeight="1" outlineLevel="1" x14ac:dyDescent="0.15">
      <c r="A218" s="345"/>
      <c r="B218" s="340"/>
      <c r="C218" s="344"/>
      <c r="D218" s="345"/>
      <c r="E218" s="672"/>
      <c r="F218" s="673"/>
      <c r="G218" s="342"/>
    </row>
    <row r="219" spans="1:7" ht="14.25" hidden="1" customHeight="1" outlineLevel="1" x14ac:dyDescent="0.15">
      <c r="A219" s="345"/>
      <c r="B219" s="340"/>
      <c r="C219" s="344"/>
      <c r="D219" s="345"/>
      <c r="E219" s="672"/>
      <c r="F219" s="673"/>
      <c r="G219" s="342"/>
    </row>
    <row r="220" spans="1:7" ht="14.25" hidden="1" customHeight="1" outlineLevel="1" x14ac:dyDescent="0.15">
      <c r="A220" s="345"/>
      <c r="B220" s="340"/>
      <c r="C220" s="344"/>
      <c r="D220" s="345"/>
      <c r="E220" s="672"/>
      <c r="F220" s="673"/>
      <c r="G220" s="342"/>
    </row>
    <row r="221" spans="1:7" ht="14.25" hidden="1" customHeight="1" outlineLevel="1" x14ac:dyDescent="0.15">
      <c r="A221" s="345"/>
      <c r="B221" s="340"/>
      <c r="C221" s="344"/>
      <c r="D221" s="345"/>
      <c r="E221" s="672"/>
      <c r="F221" s="673"/>
      <c r="G221" s="342"/>
    </row>
    <row r="222" spans="1:7" ht="14.25" hidden="1" customHeight="1" outlineLevel="1" x14ac:dyDescent="0.15">
      <c r="A222" s="345"/>
      <c r="B222" s="340"/>
      <c r="C222" s="344"/>
      <c r="D222" s="345"/>
      <c r="E222" s="672"/>
      <c r="F222" s="673"/>
      <c r="G222" s="342"/>
    </row>
    <row r="223" spans="1:7" ht="14.25" hidden="1" customHeight="1" outlineLevel="1" x14ac:dyDescent="0.15">
      <c r="A223" s="345"/>
      <c r="B223" s="340"/>
      <c r="C223" s="344"/>
      <c r="D223" s="345"/>
      <c r="E223" s="672"/>
      <c r="F223" s="673"/>
      <c r="G223" s="342"/>
    </row>
    <row r="224" spans="1:7" ht="14.25" hidden="1" customHeight="1" outlineLevel="1" x14ac:dyDescent="0.15">
      <c r="A224" s="345"/>
      <c r="B224" s="340"/>
      <c r="C224" s="344"/>
      <c r="D224" s="345"/>
      <c r="E224" s="672"/>
      <c r="F224" s="673"/>
      <c r="G224" s="342"/>
    </row>
    <row r="225" spans="1:7" ht="14.25" hidden="1" customHeight="1" outlineLevel="1" x14ac:dyDescent="0.15">
      <c r="A225" s="345"/>
      <c r="B225" s="346"/>
      <c r="C225" s="344"/>
      <c r="D225" s="345"/>
      <c r="E225" s="674"/>
      <c r="F225" s="675"/>
      <c r="G225" s="342"/>
    </row>
    <row r="226" spans="1:7" ht="16.5" customHeight="1" x14ac:dyDescent="0.15">
      <c r="A226" s="397" t="s">
        <v>479</v>
      </c>
      <c r="B226" s="398" t="e">
        <f>ROUND(SUM(B206:B215,E206:F215),2)</f>
        <v>#REF!</v>
      </c>
      <c r="C226" s="399" t="e">
        <f>ROUND(SUM(C206:C215,G206:G215),0)</f>
        <v>#REF!</v>
      </c>
      <c r="D226" s="397"/>
      <c r="E226" s="676"/>
      <c r="F226" s="677"/>
      <c r="G226" s="400"/>
    </row>
    <row r="227" spans="1:7" ht="18" customHeight="1" x14ac:dyDescent="0.15">
      <c r="A227" s="678" t="s">
        <v>460</v>
      </c>
      <c r="B227" s="679"/>
      <c r="C227" s="679"/>
      <c r="D227" s="679"/>
      <c r="E227" s="679"/>
      <c r="F227" s="679"/>
      <c r="G227" s="680"/>
    </row>
    <row r="228" spans="1:7" ht="16.5" customHeight="1" x14ac:dyDescent="0.15">
      <c r="A228" s="336" t="s">
        <v>461</v>
      </c>
      <c r="B228" s="348" t="s">
        <v>462</v>
      </c>
      <c r="C228" s="337" t="s">
        <v>457</v>
      </c>
      <c r="D228" s="336" t="s">
        <v>461</v>
      </c>
      <c r="E228" s="348" t="s">
        <v>462</v>
      </c>
      <c r="F228" s="348" t="s">
        <v>463</v>
      </c>
      <c r="G228" s="337" t="s">
        <v>457</v>
      </c>
    </row>
    <row r="229" spans="1:7" ht="15" customHeight="1" x14ac:dyDescent="0.15">
      <c r="A229" s="372" t="str">
        <f>$B$33</f>
        <v>普通灯</v>
      </c>
      <c r="B229" s="373" t="str">
        <f>$B$34</f>
        <v>份</v>
      </c>
      <c r="C229" s="374">
        <f>$B$38</f>
        <v>1228</v>
      </c>
      <c r="D229" s="375" t="e">
        <f>#REF!</f>
        <v>#REF!</v>
      </c>
      <c r="E229" s="376" t="e">
        <f>#REF!</f>
        <v>#REF!</v>
      </c>
      <c r="F229" s="376" t="e">
        <f>#REF!</f>
        <v>#REF!</v>
      </c>
      <c r="G229" s="377" t="e">
        <f>#REF!</f>
        <v>#REF!</v>
      </c>
    </row>
    <row r="230" spans="1:7" ht="15" customHeight="1" x14ac:dyDescent="0.15">
      <c r="A230" s="349" t="str">
        <f>$C$33</f>
        <v>陶瓷池</v>
      </c>
      <c r="B230" s="350" t="str">
        <f>$C$34</f>
        <v>个</v>
      </c>
      <c r="C230" s="351">
        <f>$C$38</f>
        <v>2980</v>
      </c>
      <c r="D230" s="378" t="str">
        <f>$D$33</f>
        <v>水泥池</v>
      </c>
      <c r="E230" s="353" t="str">
        <f>$D$34</f>
        <v>个</v>
      </c>
      <c r="F230" s="353">
        <f>$D$35</f>
        <v>2</v>
      </c>
      <c r="G230" s="379">
        <f>$D$38</f>
        <v>710</v>
      </c>
    </row>
    <row r="231" spans="1:7" ht="15" customHeight="1" x14ac:dyDescent="0.15">
      <c r="A231" s="349" t="str">
        <f>$E$33</f>
        <v>配电箱</v>
      </c>
      <c r="B231" s="350" t="str">
        <f>$E$34</f>
        <v>个</v>
      </c>
      <c r="C231" s="351">
        <f>$E$38</f>
        <v>12953</v>
      </c>
      <c r="D231" s="378" t="str">
        <f>$F$33</f>
        <v>化粪池</v>
      </c>
      <c r="E231" s="353" t="str">
        <f>$F$34</f>
        <v>座</v>
      </c>
      <c r="F231" s="353">
        <f>$F$35</f>
        <v>2</v>
      </c>
      <c r="G231" s="379">
        <f>$F$38</f>
        <v>4809</v>
      </c>
    </row>
    <row r="232" spans="1:7" ht="15" customHeight="1" x14ac:dyDescent="0.15">
      <c r="A232" s="349" t="str">
        <f>$G$33</f>
        <v>雨搭</v>
      </c>
      <c r="B232" s="350" t="str">
        <f>$G$34</f>
        <v>平方米</v>
      </c>
      <c r="C232" s="351">
        <f>$G$38</f>
        <v>4124</v>
      </c>
      <c r="D232" s="378" t="str">
        <f>$H$33</f>
        <v>铁门</v>
      </c>
      <c r="E232" s="353" t="str">
        <f>$H$34</f>
        <v>平方米</v>
      </c>
      <c r="F232" s="353">
        <f>$H$35</f>
        <v>99.2</v>
      </c>
      <c r="G232" s="379">
        <f>$H$38</f>
        <v>29783</v>
      </c>
    </row>
    <row r="233" spans="1:7" ht="15" customHeight="1" x14ac:dyDescent="0.15">
      <c r="A233" s="349" t="str">
        <f>$B$39</f>
        <v>防盗门（单）</v>
      </c>
      <c r="B233" s="350" t="str">
        <f>$B$40</f>
        <v>个</v>
      </c>
      <c r="C233" s="351">
        <f>$B$44</f>
        <v>1850</v>
      </c>
      <c r="D233" s="378" t="e">
        <f>#REF!</f>
        <v>#REF!</v>
      </c>
      <c r="E233" s="353" t="e">
        <f>#REF!</f>
        <v>#REF!</v>
      </c>
      <c r="F233" s="353" t="e">
        <f>#REF!</f>
        <v>#REF!</v>
      </c>
      <c r="G233" s="379" t="e">
        <f>#REF!</f>
        <v>#REF!</v>
      </c>
    </row>
    <row r="234" spans="1:7" ht="15" customHeight="1" x14ac:dyDescent="0.15">
      <c r="A234" s="349" t="str">
        <f>$C$39</f>
        <v>防盗门（双）</v>
      </c>
      <c r="B234" s="350" t="str">
        <f>$C$40</f>
        <v>座</v>
      </c>
      <c r="C234" s="351">
        <f>$C$44</f>
        <v>5551</v>
      </c>
      <c r="D234" s="378" t="str">
        <f>$D$39</f>
        <v>卷帘门（自动）</v>
      </c>
      <c r="E234" s="353" t="str">
        <f>$D$40</f>
        <v>平方米</v>
      </c>
      <c r="F234" s="353">
        <f>$D$41</f>
        <v>13.46</v>
      </c>
      <c r="G234" s="379">
        <f>$D$44</f>
        <v>4359</v>
      </c>
    </row>
    <row r="235" spans="1:7" ht="15" customHeight="1" x14ac:dyDescent="0.15">
      <c r="A235" s="349" t="str">
        <f>$E$39</f>
        <v>窗帘杆-普通</v>
      </c>
      <c r="B235" s="350" t="str">
        <f>$E$40</f>
        <v>米</v>
      </c>
      <c r="C235" s="351">
        <f>$E$44</f>
        <v>258</v>
      </c>
      <c r="D235" s="378" t="str">
        <f>$F$39</f>
        <v>蹲式大便器</v>
      </c>
      <c r="E235" s="353" t="str">
        <f>$F$40</f>
        <v>个</v>
      </c>
      <c r="F235" s="353">
        <f>$F$41</f>
        <v>1</v>
      </c>
      <c r="G235" s="379">
        <f>$F$44</f>
        <v>814</v>
      </c>
    </row>
    <row r="236" spans="1:7" ht="15" customHeight="1" x14ac:dyDescent="0.15">
      <c r="A236" s="349" t="str">
        <f>$G$39</f>
        <v>小便器</v>
      </c>
      <c r="B236" s="350" t="str">
        <f>$G$40</f>
        <v>个</v>
      </c>
      <c r="C236" s="351">
        <f>$G$44</f>
        <v>4553</v>
      </c>
      <c r="D236" s="378" t="str">
        <f>$H$39</f>
        <v>铁梯</v>
      </c>
      <c r="E236" s="353" t="str">
        <f>$H$40</f>
        <v>延米</v>
      </c>
      <c r="F236" s="353">
        <f>$H$41</f>
        <v>9</v>
      </c>
      <c r="G236" s="379">
        <f>$H$44</f>
        <v>3331</v>
      </c>
    </row>
    <row r="237" spans="1:7" ht="15" customHeight="1" x14ac:dyDescent="0.15">
      <c r="A237" s="349" t="str">
        <f>$B$45</f>
        <v>铁护窗</v>
      </c>
      <c r="B237" s="350">
        <f>$B$46</f>
        <v>0</v>
      </c>
      <c r="C237" s="351">
        <f>$B$50</f>
        <v>4660</v>
      </c>
      <c r="D237" s="378" t="e">
        <f>#REF!</f>
        <v>#REF!</v>
      </c>
      <c r="E237" s="353" t="e">
        <f>#REF!</f>
        <v>#REF!</v>
      </c>
      <c r="F237" s="353" t="e">
        <f>#REF!</f>
        <v>#REF!</v>
      </c>
      <c r="G237" s="379" t="e">
        <f>#REF!</f>
        <v>#REF!</v>
      </c>
    </row>
    <row r="238" spans="1:7" ht="15" customHeight="1" x14ac:dyDescent="0.15">
      <c r="A238" s="349" t="str">
        <f>$C$45</f>
        <v>不锈钢栏杆</v>
      </c>
      <c r="B238" s="350" t="str">
        <f>$C$46</f>
        <v>个</v>
      </c>
      <c r="C238" s="351">
        <f>$C$50</f>
        <v>9193</v>
      </c>
      <c r="D238" s="378" t="str">
        <f>$D$45</f>
        <v>铁栏杆</v>
      </c>
      <c r="E238" s="353" t="str">
        <f>$D$46</f>
        <v>m2</v>
      </c>
      <c r="F238" s="353">
        <f>$D$47</f>
        <v>56.35</v>
      </c>
      <c r="G238" s="379">
        <f>$D$50</f>
        <v>6256</v>
      </c>
    </row>
    <row r="239" spans="1:7" ht="15" customHeight="1" x14ac:dyDescent="0.15">
      <c r="A239" s="349">
        <f>$E$45</f>
        <v>0</v>
      </c>
      <c r="B239" s="350" t="str">
        <f>$E$46</f>
        <v/>
      </c>
      <c r="C239" s="351">
        <f>$E$50</f>
        <v>0</v>
      </c>
      <c r="D239" s="378" t="str">
        <f>$F$45</f>
        <v>锦砖贴面</v>
      </c>
      <c r="E239" s="353" t="str">
        <f>$F$46</f>
        <v>平方米</v>
      </c>
      <c r="F239" s="353">
        <f>$F$47</f>
        <v>1720.04</v>
      </c>
      <c r="G239" s="379">
        <f>$F$50</f>
        <v>98586</v>
      </c>
    </row>
    <row r="240" spans="1:7" ht="15" customHeight="1" x14ac:dyDescent="0.15">
      <c r="A240" s="349" t="str">
        <f>$G$45</f>
        <v>院墙</v>
      </c>
      <c r="B240" s="350" t="str">
        <f>$G$46</f>
        <v>平方米</v>
      </c>
      <c r="C240" s="351">
        <f>$G$50</f>
        <v>115205</v>
      </c>
      <c r="D240" s="378" t="str">
        <f>$H$45</f>
        <v>院地</v>
      </c>
      <c r="E240" s="353" t="str">
        <f>$H$46</f>
        <v>平方米</v>
      </c>
      <c r="F240" s="353">
        <f>$H$47</f>
        <v>22740</v>
      </c>
      <c r="G240" s="379">
        <f>$H$50</f>
        <v>1303369</v>
      </c>
    </row>
    <row r="241" spans="1:7" ht="15" customHeight="1" x14ac:dyDescent="0.15">
      <c r="A241" s="349" t="str">
        <f>$B$51</f>
        <v>整砖24隔断</v>
      </c>
      <c r="B241" s="350" t="str">
        <f>$B$52</f>
        <v>平方米</v>
      </c>
      <c r="C241" s="351">
        <f>$B$56</f>
        <v>14738</v>
      </c>
      <c r="D241" s="378" t="e">
        <f>#REF!</f>
        <v>#REF!</v>
      </c>
      <c r="E241" s="353" t="e">
        <f>#REF!</f>
        <v>#REF!</v>
      </c>
      <c r="F241" s="353" t="e">
        <f>#REF!</f>
        <v>#REF!</v>
      </c>
      <c r="G241" s="379" t="e">
        <f>#REF!</f>
        <v>#REF!</v>
      </c>
    </row>
    <row r="242" spans="1:7" ht="15" customHeight="1" collapsed="1" x14ac:dyDescent="0.15">
      <c r="A242" s="380" t="str">
        <f>$C$51</f>
        <v>水漏斗</v>
      </c>
      <c r="B242" s="381" t="str">
        <f>$C$52</f>
        <v>个</v>
      </c>
      <c r="C242" s="382">
        <f>$C$56</f>
        <v>1223</v>
      </c>
      <c r="D242" s="383" t="str">
        <f>$D$51</f>
        <v>电缆3*3*16</v>
      </c>
      <c r="E242" s="384" t="str">
        <f>$D$52</f>
        <v>米</v>
      </c>
      <c r="F242" s="384">
        <f>$D$53</f>
        <v>1500</v>
      </c>
      <c r="G242" s="385">
        <f>$D$56</f>
        <v>0</v>
      </c>
    </row>
    <row r="243" spans="1:7" ht="14" hidden="1" outlineLevel="1" x14ac:dyDescent="0.15">
      <c r="A243" s="349"/>
      <c r="B243" s="350"/>
      <c r="C243" s="351"/>
      <c r="D243" s="356"/>
      <c r="E243" s="357"/>
      <c r="F243" s="358"/>
      <c r="G243" s="359"/>
    </row>
    <row r="244" spans="1:7" ht="14" hidden="1" outlineLevel="1" x14ac:dyDescent="0.15">
      <c r="A244" s="355"/>
      <c r="B244" s="353"/>
      <c r="C244" s="351"/>
      <c r="D244" s="356"/>
      <c r="E244" s="357"/>
      <c r="F244" s="358"/>
      <c r="G244" s="359"/>
    </row>
    <row r="245" spans="1:7" ht="14" hidden="1" outlineLevel="1" x14ac:dyDescent="0.15">
      <c r="A245" s="349"/>
      <c r="B245" s="350"/>
      <c r="C245" s="351"/>
      <c r="D245" s="355"/>
      <c r="E245" s="353"/>
      <c r="F245" s="350"/>
      <c r="G245" s="351"/>
    </row>
    <row r="246" spans="1:7" ht="14" hidden="1" outlineLevel="1" x14ac:dyDescent="0.15">
      <c r="A246" s="349"/>
      <c r="B246" s="350"/>
      <c r="C246" s="351"/>
      <c r="D246" s="352"/>
      <c r="E246" s="353"/>
      <c r="F246" s="350"/>
      <c r="G246" s="351"/>
    </row>
    <row r="247" spans="1:7" ht="14" hidden="1" outlineLevel="1" x14ac:dyDescent="0.15">
      <c r="A247" s="352"/>
      <c r="B247" s="353"/>
      <c r="C247" s="351"/>
      <c r="D247" s="352"/>
      <c r="E247" s="353"/>
      <c r="F247" s="350"/>
      <c r="G247" s="351"/>
    </row>
    <row r="248" spans="1:7" ht="14" hidden="1" outlineLevel="1" x14ac:dyDescent="0.15">
      <c r="A248" s="352"/>
      <c r="B248" s="353"/>
      <c r="C248" s="351"/>
      <c r="D248" s="352"/>
      <c r="E248" s="353"/>
      <c r="F248" s="350"/>
      <c r="G248" s="351"/>
    </row>
    <row r="249" spans="1:7" ht="14" hidden="1" outlineLevel="1" x14ac:dyDescent="0.15">
      <c r="A249" s="349"/>
      <c r="B249" s="350"/>
      <c r="C249" s="351"/>
      <c r="D249" s="352"/>
      <c r="E249" s="353"/>
      <c r="F249" s="350"/>
      <c r="G249" s="351"/>
    </row>
    <row r="250" spans="1:7" ht="14" hidden="1" outlineLevel="1" x14ac:dyDescent="0.15">
      <c r="A250" s="349"/>
      <c r="B250" s="350"/>
      <c r="C250" s="351"/>
      <c r="D250" s="352"/>
      <c r="E250" s="353"/>
      <c r="F250" s="350"/>
      <c r="G250" s="351"/>
    </row>
    <row r="251" spans="1:7" ht="14" hidden="1" outlineLevel="1" x14ac:dyDescent="0.15">
      <c r="A251" s="349"/>
      <c r="B251" s="350"/>
      <c r="C251" s="351"/>
      <c r="D251" s="352"/>
      <c r="E251" s="353"/>
      <c r="F251" s="350"/>
      <c r="G251" s="351"/>
    </row>
    <row r="252" spans="1:7" ht="14" hidden="1" outlineLevel="1" x14ac:dyDescent="0.15">
      <c r="A252" s="349"/>
      <c r="B252" s="350"/>
      <c r="C252" s="351"/>
      <c r="D252" s="349"/>
      <c r="E252" s="350"/>
      <c r="F252" s="350"/>
      <c r="G252" s="351"/>
    </row>
    <row r="253" spans="1:7" ht="16.5" customHeight="1" x14ac:dyDescent="0.15">
      <c r="A253" s="397" t="s">
        <v>480</v>
      </c>
      <c r="B253" s="401" t="e">
        <f>SUM(C229:C242,G229:G242)</f>
        <v>#REF!</v>
      </c>
      <c r="C253" s="402"/>
      <c r="D253" s="403"/>
      <c r="E253" s="404"/>
      <c r="F253" s="404"/>
      <c r="G253" s="405"/>
    </row>
    <row r="254" spans="1:7" ht="18" customHeight="1" x14ac:dyDescent="0.15">
      <c r="A254" s="365" t="s">
        <v>481</v>
      </c>
      <c r="B254" s="661" t="e">
        <f>C226+B253</f>
        <v>#REF!</v>
      </c>
      <c r="C254" s="661"/>
      <c r="D254" s="661"/>
      <c r="E254" s="661"/>
      <c r="F254" s="661"/>
      <c r="G254" s="406" t="s">
        <v>466</v>
      </c>
    </row>
    <row r="255" spans="1:7" ht="14" x14ac:dyDescent="0.15">
      <c r="A255" s="662" t="s">
        <v>482</v>
      </c>
      <c r="B255" s="662"/>
      <c r="C255" s="662"/>
      <c r="D255" s="662"/>
      <c r="E255" s="662"/>
      <c r="F255" s="662"/>
      <c r="G255" s="662"/>
    </row>
    <row r="258" spans="1:31" ht="18.75" customHeight="1" x14ac:dyDescent="0.15">
      <c r="A258" s="219"/>
      <c r="B258" s="219"/>
      <c r="C258" s="219"/>
      <c r="D258" s="219"/>
      <c r="E258" s="219"/>
      <c r="F258" s="219"/>
      <c r="G258" s="219"/>
      <c r="H258" s="219"/>
      <c r="I258" s="219"/>
      <c r="J258" s="219"/>
      <c r="K258" s="219"/>
      <c r="L258" s="219"/>
      <c r="M258" s="1"/>
      <c r="N258" s="1"/>
      <c r="O258" s="1"/>
      <c r="P258" s="1"/>
      <c r="Q258" s="1"/>
      <c r="R258" s="1"/>
      <c r="S258" s="1"/>
      <c r="T258" s="1"/>
      <c r="U258" s="1"/>
      <c r="V258" s="1"/>
      <c r="W258" s="1"/>
      <c r="X258" s="1"/>
      <c r="Y258" s="1"/>
      <c r="Z258" s="1"/>
      <c r="AA258" s="1"/>
      <c r="AB258" s="1"/>
      <c r="AC258" s="1"/>
      <c r="AD258" s="294"/>
      <c r="AE258" s="294"/>
    </row>
    <row r="259" spans="1:31" ht="18.75" customHeight="1" x14ac:dyDescent="0.15">
      <c r="A259" s="219"/>
      <c r="B259" s="219"/>
      <c r="C259" s="219"/>
      <c r="D259" s="219"/>
      <c r="E259" s="219"/>
      <c r="F259" s="219"/>
      <c r="G259" s="219"/>
      <c r="H259" s="219"/>
      <c r="I259" s="219"/>
      <c r="J259" s="219"/>
      <c r="K259" s="219"/>
      <c r="L259" s="219"/>
      <c r="M259" s="1"/>
      <c r="N259" s="1"/>
      <c r="O259" s="1"/>
      <c r="P259" s="1"/>
      <c r="Q259" s="1"/>
      <c r="R259" s="1"/>
      <c r="S259" s="1"/>
      <c r="T259" s="1"/>
      <c r="U259" s="1"/>
      <c r="V259" s="1"/>
      <c r="W259" s="1"/>
      <c r="X259" s="1"/>
      <c r="Y259" s="1"/>
      <c r="Z259" s="1"/>
      <c r="AA259" s="1"/>
      <c r="AB259" s="1"/>
      <c r="AC259" s="1"/>
      <c r="AD259" s="294"/>
      <c r="AE259" s="294"/>
    </row>
    <row r="260" spans="1:31" ht="18.75" customHeight="1" x14ac:dyDescent="0.15">
      <c r="A260" s="219"/>
      <c r="B260" s="219"/>
      <c r="C260" s="219"/>
      <c r="D260" s="219"/>
      <c r="E260" s="219"/>
      <c r="F260" s="219"/>
      <c r="G260" s="219"/>
      <c r="H260" s="219"/>
      <c r="I260" s="219"/>
      <c r="J260" s="219"/>
      <c r="K260" s="219"/>
      <c r="L260" s="219"/>
      <c r="M260" s="1"/>
      <c r="N260" s="1"/>
      <c r="O260" s="1"/>
      <c r="P260" s="1"/>
      <c r="Q260" s="1"/>
      <c r="R260" s="1"/>
      <c r="S260" s="1"/>
      <c r="T260" s="1"/>
      <c r="U260" s="1"/>
      <c r="V260" s="1"/>
      <c r="W260" s="1"/>
      <c r="X260" s="1"/>
      <c r="Y260" s="1"/>
      <c r="Z260" s="1"/>
      <c r="AA260" s="1"/>
      <c r="AB260" s="1"/>
      <c r="AC260" s="1"/>
      <c r="AD260" s="294"/>
      <c r="AE260" s="294"/>
    </row>
    <row r="401" spans="1:1" ht="14" hidden="1" x14ac:dyDescent="0.15">
      <c r="A401" s="219" t="s">
        <v>395</v>
      </c>
    </row>
    <row r="402" spans="1:1" ht="14" hidden="1" x14ac:dyDescent="0.15">
      <c r="A402" s="219" t="s">
        <v>483</v>
      </c>
    </row>
    <row r="403" spans="1:1" ht="14" hidden="1" x14ac:dyDescent="0.15">
      <c r="A403" s="219" t="s">
        <v>484</v>
      </c>
    </row>
    <row r="404" spans="1:1" ht="14" hidden="1" x14ac:dyDescent="0.15">
      <c r="A404" s="219" t="s">
        <v>485</v>
      </c>
    </row>
    <row r="405" spans="1:1" ht="14" hidden="1" x14ac:dyDescent="0.15">
      <c r="A405" s="219" t="s">
        <v>393</v>
      </c>
    </row>
    <row r="406" spans="1:1" ht="14" hidden="1" x14ac:dyDescent="0.15">
      <c r="A406" s="219" t="s">
        <v>396</v>
      </c>
    </row>
    <row r="407" spans="1:1" ht="14" hidden="1" x14ac:dyDescent="0.15">
      <c r="A407" s="219" t="s">
        <v>486</v>
      </c>
    </row>
    <row r="408" spans="1:1" ht="14" hidden="1" x14ac:dyDescent="0.15">
      <c r="A408" s="219" t="s">
        <v>487</v>
      </c>
    </row>
    <row r="409" spans="1:1" ht="14" hidden="1" x14ac:dyDescent="0.15">
      <c r="A409" s="219" t="s">
        <v>488</v>
      </c>
    </row>
    <row r="410" spans="1:1" ht="14" hidden="1" x14ac:dyDescent="0.15">
      <c r="A410" s="219" t="s">
        <v>394</v>
      </c>
    </row>
    <row r="411" spans="1:1" ht="14" x14ac:dyDescent="0.15">
      <c r="A411" s="219"/>
    </row>
  </sheetData>
  <mergeCells count="134">
    <mergeCell ref="B1:C1"/>
    <mergeCell ref="B2:C2"/>
    <mergeCell ref="D2:E2"/>
    <mergeCell ref="F2:G2"/>
    <mergeCell ref="AS2:AU2"/>
    <mergeCell ref="AV2:AW2"/>
    <mergeCell ref="A74:G74"/>
    <mergeCell ref="A75:G75"/>
    <mergeCell ref="B76:G76"/>
    <mergeCell ref="B77:C77"/>
    <mergeCell ref="E77:G77"/>
    <mergeCell ref="A78:G78"/>
    <mergeCell ref="A79:B79"/>
    <mergeCell ref="D79:E79"/>
    <mergeCell ref="F79:G79"/>
    <mergeCell ref="A80:B80"/>
    <mergeCell ref="D80:E80"/>
    <mergeCell ref="F80:G80"/>
    <mergeCell ref="A81:B81"/>
    <mergeCell ref="C81:G81"/>
    <mergeCell ref="A82:G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A103:B103"/>
    <mergeCell ref="D103:E103"/>
    <mergeCell ref="F103:G103"/>
    <mergeCell ref="A104:G104"/>
    <mergeCell ref="A130:C130"/>
    <mergeCell ref="D130:G130"/>
    <mergeCell ref="A131:C131"/>
    <mergeCell ref="D131:F131"/>
    <mergeCell ref="B132:C132"/>
    <mergeCell ref="E132:G132"/>
    <mergeCell ref="A137:G137"/>
    <mergeCell ref="A138:G138"/>
    <mergeCell ref="B139:G139"/>
    <mergeCell ref="B140:C140"/>
    <mergeCell ref="E140:G140"/>
    <mergeCell ref="A141:G141"/>
    <mergeCell ref="A142:B142"/>
    <mergeCell ref="D142:E142"/>
    <mergeCell ref="F142:G142"/>
    <mergeCell ref="A143:B143"/>
    <mergeCell ref="D143:E143"/>
    <mergeCell ref="F143:G143"/>
    <mergeCell ref="A144:B144"/>
    <mergeCell ref="C144:G144"/>
    <mergeCell ref="A145:G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A167:B167"/>
    <mergeCell ref="D167:E167"/>
    <mergeCell ref="F167:G167"/>
    <mergeCell ref="A168:G168"/>
    <mergeCell ref="A194:C194"/>
    <mergeCell ref="D194:G194"/>
    <mergeCell ref="A195:C195"/>
    <mergeCell ref="D195:G195"/>
    <mergeCell ref="B196:C196"/>
    <mergeCell ref="E196:G196"/>
    <mergeCell ref="A200:G200"/>
    <mergeCell ref="A201:G201"/>
    <mergeCell ref="E217:F217"/>
    <mergeCell ref="E218:F218"/>
    <mergeCell ref="B202:G202"/>
    <mergeCell ref="B203:C203"/>
    <mergeCell ref="E203:G203"/>
    <mergeCell ref="A204:G204"/>
    <mergeCell ref="E205:F205"/>
    <mergeCell ref="E206:F206"/>
    <mergeCell ref="E207:F207"/>
    <mergeCell ref="E208:F208"/>
    <mergeCell ref="E209:F209"/>
    <mergeCell ref="B254:F254"/>
    <mergeCell ref="A255:G255"/>
    <mergeCell ref="A25:A27"/>
    <mergeCell ref="H1:H2"/>
    <mergeCell ref="A72:G73"/>
    <mergeCell ref="I1:L2"/>
    <mergeCell ref="A135:G136"/>
    <mergeCell ref="A198:G199"/>
    <mergeCell ref="E219:F219"/>
    <mergeCell ref="E220:F220"/>
    <mergeCell ref="E221:F221"/>
    <mergeCell ref="E222:F222"/>
    <mergeCell ref="E223:F223"/>
    <mergeCell ref="E224:F224"/>
    <mergeCell ref="E225:F225"/>
    <mergeCell ref="E226:F226"/>
    <mergeCell ref="A227:G227"/>
    <mergeCell ref="E210:F210"/>
    <mergeCell ref="E211:F211"/>
    <mergeCell ref="E212:F212"/>
    <mergeCell ref="E213:F213"/>
    <mergeCell ref="E214:F214"/>
    <mergeCell ref="E215:F215"/>
    <mergeCell ref="E216:F216"/>
  </mergeCells>
  <phoneticPr fontId="69" type="noConversion"/>
  <dataValidations count="3">
    <dataValidation type="list" allowBlank="1" showInputMessage="1" showErrorMessage="1" sqref="C12:BI12 IY12:LE12 SU12:VA12 ACQ12:AEW12 AMM12:AOS12 AWI12:AYO12 BGE12:BIK12 BQA12:BSG12 BZW12:CCC12 CJS12:CLY12 CTO12:CVU12 DDK12:DFQ12 DNG12:DPM12 DXC12:DZI12 EGY12:EJE12 EQU12:ETA12 FAQ12:FCW12 FKM12:FMS12 FUI12:FWO12 GEE12:GGK12 GOA12:GQG12 GXW12:HAC12 HHS12:HJY12 HRO12:HTU12 IBK12:IDQ12 ILG12:INM12 IVC12:IXI12 JEY12:JHE12 JOU12:JRA12 JYQ12:KAW12 KIM12:KKS12 KSI12:KUO12 LCE12:LEK12 LMA12:LOG12 LVW12:LYC12 MFS12:MHY12 MPO12:MRU12 MZK12:NBQ12 NJG12:NLM12 NTC12:NVI12 OCY12:OFE12 OMU12:OPA12 OWQ12:OYW12 PGM12:PIS12 PQI12:PSO12 QAE12:QCK12 QKA12:QMG12 QTW12:QWC12 RDS12:RFY12 RNO12:RPU12 RXK12:RZQ12 SHG12:SJM12 SRC12:STI12 TAY12:TDE12 TKU12:TNA12 TUQ12:TWW12 UEM12:UGS12 UOI12:UQO12 UYE12:VAK12 VIA12:VKG12 VRW12:VUC12 WBS12:WDY12 WLO12:WNU12 WVK12:WXQ12 C65548:BI65548 IY65548:LE65548 SU65548:VA65548 ACQ65548:AEW65548 AMM65548:AOS65548 AWI65548:AYO65548 BGE65548:BIK65548 BQA65548:BSG65548 BZW65548:CCC65548 CJS65548:CLY65548 CTO65548:CVU65548 DDK65548:DFQ65548 DNG65548:DPM65548 DXC65548:DZI65548 EGY65548:EJE65548 EQU65548:ETA65548 FAQ65548:FCW65548 FKM65548:FMS65548 FUI65548:FWO65548 GEE65548:GGK65548 GOA65548:GQG65548 GXW65548:HAC65548 HHS65548:HJY65548 HRO65548:HTU65548 IBK65548:IDQ65548 ILG65548:INM65548 IVC65548:IXI65548 JEY65548:JHE65548 JOU65548:JRA65548 JYQ65548:KAW65548 KIM65548:KKS65548 KSI65548:KUO65548 LCE65548:LEK65548 LMA65548:LOG65548 LVW65548:LYC65548 MFS65548:MHY65548 MPO65548:MRU65548 MZK65548:NBQ65548 NJG65548:NLM65548 NTC65548:NVI65548 OCY65548:OFE65548 OMU65548:OPA65548 OWQ65548:OYW65548 PGM65548:PIS65548 PQI65548:PSO65548 QAE65548:QCK65548 QKA65548:QMG65548 QTW65548:QWC65548 RDS65548:RFY65548 RNO65548:RPU65548 RXK65548:RZQ65548 SHG65548:SJM65548 SRC65548:STI65548 TAY65548:TDE65548 TKU65548:TNA65548 TUQ65548:TWW65548 UEM65548:UGS65548 UOI65548:UQO65548 UYE65548:VAK65548 VIA65548:VKG65548 VRW65548:VUC65548 WBS65548:WDY65548 WLO65548:WNU65548 WVK65548:WXQ65548 C131084:BI131084 IY131084:LE131084 SU131084:VA131084 ACQ131084:AEW131084 AMM131084:AOS131084 AWI131084:AYO131084 BGE131084:BIK131084 BQA131084:BSG131084 BZW131084:CCC131084 CJS131084:CLY131084 CTO131084:CVU131084 DDK131084:DFQ131084 DNG131084:DPM131084 DXC131084:DZI131084 EGY131084:EJE131084 EQU131084:ETA131084 FAQ131084:FCW131084 FKM131084:FMS131084 FUI131084:FWO131084 GEE131084:GGK131084 GOA131084:GQG131084 GXW131084:HAC131084 HHS131084:HJY131084 HRO131084:HTU131084 IBK131084:IDQ131084 ILG131084:INM131084 IVC131084:IXI131084 JEY131084:JHE131084 JOU131084:JRA131084 JYQ131084:KAW131084 KIM131084:KKS131084 KSI131084:KUO131084 LCE131084:LEK131084 LMA131084:LOG131084 LVW131084:LYC131084 MFS131084:MHY131084 MPO131084:MRU131084 MZK131084:NBQ131084 NJG131084:NLM131084 NTC131084:NVI131084 OCY131084:OFE131084 OMU131084:OPA131084 OWQ131084:OYW131084 PGM131084:PIS131084 PQI131084:PSO131084 QAE131084:QCK131084 QKA131084:QMG131084 QTW131084:QWC131084 RDS131084:RFY131084 RNO131084:RPU131084 RXK131084:RZQ131084 SHG131084:SJM131084 SRC131084:STI131084 TAY131084:TDE131084 TKU131084:TNA131084 TUQ131084:TWW131084 UEM131084:UGS131084 UOI131084:UQO131084 UYE131084:VAK131084 VIA131084:VKG131084 VRW131084:VUC131084 WBS131084:WDY131084 WLO131084:WNU131084 WVK131084:WXQ131084 C196620:BI196620 IY196620:LE196620 SU196620:VA196620 ACQ196620:AEW196620 AMM196620:AOS196620 AWI196620:AYO196620 BGE196620:BIK196620 BQA196620:BSG196620 BZW196620:CCC196620 CJS196620:CLY196620 CTO196620:CVU196620 DDK196620:DFQ196620 DNG196620:DPM196620 DXC196620:DZI196620 EGY196620:EJE196620 EQU196620:ETA196620 FAQ196620:FCW196620 FKM196620:FMS196620 FUI196620:FWO196620 GEE196620:GGK196620 GOA196620:GQG196620 GXW196620:HAC196620 HHS196620:HJY196620 HRO196620:HTU196620 IBK196620:IDQ196620 ILG196620:INM196620 IVC196620:IXI196620 JEY196620:JHE196620 JOU196620:JRA196620 JYQ196620:KAW196620 KIM196620:KKS196620 KSI196620:KUO196620 LCE196620:LEK196620 LMA196620:LOG196620 LVW196620:LYC196620 MFS196620:MHY196620 MPO196620:MRU196620 MZK196620:NBQ196620 NJG196620:NLM196620 NTC196620:NVI196620 OCY196620:OFE196620 OMU196620:OPA196620 OWQ196620:OYW196620 PGM196620:PIS196620 PQI196620:PSO196620 QAE196620:QCK196620 QKA196620:QMG196620 QTW196620:QWC196620 RDS196620:RFY196620 RNO196620:RPU196620 RXK196620:RZQ196620 SHG196620:SJM196620 SRC196620:STI196620 TAY196620:TDE196620 TKU196620:TNA196620 TUQ196620:TWW196620 UEM196620:UGS196620 UOI196620:UQO196620 UYE196620:VAK196620 VIA196620:VKG196620 VRW196620:VUC196620 WBS196620:WDY196620 WLO196620:WNU196620 WVK196620:WXQ196620 C262156:BI262156 IY262156:LE262156 SU262156:VA262156 ACQ262156:AEW262156 AMM262156:AOS262156 AWI262156:AYO262156 BGE262156:BIK262156 BQA262156:BSG262156 BZW262156:CCC262156 CJS262156:CLY262156 CTO262156:CVU262156 DDK262156:DFQ262156 DNG262156:DPM262156 DXC262156:DZI262156 EGY262156:EJE262156 EQU262156:ETA262156 FAQ262156:FCW262156 FKM262156:FMS262156 FUI262156:FWO262156 GEE262156:GGK262156 GOA262156:GQG262156 GXW262156:HAC262156 HHS262156:HJY262156 HRO262156:HTU262156 IBK262156:IDQ262156 ILG262156:INM262156 IVC262156:IXI262156 JEY262156:JHE262156 JOU262156:JRA262156 JYQ262156:KAW262156 KIM262156:KKS262156 KSI262156:KUO262156 LCE262156:LEK262156 LMA262156:LOG262156 LVW262156:LYC262156 MFS262156:MHY262156 MPO262156:MRU262156 MZK262156:NBQ262156 NJG262156:NLM262156 NTC262156:NVI262156 OCY262156:OFE262156 OMU262156:OPA262156 OWQ262156:OYW262156 PGM262156:PIS262156 PQI262156:PSO262156 QAE262156:QCK262156 QKA262156:QMG262156 QTW262156:QWC262156 RDS262156:RFY262156 RNO262156:RPU262156 RXK262156:RZQ262156 SHG262156:SJM262156 SRC262156:STI262156 TAY262156:TDE262156 TKU262156:TNA262156 TUQ262156:TWW262156 UEM262156:UGS262156 UOI262156:UQO262156 UYE262156:VAK262156 VIA262156:VKG262156 VRW262156:VUC262156 WBS262156:WDY262156 WLO262156:WNU262156 WVK262156:WXQ262156 C327692:BI327692 IY327692:LE327692 SU327692:VA327692 ACQ327692:AEW327692 AMM327692:AOS327692 AWI327692:AYO327692 BGE327692:BIK327692 BQA327692:BSG327692 BZW327692:CCC327692 CJS327692:CLY327692 CTO327692:CVU327692 DDK327692:DFQ327692 DNG327692:DPM327692 DXC327692:DZI327692 EGY327692:EJE327692 EQU327692:ETA327692 FAQ327692:FCW327692 FKM327692:FMS327692 FUI327692:FWO327692 GEE327692:GGK327692 GOA327692:GQG327692 GXW327692:HAC327692 HHS327692:HJY327692 HRO327692:HTU327692 IBK327692:IDQ327692 ILG327692:INM327692 IVC327692:IXI327692 JEY327692:JHE327692 JOU327692:JRA327692 JYQ327692:KAW327692 KIM327692:KKS327692 KSI327692:KUO327692 LCE327692:LEK327692 LMA327692:LOG327692 LVW327692:LYC327692 MFS327692:MHY327692 MPO327692:MRU327692 MZK327692:NBQ327692 NJG327692:NLM327692 NTC327692:NVI327692 OCY327692:OFE327692 OMU327692:OPA327692 OWQ327692:OYW327692 PGM327692:PIS327692 PQI327692:PSO327692 QAE327692:QCK327692 QKA327692:QMG327692 QTW327692:QWC327692 RDS327692:RFY327692 RNO327692:RPU327692 RXK327692:RZQ327692 SHG327692:SJM327692 SRC327692:STI327692 TAY327692:TDE327692 TKU327692:TNA327692 TUQ327692:TWW327692 UEM327692:UGS327692 UOI327692:UQO327692 UYE327692:VAK327692 VIA327692:VKG327692 VRW327692:VUC327692 WBS327692:WDY327692 WLO327692:WNU327692 WVK327692:WXQ327692 C393228:BI393228 IY393228:LE393228 SU393228:VA393228 ACQ393228:AEW393228 AMM393228:AOS393228 AWI393228:AYO393228 BGE393228:BIK393228 BQA393228:BSG393228 BZW393228:CCC393228 CJS393228:CLY393228 CTO393228:CVU393228 DDK393228:DFQ393228 DNG393228:DPM393228 DXC393228:DZI393228 EGY393228:EJE393228 EQU393228:ETA393228 FAQ393228:FCW393228 FKM393228:FMS393228 FUI393228:FWO393228 GEE393228:GGK393228 GOA393228:GQG393228 GXW393228:HAC393228 HHS393228:HJY393228 HRO393228:HTU393228 IBK393228:IDQ393228 ILG393228:INM393228 IVC393228:IXI393228 JEY393228:JHE393228 JOU393228:JRA393228 JYQ393228:KAW393228 KIM393228:KKS393228 KSI393228:KUO393228 LCE393228:LEK393228 LMA393228:LOG393228 LVW393228:LYC393228 MFS393228:MHY393228 MPO393228:MRU393228 MZK393228:NBQ393228 NJG393228:NLM393228 NTC393228:NVI393228 OCY393228:OFE393228 OMU393228:OPA393228 OWQ393228:OYW393228 PGM393228:PIS393228 PQI393228:PSO393228 QAE393228:QCK393228 QKA393228:QMG393228 QTW393228:QWC393228 RDS393228:RFY393228 RNO393228:RPU393228 RXK393228:RZQ393228 SHG393228:SJM393228 SRC393228:STI393228 TAY393228:TDE393228 TKU393228:TNA393228 TUQ393228:TWW393228 UEM393228:UGS393228 UOI393228:UQO393228 UYE393228:VAK393228 VIA393228:VKG393228 VRW393228:VUC393228 WBS393228:WDY393228 WLO393228:WNU393228 WVK393228:WXQ393228 C458764:BI458764 IY458764:LE458764 SU458764:VA458764 ACQ458764:AEW458764 AMM458764:AOS458764 AWI458764:AYO458764 BGE458764:BIK458764 BQA458764:BSG458764 BZW458764:CCC458764 CJS458764:CLY458764 CTO458764:CVU458764 DDK458764:DFQ458764 DNG458764:DPM458764 DXC458764:DZI458764 EGY458764:EJE458764 EQU458764:ETA458764 FAQ458764:FCW458764 FKM458764:FMS458764 FUI458764:FWO458764 GEE458764:GGK458764 GOA458764:GQG458764 GXW458764:HAC458764 HHS458764:HJY458764 HRO458764:HTU458764 IBK458764:IDQ458764 ILG458764:INM458764 IVC458764:IXI458764 JEY458764:JHE458764 JOU458764:JRA458764 JYQ458764:KAW458764 KIM458764:KKS458764 KSI458764:KUO458764 LCE458764:LEK458764 LMA458764:LOG458764 LVW458764:LYC458764 MFS458764:MHY458764 MPO458764:MRU458764 MZK458764:NBQ458764 NJG458764:NLM458764 NTC458764:NVI458764 OCY458764:OFE458764 OMU458764:OPA458764 OWQ458764:OYW458764 PGM458764:PIS458764 PQI458764:PSO458764 QAE458764:QCK458764 QKA458764:QMG458764 QTW458764:QWC458764 RDS458764:RFY458764 RNO458764:RPU458764 RXK458764:RZQ458764 SHG458764:SJM458764 SRC458764:STI458764 TAY458764:TDE458764 TKU458764:TNA458764 TUQ458764:TWW458764 UEM458764:UGS458764 UOI458764:UQO458764 UYE458764:VAK458764 VIA458764:VKG458764 VRW458764:VUC458764 WBS458764:WDY458764 WLO458764:WNU458764 WVK458764:WXQ458764 C524300:BI524300 IY524300:LE524300 SU524300:VA524300 ACQ524300:AEW524300 AMM524300:AOS524300 AWI524300:AYO524300 BGE524300:BIK524300 BQA524300:BSG524300 BZW524300:CCC524300 CJS524300:CLY524300 CTO524300:CVU524300 DDK524300:DFQ524300 DNG524300:DPM524300 DXC524300:DZI524300 EGY524300:EJE524300 EQU524300:ETA524300 FAQ524300:FCW524300 FKM524300:FMS524300 FUI524300:FWO524300 GEE524300:GGK524300 GOA524300:GQG524300 GXW524300:HAC524300 HHS524300:HJY524300 HRO524300:HTU524300 IBK524300:IDQ524300 ILG524300:INM524300 IVC524300:IXI524300 JEY524300:JHE524300 JOU524300:JRA524300 JYQ524300:KAW524300 KIM524300:KKS524300 KSI524300:KUO524300 LCE524300:LEK524300 LMA524300:LOG524300 LVW524300:LYC524300 MFS524300:MHY524300 MPO524300:MRU524300 MZK524300:NBQ524300 NJG524300:NLM524300 NTC524300:NVI524300 OCY524300:OFE524300 OMU524300:OPA524300 OWQ524300:OYW524300 PGM524300:PIS524300 PQI524300:PSO524300 QAE524300:QCK524300 QKA524300:QMG524300 QTW524300:QWC524300 RDS524300:RFY524300 RNO524300:RPU524300 RXK524300:RZQ524300 SHG524300:SJM524300 SRC524300:STI524300 TAY524300:TDE524300 TKU524300:TNA524300 TUQ524300:TWW524300 UEM524300:UGS524300 UOI524300:UQO524300 UYE524300:VAK524300 VIA524300:VKG524300 VRW524300:VUC524300 WBS524300:WDY524300 WLO524300:WNU524300 WVK524300:WXQ524300 C589836:BI589836 IY589836:LE589836 SU589836:VA589836 ACQ589836:AEW589836 AMM589836:AOS589836 AWI589836:AYO589836 BGE589836:BIK589836 BQA589836:BSG589836 BZW589836:CCC589836 CJS589836:CLY589836 CTO589836:CVU589836 DDK589836:DFQ589836 DNG589836:DPM589836 DXC589836:DZI589836 EGY589836:EJE589836 EQU589836:ETA589836 FAQ589836:FCW589836 FKM589836:FMS589836 FUI589836:FWO589836 GEE589836:GGK589836 GOA589836:GQG589836 GXW589836:HAC589836 HHS589836:HJY589836 HRO589836:HTU589836 IBK589836:IDQ589836 ILG589836:INM589836 IVC589836:IXI589836 JEY589836:JHE589836 JOU589836:JRA589836 JYQ589836:KAW589836 KIM589836:KKS589836 KSI589836:KUO589836 LCE589836:LEK589836 LMA589836:LOG589836 LVW589836:LYC589836 MFS589836:MHY589836 MPO589836:MRU589836 MZK589836:NBQ589836 NJG589836:NLM589836 NTC589836:NVI589836 OCY589836:OFE589836 OMU589836:OPA589836 OWQ589836:OYW589836 PGM589836:PIS589836 PQI589836:PSO589836 QAE589836:QCK589836 QKA589836:QMG589836 QTW589836:QWC589836 RDS589836:RFY589836 RNO589836:RPU589836 RXK589836:RZQ589836 SHG589836:SJM589836 SRC589836:STI589836 TAY589836:TDE589836 TKU589836:TNA589836 TUQ589836:TWW589836 UEM589836:UGS589836 UOI589836:UQO589836 UYE589836:VAK589836 VIA589836:VKG589836 VRW589836:VUC589836 WBS589836:WDY589836 WLO589836:WNU589836 WVK589836:WXQ589836 C655372:BI655372 IY655372:LE655372 SU655372:VA655372 ACQ655372:AEW655372 AMM655372:AOS655372 AWI655372:AYO655372 BGE655372:BIK655372 BQA655372:BSG655372 BZW655372:CCC655372 CJS655372:CLY655372 CTO655372:CVU655372 DDK655372:DFQ655372 DNG655372:DPM655372 DXC655372:DZI655372 EGY655372:EJE655372 EQU655372:ETA655372 FAQ655372:FCW655372 FKM655372:FMS655372 FUI655372:FWO655372 GEE655372:GGK655372 GOA655372:GQG655372 GXW655372:HAC655372 HHS655372:HJY655372 HRO655372:HTU655372 IBK655372:IDQ655372 ILG655372:INM655372 IVC655372:IXI655372 JEY655372:JHE655372 JOU655372:JRA655372 JYQ655372:KAW655372 KIM655372:KKS655372 KSI655372:KUO655372 LCE655372:LEK655372 LMA655372:LOG655372 LVW655372:LYC655372 MFS655372:MHY655372 MPO655372:MRU655372 MZK655372:NBQ655372 NJG655372:NLM655372 NTC655372:NVI655372 OCY655372:OFE655372 OMU655372:OPA655372 OWQ655372:OYW655372 PGM655372:PIS655372 PQI655372:PSO655372 QAE655372:QCK655372 QKA655372:QMG655372 QTW655372:QWC655372 RDS655372:RFY655372 RNO655372:RPU655372 RXK655372:RZQ655372 SHG655372:SJM655372 SRC655372:STI655372 TAY655372:TDE655372 TKU655372:TNA655372 TUQ655372:TWW655372 UEM655372:UGS655372 UOI655372:UQO655372 UYE655372:VAK655372 VIA655372:VKG655372 VRW655372:VUC655372 WBS655372:WDY655372 WLO655372:WNU655372 WVK655372:WXQ655372 C720908:BI720908 IY720908:LE720908 SU720908:VA720908 ACQ720908:AEW720908 AMM720908:AOS720908 AWI720908:AYO720908 BGE720908:BIK720908 BQA720908:BSG720908 BZW720908:CCC720908 CJS720908:CLY720908 CTO720908:CVU720908 DDK720908:DFQ720908 DNG720908:DPM720908 DXC720908:DZI720908 EGY720908:EJE720908 EQU720908:ETA720908 FAQ720908:FCW720908 FKM720908:FMS720908 FUI720908:FWO720908 GEE720908:GGK720908 GOA720908:GQG720908 GXW720908:HAC720908 HHS720908:HJY720908 HRO720908:HTU720908 IBK720908:IDQ720908 ILG720908:INM720908 IVC720908:IXI720908 JEY720908:JHE720908 JOU720908:JRA720908 JYQ720908:KAW720908 KIM720908:KKS720908 KSI720908:KUO720908 LCE720908:LEK720908 LMA720908:LOG720908 LVW720908:LYC720908 MFS720908:MHY720908 MPO720908:MRU720908 MZK720908:NBQ720908 NJG720908:NLM720908 NTC720908:NVI720908 OCY720908:OFE720908 OMU720908:OPA720908 OWQ720908:OYW720908 PGM720908:PIS720908 PQI720908:PSO720908 QAE720908:QCK720908 QKA720908:QMG720908 QTW720908:QWC720908 RDS720908:RFY720908 RNO720908:RPU720908 RXK720908:RZQ720908 SHG720908:SJM720908 SRC720908:STI720908 TAY720908:TDE720908 TKU720908:TNA720908 TUQ720908:TWW720908 UEM720908:UGS720908 UOI720908:UQO720908 UYE720908:VAK720908 VIA720908:VKG720908 VRW720908:VUC720908 WBS720908:WDY720908 WLO720908:WNU720908 WVK720908:WXQ720908 C786444:BI786444 IY786444:LE786444 SU786444:VA786444 ACQ786444:AEW786444 AMM786444:AOS786444 AWI786444:AYO786444 BGE786444:BIK786444 BQA786444:BSG786444 BZW786444:CCC786444 CJS786444:CLY786444 CTO786444:CVU786444 DDK786444:DFQ786444 DNG786444:DPM786444 DXC786444:DZI786444 EGY786444:EJE786444 EQU786444:ETA786444 FAQ786444:FCW786444 FKM786444:FMS786444 FUI786444:FWO786444 GEE786444:GGK786444 GOA786444:GQG786444 GXW786444:HAC786444 HHS786444:HJY786444 HRO786444:HTU786444 IBK786444:IDQ786444 ILG786444:INM786444 IVC786444:IXI786444 JEY786444:JHE786444 JOU786444:JRA786444 JYQ786444:KAW786444 KIM786444:KKS786444 KSI786444:KUO786444 LCE786444:LEK786444 LMA786444:LOG786444 LVW786444:LYC786444 MFS786444:MHY786444 MPO786444:MRU786444 MZK786444:NBQ786444 NJG786444:NLM786444 NTC786444:NVI786444 OCY786444:OFE786444 OMU786444:OPA786444 OWQ786444:OYW786444 PGM786444:PIS786444 PQI786444:PSO786444 QAE786444:QCK786444 QKA786444:QMG786444 QTW786444:QWC786444 RDS786444:RFY786444 RNO786444:RPU786444 RXK786444:RZQ786444 SHG786444:SJM786444 SRC786444:STI786444 TAY786444:TDE786444 TKU786444:TNA786444 TUQ786444:TWW786444 UEM786444:UGS786444 UOI786444:UQO786444 UYE786444:VAK786444 VIA786444:VKG786444 VRW786444:VUC786444 WBS786444:WDY786444 WLO786444:WNU786444 WVK786444:WXQ786444 C851980:BI851980 IY851980:LE851980 SU851980:VA851980 ACQ851980:AEW851980 AMM851980:AOS851980 AWI851980:AYO851980 BGE851980:BIK851980 BQA851980:BSG851980 BZW851980:CCC851980 CJS851980:CLY851980 CTO851980:CVU851980 DDK851980:DFQ851980 DNG851980:DPM851980 DXC851980:DZI851980 EGY851980:EJE851980 EQU851980:ETA851980 FAQ851980:FCW851980 FKM851980:FMS851980 FUI851980:FWO851980 GEE851980:GGK851980 GOA851980:GQG851980 GXW851980:HAC851980 HHS851980:HJY851980 HRO851980:HTU851980 IBK851980:IDQ851980 ILG851980:INM851980 IVC851980:IXI851980 JEY851980:JHE851980 JOU851980:JRA851980 JYQ851980:KAW851980 KIM851980:KKS851980 KSI851980:KUO851980 LCE851980:LEK851980 LMA851980:LOG851980 LVW851980:LYC851980 MFS851980:MHY851980 MPO851980:MRU851980 MZK851980:NBQ851980 NJG851980:NLM851980 NTC851980:NVI851980 OCY851980:OFE851980 OMU851980:OPA851980 OWQ851980:OYW851980 PGM851980:PIS851980 PQI851980:PSO851980 QAE851980:QCK851980 QKA851980:QMG851980 QTW851980:QWC851980 RDS851980:RFY851980 RNO851980:RPU851980 RXK851980:RZQ851980 SHG851980:SJM851980 SRC851980:STI851980 TAY851980:TDE851980 TKU851980:TNA851980 TUQ851980:TWW851980 UEM851980:UGS851980 UOI851980:UQO851980 UYE851980:VAK851980 VIA851980:VKG851980 VRW851980:VUC851980 WBS851980:WDY851980 WLO851980:WNU851980 WVK851980:WXQ851980 C917516:BI917516 IY917516:LE917516 SU917516:VA917516 ACQ917516:AEW917516 AMM917516:AOS917516 AWI917516:AYO917516 BGE917516:BIK917516 BQA917516:BSG917516 BZW917516:CCC917516 CJS917516:CLY917516 CTO917516:CVU917516 DDK917516:DFQ917516 DNG917516:DPM917516 DXC917516:DZI917516 EGY917516:EJE917516 EQU917516:ETA917516 FAQ917516:FCW917516 FKM917516:FMS917516 FUI917516:FWO917516 GEE917516:GGK917516 GOA917516:GQG917516 GXW917516:HAC917516 HHS917516:HJY917516 HRO917516:HTU917516 IBK917516:IDQ917516 ILG917516:INM917516 IVC917516:IXI917516 JEY917516:JHE917516 JOU917516:JRA917516 JYQ917516:KAW917516 KIM917516:KKS917516 KSI917516:KUO917516 LCE917516:LEK917516 LMA917516:LOG917516 LVW917516:LYC917516 MFS917516:MHY917516 MPO917516:MRU917516 MZK917516:NBQ917516 NJG917516:NLM917516 NTC917516:NVI917516 OCY917516:OFE917516 OMU917516:OPA917516 OWQ917516:OYW917516 PGM917516:PIS917516 PQI917516:PSO917516 QAE917516:QCK917516 QKA917516:QMG917516 QTW917516:QWC917516 RDS917516:RFY917516 RNO917516:RPU917516 RXK917516:RZQ917516 SHG917516:SJM917516 SRC917516:STI917516 TAY917516:TDE917516 TKU917516:TNA917516 TUQ917516:TWW917516 UEM917516:UGS917516 UOI917516:UQO917516 UYE917516:VAK917516 VIA917516:VKG917516 VRW917516:VUC917516 WBS917516:WDY917516 WLO917516:WNU917516 WVK917516:WXQ917516 C983052:BI983052 IY983052:LE983052 SU983052:VA983052 ACQ983052:AEW983052 AMM983052:AOS983052 AWI983052:AYO983052 BGE983052:BIK983052 BQA983052:BSG983052 BZW983052:CCC983052 CJS983052:CLY983052 CTO983052:CVU983052 DDK983052:DFQ983052 DNG983052:DPM983052 DXC983052:DZI983052 EGY983052:EJE983052 EQU983052:ETA983052 FAQ983052:FCW983052 FKM983052:FMS983052 FUI983052:FWO983052 GEE983052:GGK983052 GOA983052:GQG983052 GXW983052:HAC983052 HHS983052:HJY983052 HRO983052:HTU983052 IBK983052:IDQ983052 ILG983052:INM983052 IVC983052:IXI983052 JEY983052:JHE983052 JOU983052:JRA983052 JYQ983052:KAW983052 KIM983052:KKS983052 KSI983052:KUO983052 LCE983052:LEK983052 LMA983052:LOG983052 LVW983052:LYC983052 MFS983052:MHY983052 MPO983052:MRU983052 MZK983052:NBQ983052 NJG983052:NLM983052 NTC983052:NVI983052 OCY983052:OFE983052 OMU983052:OPA983052 OWQ983052:OYW983052 PGM983052:PIS983052 PQI983052:PSO983052 QAE983052:QCK983052 QKA983052:QMG983052 QTW983052:QWC983052 RDS983052:RFY983052 RNO983052:RPU983052 RXK983052:RZQ983052 SHG983052:SJM983052 SRC983052:STI983052 TAY983052:TDE983052 TKU983052:TNA983052 TUQ983052:TWW983052 UEM983052:UGS983052 UOI983052:UQO983052 UYE983052:VAK983052 VIA983052:VKG983052 VRW983052:VUC983052 WBS983052:WDY983052 WLO983052:WNU983052 WVK983052:WXQ983052">
      <formula1>"瓦房,灰瓦房(其他房),灰房,砼屋面"</formula1>
    </dataValidation>
    <dataValidation type="list" allowBlank="1" showInputMessage="1" showErrorMessage="1" sqref="C25:BG25 IY25:LC25 SU25:UY25 ACQ25:AEU25 AMM25:AOQ25 AWI25:AYM25 BGE25:BII25 BQA25:BSE25 BZW25:CCA25 CJS25:CLW25 CTO25:CVS25 DDK25:DFO25 DNG25:DPK25 DXC25:DZG25 EGY25:EJC25 EQU25:ESY25 FAQ25:FCU25 FKM25:FMQ25 FUI25:FWM25 GEE25:GGI25 GOA25:GQE25 GXW25:HAA25 HHS25:HJW25 HRO25:HTS25 IBK25:IDO25 ILG25:INK25 IVC25:IXG25 JEY25:JHC25 JOU25:JQY25 JYQ25:KAU25 KIM25:KKQ25 KSI25:KUM25 LCE25:LEI25 LMA25:LOE25 LVW25:LYA25 MFS25:MHW25 MPO25:MRS25 MZK25:NBO25 NJG25:NLK25 NTC25:NVG25 OCY25:OFC25 OMU25:OOY25 OWQ25:OYU25 PGM25:PIQ25 PQI25:PSM25 QAE25:QCI25 QKA25:QME25 QTW25:QWA25 RDS25:RFW25 RNO25:RPS25 RXK25:RZO25 SHG25:SJK25 SRC25:STG25 TAY25:TDC25 TKU25:TMY25 TUQ25:TWU25 UEM25:UGQ25 UOI25:UQM25 UYE25:VAI25 VIA25:VKE25 VRW25:VUA25 WBS25:WDW25 WLO25:WNS25 WVK25:WXO25 C65561:BG65561 IY65561:LC65561 SU65561:UY65561 ACQ65561:AEU65561 AMM65561:AOQ65561 AWI65561:AYM65561 BGE65561:BII65561 BQA65561:BSE65561 BZW65561:CCA65561 CJS65561:CLW65561 CTO65561:CVS65561 DDK65561:DFO65561 DNG65561:DPK65561 DXC65561:DZG65561 EGY65561:EJC65561 EQU65561:ESY65561 FAQ65561:FCU65561 FKM65561:FMQ65561 FUI65561:FWM65561 GEE65561:GGI65561 GOA65561:GQE65561 GXW65561:HAA65561 HHS65561:HJW65561 HRO65561:HTS65561 IBK65561:IDO65561 ILG65561:INK65561 IVC65561:IXG65561 JEY65561:JHC65561 JOU65561:JQY65561 JYQ65561:KAU65561 KIM65561:KKQ65561 KSI65561:KUM65561 LCE65561:LEI65561 LMA65561:LOE65561 LVW65561:LYA65561 MFS65561:MHW65561 MPO65561:MRS65561 MZK65561:NBO65561 NJG65561:NLK65561 NTC65561:NVG65561 OCY65561:OFC65561 OMU65561:OOY65561 OWQ65561:OYU65561 PGM65561:PIQ65561 PQI65561:PSM65561 QAE65561:QCI65561 QKA65561:QME65561 QTW65561:QWA65561 RDS65561:RFW65561 RNO65561:RPS65561 RXK65561:RZO65561 SHG65561:SJK65561 SRC65561:STG65561 TAY65561:TDC65561 TKU65561:TMY65561 TUQ65561:TWU65561 UEM65561:UGQ65561 UOI65561:UQM65561 UYE65561:VAI65561 VIA65561:VKE65561 VRW65561:VUA65561 WBS65561:WDW65561 WLO65561:WNS65561 WVK65561:WXO65561 C131097:BG131097 IY131097:LC131097 SU131097:UY131097 ACQ131097:AEU131097 AMM131097:AOQ131097 AWI131097:AYM131097 BGE131097:BII131097 BQA131097:BSE131097 BZW131097:CCA131097 CJS131097:CLW131097 CTO131097:CVS131097 DDK131097:DFO131097 DNG131097:DPK131097 DXC131097:DZG131097 EGY131097:EJC131097 EQU131097:ESY131097 FAQ131097:FCU131097 FKM131097:FMQ131097 FUI131097:FWM131097 GEE131097:GGI131097 GOA131097:GQE131097 GXW131097:HAA131097 HHS131097:HJW131097 HRO131097:HTS131097 IBK131097:IDO131097 ILG131097:INK131097 IVC131097:IXG131097 JEY131097:JHC131097 JOU131097:JQY131097 JYQ131097:KAU131097 KIM131097:KKQ131097 KSI131097:KUM131097 LCE131097:LEI131097 LMA131097:LOE131097 LVW131097:LYA131097 MFS131097:MHW131097 MPO131097:MRS131097 MZK131097:NBO131097 NJG131097:NLK131097 NTC131097:NVG131097 OCY131097:OFC131097 OMU131097:OOY131097 OWQ131097:OYU131097 PGM131097:PIQ131097 PQI131097:PSM131097 QAE131097:QCI131097 QKA131097:QME131097 QTW131097:QWA131097 RDS131097:RFW131097 RNO131097:RPS131097 RXK131097:RZO131097 SHG131097:SJK131097 SRC131097:STG131097 TAY131097:TDC131097 TKU131097:TMY131097 TUQ131097:TWU131097 UEM131097:UGQ131097 UOI131097:UQM131097 UYE131097:VAI131097 VIA131097:VKE131097 VRW131097:VUA131097 WBS131097:WDW131097 WLO131097:WNS131097 WVK131097:WXO131097 C196633:BG196633 IY196633:LC196633 SU196633:UY196633 ACQ196633:AEU196633 AMM196633:AOQ196633 AWI196633:AYM196633 BGE196633:BII196633 BQA196633:BSE196633 BZW196633:CCA196633 CJS196633:CLW196633 CTO196633:CVS196633 DDK196633:DFO196633 DNG196633:DPK196633 DXC196633:DZG196633 EGY196633:EJC196633 EQU196633:ESY196633 FAQ196633:FCU196633 FKM196633:FMQ196633 FUI196633:FWM196633 GEE196633:GGI196633 GOA196633:GQE196633 GXW196633:HAA196633 HHS196633:HJW196633 HRO196633:HTS196633 IBK196633:IDO196633 ILG196633:INK196633 IVC196633:IXG196633 JEY196633:JHC196633 JOU196633:JQY196633 JYQ196633:KAU196633 KIM196633:KKQ196633 KSI196633:KUM196633 LCE196633:LEI196633 LMA196633:LOE196633 LVW196633:LYA196633 MFS196633:MHW196633 MPO196633:MRS196633 MZK196633:NBO196633 NJG196633:NLK196633 NTC196633:NVG196633 OCY196633:OFC196633 OMU196633:OOY196633 OWQ196633:OYU196633 PGM196633:PIQ196633 PQI196633:PSM196633 QAE196633:QCI196633 QKA196633:QME196633 QTW196633:QWA196633 RDS196633:RFW196633 RNO196633:RPS196633 RXK196633:RZO196633 SHG196633:SJK196633 SRC196633:STG196633 TAY196633:TDC196633 TKU196633:TMY196633 TUQ196633:TWU196633 UEM196633:UGQ196633 UOI196633:UQM196633 UYE196633:VAI196633 VIA196633:VKE196633 VRW196633:VUA196633 WBS196633:WDW196633 WLO196633:WNS196633 WVK196633:WXO196633 C262169:BG262169 IY262169:LC262169 SU262169:UY262169 ACQ262169:AEU262169 AMM262169:AOQ262169 AWI262169:AYM262169 BGE262169:BII262169 BQA262169:BSE262169 BZW262169:CCA262169 CJS262169:CLW262169 CTO262169:CVS262169 DDK262169:DFO262169 DNG262169:DPK262169 DXC262169:DZG262169 EGY262169:EJC262169 EQU262169:ESY262169 FAQ262169:FCU262169 FKM262169:FMQ262169 FUI262169:FWM262169 GEE262169:GGI262169 GOA262169:GQE262169 GXW262169:HAA262169 HHS262169:HJW262169 HRO262169:HTS262169 IBK262169:IDO262169 ILG262169:INK262169 IVC262169:IXG262169 JEY262169:JHC262169 JOU262169:JQY262169 JYQ262169:KAU262169 KIM262169:KKQ262169 KSI262169:KUM262169 LCE262169:LEI262169 LMA262169:LOE262169 LVW262169:LYA262169 MFS262169:MHW262169 MPO262169:MRS262169 MZK262169:NBO262169 NJG262169:NLK262169 NTC262169:NVG262169 OCY262169:OFC262169 OMU262169:OOY262169 OWQ262169:OYU262169 PGM262169:PIQ262169 PQI262169:PSM262169 QAE262169:QCI262169 QKA262169:QME262169 QTW262169:QWA262169 RDS262169:RFW262169 RNO262169:RPS262169 RXK262169:RZO262169 SHG262169:SJK262169 SRC262169:STG262169 TAY262169:TDC262169 TKU262169:TMY262169 TUQ262169:TWU262169 UEM262169:UGQ262169 UOI262169:UQM262169 UYE262169:VAI262169 VIA262169:VKE262169 VRW262169:VUA262169 WBS262169:WDW262169 WLO262169:WNS262169 WVK262169:WXO262169 C327705:BG327705 IY327705:LC327705 SU327705:UY327705 ACQ327705:AEU327705 AMM327705:AOQ327705 AWI327705:AYM327705 BGE327705:BII327705 BQA327705:BSE327705 BZW327705:CCA327705 CJS327705:CLW327705 CTO327705:CVS327705 DDK327705:DFO327705 DNG327705:DPK327705 DXC327705:DZG327705 EGY327705:EJC327705 EQU327705:ESY327705 FAQ327705:FCU327705 FKM327705:FMQ327705 FUI327705:FWM327705 GEE327705:GGI327705 GOA327705:GQE327705 GXW327705:HAA327705 HHS327705:HJW327705 HRO327705:HTS327705 IBK327705:IDO327705 ILG327705:INK327705 IVC327705:IXG327705 JEY327705:JHC327705 JOU327705:JQY327705 JYQ327705:KAU327705 KIM327705:KKQ327705 KSI327705:KUM327705 LCE327705:LEI327705 LMA327705:LOE327705 LVW327705:LYA327705 MFS327705:MHW327705 MPO327705:MRS327705 MZK327705:NBO327705 NJG327705:NLK327705 NTC327705:NVG327705 OCY327705:OFC327705 OMU327705:OOY327705 OWQ327705:OYU327705 PGM327705:PIQ327705 PQI327705:PSM327705 QAE327705:QCI327705 QKA327705:QME327705 QTW327705:QWA327705 RDS327705:RFW327705 RNO327705:RPS327705 RXK327705:RZO327705 SHG327705:SJK327705 SRC327705:STG327705 TAY327705:TDC327705 TKU327705:TMY327705 TUQ327705:TWU327705 UEM327705:UGQ327705 UOI327705:UQM327705 UYE327705:VAI327705 VIA327705:VKE327705 VRW327705:VUA327705 WBS327705:WDW327705 WLO327705:WNS327705 WVK327705:WXO327705 C393241:BG393241 IY393241:LC393241 SU393241:UY393241 ACQ393241:AEU393241 AMM393241:AOQ393241 AWI393241:AYM393241 BGE393241:BII393241 BQA393241:BSE393241 BZW393241:CCA393241 CJS393241:CLW393241 CTO393241:CVS393241 DDK393241:DFO393241 DNG393241:DPK393241 DXC393241:DZG393241 EGY393241:EJC393241 EQU393241:ESY393241 FAQ393241:FCU393241 FKM393241:FMQ393241 FUI393241:FWM393241 GEE393241:GGI393241 GOA393241:GQE393241 GXW393241:HAA393241 HHS393241:HJW393241 HRO393241:HTS393241 IBK393241:IDO393241 ILG393241:INK393241 IVC393241:IXG393241 JEY393241:JHC393241 JOU393241:JQY393241 JYQ393241:KAU393241 KIM393241:KKQ393241 KSI393241:KUM393241 LCE393241:LEI393241 LMA393241:LOE393241 LVW393241:LYA393241 MFS393241:MHW393241 MPO393241:MRS393241 MZK393241:NBO393241 NJG393241:NLK393241 NTC393241:NVG393241 OCY393241:OFC393241 OMU393241:OOY393241 OWQ393241:OYU393241 PGM393241:PIQ393241 PQI393241:PSM393241 QAE393241:QCI393241 QKA393241:QME393241 QTW393241:QWA393241 RDS393241:RFW393241 RNO393241:RPS393241 RXK393241:RZO393241 SHG393241:SJK393241 SRC393241:STG393241 TAY393241:TDC393241 TKU393241:TMY393241 TUQ393241:TWU393241 UEM393241:UGQ393241 UOI393241:UQM393241 UYE393241:VAI393241 VIA393241:VKE393241 VRW393241:VUA393241 WBS393241:WDW393241 WLO393241:WNS393241 WVK393241:WXO393241 C458777:BG458777 IY458777:LC458777 SU458777:UY458777 ACQ458777:AEU458777 AMM458777:AOQ458777 AWI458777:AYM458777 BGE458777:BII458777 BQA458777:BSE458777 BZW458777:CCA458777 CJS458777:CLW458777 CTO458777:CVS458777 DDK458777:DFO458777 DNG458777:DPK458777 DXC458777:DZG458777 EGY458777:EJC458777 EQU458777:ESY458777 FAQ458777:FCU458777 FKM458777:FMQ458777 FUI458777:FWM458777 GEE458777:GGI458777 GOA458777:GQE458777 GXW458777:HAA458777 HHS458777:HJW458777 HRO458777:HTS458777 IBK458777:IDO458777 ILG458777:INK458777 IVC458777:IXG458777 JEY458777:JHC458777 JOU458777:JQY458777 JYQ458777:KAU458777 KIM458777:KKQ458777 KSI458777:KUM458777 LCE458777:LEI458777 LMA458777:LOE458777 LVW458777:LYA458777 MFS458777:MHW458777 MPO458777:MRS458777 MZK458777:NBO458777 NJG458777:NLK458777 NTC458777:NVG458777 OCY458777:OFC458777 OMU458777:OOY458777 OWQ458777:OYU458777 PGM458777:PIQ458777 PQI458777:PSM458777 QAE458777:QCI458777 QKA458777:QME458777 QTW458777:QWA458777 RDS458777:RFW458777 RNO458777:RPS458777 RXK458777:RZO458777 SHG458777:SJK458777 SRC458777:STG458777 TAY458777:TDC458777 TKU458777:TMY458777 TUQ458777:TWU458777 UEM458777:UGQ458777 UOI458777:UQM458777 UYE458777:VAI458777 VIA458777:VKE458777 VRW458777:VUA458777 WBS458777:WDW458777 WLO458777:WNS458777 WVK458777:WXO458777 C524313:BG524313 IY524313:LC524313 SU524313:UY524313 ACQ524313:AEU524313 AMM524313:AOQ524313 AWI524313:AYM524313 BGE524313:BII524313 BQA524313:BSE524313 BZW524313:CCA524313 CJS524313:CLW524313 CTO524313:CVS524313 DDK524313:DFO524313 DNG524313:DPK524313 DXC524313:DZG524313 EGY524313:EJC524313 EQU524313:ESY524313 FAQ524313:FCU524313 FKM524313:FMQ524313 FUI524313:FWM524313 GEE524313:GGI524313 GOA524313:GQE524313 GXW524313:HAA524313 HHS524313:HJW524313 HRO524313:HTS524313 IBK524313:IDO524313 ILG524313:INK524313 IVC524313:IXG524313 JEY524313:JHC524313 JOU524313:JQY524313 JYQ524313:KAU524313 KIM524313:KKQ524313 KSI524313:KUM524313 LCE524313:LEI524313 LMA524313:LOE524313 LVW524313:LYA524313 MFS524313:MHW524313 MPO524313:MRS524313 MZK524313:NBO524313 NJG524313:NLK524313 NTC524313:NVG524313 OCY524313:OFC524313 OMU524313:OOY524313 OWQ524313:OYU524313 PGM524313:PIQ524313 PQI524313:PSM524313 QAE524313:QCI524313 QKA524313:QME524313 QTW524313:QWA524313 RDS524313:RFW524313 RNO524313:RPS524313 RXK524313:RZO524313 SHG524313:SJK524313 SRC524313:STG524313 TAY524313:TDC524313 TKU524313:TMY524313 TUQ524313:TWU524313 UEM524313:UGQ524313 UOI524313:UQM524313 UYE524313:VAI524313 VIA524313:VKE524313 VRW524313:VUA524313 WBS524313:WDW524313 WLO524313:WNS524313 WVK524313:WXO524313 C589849:BG589849 IY589849:LC589849 SU589849:UY589849 ACQ589849:AEU589849 AMM589849:AOQ589849 AWI589849:AYM589849 BGE589849:BII589849 BQA589849:BSE589849 BZW589849:CCA589849 CJS589849:CLW589849 CTO589849:CVS589849 DDK589849:DFO589849 DNG589849:DPK589849 DXC589849:DZG589849 EGY589849:EJC589849 EQU589849:ESY589849 FAQ589849:FCU589849 FKM589849:FMQ589849 FUI589849:FWM589849 GEE589849:GGI589849 GOA589849:GQE589849 GXW589849:HAA589849 HHS589849:HJW589849 HRO589849:HTS589849 IBK589849:IDO589849 ILG589849:INK589849 IVC589849:IXG589849 JEY589849:JHC589849 JOU589849:JQY589849 JYQ589849:KAU589849 KIM589849:KKQ589849 KSI589849:KUM589849 LCE589849:LEI589849 LMA589849:LOE589849 LVW589849:LYA589849 MFS589849:MHW589849 MPO589849:MRS589849 MZK589849:NBO589849 NJG589849:NLK589849 NTC589849:NVG589849 OCY589849:OFC589849 OMU589849:OOY589849 OWQ589849:OYU589849 PGM589849:PIQ589849 PQI589849:PSM589849 QAE589849:QCI589849 QKA589849:QME589849 QTW589849:QWA589849 RDS589849:RFW589849 RNO589849:RPS589849 RXK589849:RZO589849 SHG589849:SJK589849 SRC589849:STG589849 TAY589849:TDC589849 TKU589849:TMY589849 TUQ589849:TWU589849 UEM589849:UGQ589849 UOI589849:UQM589849 UYE589849:VAI589849 VIA589849:VKE589849 VRW589849:VUA589849 WBS589849:WDW589849 WLO589849:WNS589849 WVK589849:WXO589849 C655385:BG655385 IY655385:LC655385 SU655385:UY655385 ACQ655385:AEU655385 AMM655385:AOQ655385 AWI655385:AYM655385 BGE655385:BII655385 BQA655385:BSE655385 BZW655385:CCA655385 CJS655385:CLW655385 CTO655385:CVS655385 DDK655385:DFO655385 DNG655385:DPK655385 DXC655385:DZG655385 EGY655385:EJC655385 EQU655385:ESY655385 FAQ655385:FCU655385 FKM655385:FMQ655385 FUI655385:FWM655385 GEE655385:GGI655385 GOA655385:GQE655385 GXW655385:HAA655385 HHS655385:HJW655385 HRO655385:HTS655385 IBK655385:IDO655385 ILG655385:INK655385 IVC655385:IXG655385 JEY655385:JHC655385 JOU655385:JQY655385 JYQ655385:KAU655385 KIM655385:KKQ655385 KSI655385:KUM655385 LCE655385:LEI655385 LMA655385:LOE655385 LVW655385:LYA655385 MFS655385:MHW655385 MPO655385:MRS655385 MZK655385:NBO655385 NJG655385:NLK655385 NTC655385:NVG655385 OCY655385:OFC655385 OMU655385:OOY655385 OWQ655385:OYU655385 PGM655385:PIQ655385 PQI655385:PSM655385 QAE655385:QCI655385 QKA655385:QME655385 QTW655385:QWA655385 RDS655385:RFW655385 RNO655385:RPS655385 RXK655385:RZO655385 SHG655385:SJK655385 SRC655385:STG655385 TAY655385:TDC655385 TKU655385:TMY655385 TUQ655385:TWU655385 UEM655385:UGQ655385 UOI655385:UQM655385 UYE655385:VAI655385 VIA655385:VKE655385 VRW655385:VUA655385 WBS655385:WDW655385 WLO655385:WNS655385 WVK655385:WXO655385 C720921:BG720921 IY720921:LC720921 SU720921:UY720921 ACQ720921:AEU720921 AMM720921:AOQ720921 AWI720921:AYM720921 BGE720921:BII720921 BQA720921:BSE720921 BZW720921:CCA720921 CJS720921:CLW720921 CTO720921:CVS720921 DDK720921:DFO720921 DNG720921:DPK720921 DXC720921:DZG720921 EGY720921:EJC720921 EQU720921:ESY720921 FAQ720921:FCU720921 FKM720921:FMQ720921 FUI720921:FWM720921 GEE720921:GGI720921 GOA720921:GQE720921 GXW720921:HAA720921 HHS720921:HJW720921 HRO720921:HTS720921 IBK720921:IDO720921 ILG720921:INK720921 IVC720921:IXG720921 JEY720921:JHC720921 JOU720921:JQY720921 JYQ720921:KAU720921 KIM720921:KKQ720921 KSI720921:KUM720921 LCE720921:LEI720921 LMA720921:LOE720921 LVW720921:LYA720921 MFS720921:MHW720921 MPO720921:MRS720921 MZK720921:NBO720921 NJG720921:NLK720921 NTC720921:NVG720921 OCY720921:OFC720921 OMU720921:OOY720921 OWQ720921:OYU720921 PGM720921:PIQ720921 PQI720921:PSM720921 QAE720921:QCI720921 QKA720921:QME720921 QTW720921:QWA720921 RDS720921:RFW720921 RNO720921:RPS720921 RXK720921:RZO720921 SHG720921:SJK720921 SRC720921:STG720921 TAY720921:TDC720921 TKU720921:TMY720921 TUQ720921:TWU720921 UEM720921:UGQ720921 UOI720921:UQM720921 UYE720921:VAI720921 VIA720921:VKE720921 VRW720921:VUA720921 WBS720921:WDW720921 WLO720921:WNS720921 WVK720921:WXO720921 C786457:BG786457 IY786457:LC786457 SU786457:UY786457 ACQ786457:AEU786457 AMM786457:AOQ786457 AWI786457:AYM786457 BGE786457:BII786457 BQA786457:BSE786457 BZW786457:CCA786457 CJS786457:CLW786457 CTO786457:CVS786457 DDK786457:DFO786457 DNG786457:DPK786457 DXC786457:DZG786457 EGY786457:EJC786457 EQU786457:ESY786457 FAQ786457:FCU786457 FKM786457:FMQ786457 FUI786457:FWM786457 GEE786457:GGI786457 GOA786457:GQE786457 GXW786457:HAA786457 HHS786457:HJW786457 HRO786457:HTS786457 IBK786457:IDO786457 ILG786457:INK786457 IVC786457:IXG786457 JEY786457:JHC786457 JOU786457:JQY786457 JYQ786457:KAU786457 KIM786457:KKQ786457 KSI786457:KUM786457 LCE786457:LEI786457 LMA786457:LOE786457 LVW786457:LYA786457 MFS786457:MHW786457 MPO786457:MRS786457 MZK786457:NBO786457 NJG786457:NLK786457 NTC786457:NVG786457 OCY786457:OFC786457 OMU786457:OOY786457 OWQ786457:OYU786457 PGM786457:PIQ786457 PQI786457:PSM786457 QAE786457:QCI786457 QKA786457:QME786457 QTW786457:QWA786457 RDS786457:RFW786457 RNO786457:RPS786457 RXK786457:RZO786457 SHG786457:SJK786457 SRC786457:STG786457 TAY786457:TDC786457 TKU786457:TMY786457 TUQ786457:TWU786457 UEM786457:UGQ786457 UOI786457:UQM786457 UYE786457:VAI786457 VIA786457:VKE786457 VRW786457:VUA786457 WBS786457:WDW786457 WLO786457:WNS786457 WVK786457:WXO786457 C851993:BG851993 IY851993:LC851993 SU851993:UY851993 ACQ851993:AEU851993 AMM851993:AOQ851993 AWI851993:AYM851993 BGE851993:BII851993 BQA851993:BSE851993 BZW851993:CCA851993 CJS851993:CLW851993 CTO851993:CVS851993 DDK851993:DFO851993 DNG851993:DPK851993 DXC851993:DZG851993 EGY851993:EJC851993 EQU851993:ESY851993 FAQ851993:FCU851993 FKM851993:FMQ851993 FUI851993:FWM851993 GEE851993:GGI851993 GOA851993:GQE851993 GXW851993:HAA851993 HHS851993:HJW851993 HRO851993:HTS851993 IBK851993:IDO851993 ILG851993:INK851993 IVC851993:IXG851993 JEY851993:JHC851993 JOU851993:JQY851993 JYQ851993:KAU851993 KIM851993:KKQ851993 KSI851993:KUM851993 LCE851993:LEI851993 LMA851993:LOE851993 LVW851993:LYA851993 MFS851993:MHW851993 MPO851993:MRS851993 MZK851993:NBO851993 NJG851993:NLK851993 NTC851993:NVG851993 OCY851993:OFC851993 OMU851993:OOY851993 OWQ851993:OYU851993 PGM851993:PIQ851993 PQI851993:PSM851993 QAE851993:QCI851993 QKA851993:QME851993 QTW851993:QWA851993 RDS851993:RFW851993 RNO851993:RPS851993 RXK851993:RZO851993 SHG851993:SJK851993 SRC851993:STG851993 TAY851993:TDC851993 TKU851993:TMY851993 TUQ851993:TWU851993 UEM851993:UGQ851993 UOI851993:UQM851993 UYE851993:VAI851993 VIA851993:VKE851993 VRW851993:VUA851993 WBS851993:WDW851993 WLO851993:WNS851993 WVK851993:WXO851993 C917529:BG917529 IY917529:LC917529 SU917529:UY917529 ACQ917529:AEU917529 AMM917529:AOQ917529 AWI917529:AYM917529 BGE917529:BII917529 BQA917529:BSE917529 BZW917529:CCA917529 CJS917529:CLW917529 CTO917529:CVS917529 DDK917529:DFO917529 DNG917529:DPK917529 DXC917529:DZG917529 EGY917529:EJC917529 EQU917529:ESY917529 FAQ917529:FCU917529 FKM917529:FMQ917529 FUI917529:FWM917529 GEE917529:GGI917529 GOA917529:GQE917529 GXW917529:HAA917529 HHS917529:HJW917529 HRO917529:HTS917529 IBK917529:IDO917529 ILG917529:INK917529 IVC917529:IXG917529 JEY917529:JHC917529 JOU917529:JQY917529 JYQ917529:KAU917529 KIM917529:KKQ917529 KSI917529:KUM917529 LCE917529:LEI917529 LMA917529:LOE917529 LVW917529:LYA917529 MFS917529:MHW917529 MPO917529:MRS917529 MZK917529:NBO917529 NJG917529:NLK917529 NTC917529:NVG917529 OCY917529:OFC917529 OMU917529:OOY917529 OWQ917529:OYU917529 PGM917529:PIQ917529 PQI917529:PSM917529 QAE917529:QCI917529 QKA917529:QME917529 QTW917529:QWA917529 RDS917529:RFW917529 RNO917529:RPS917529 RXK917529:RZO917529 SHG917529:SJK917529 SRC917529:STG917529 TAY917529:TDC917529 TKU917529:TMY917529 TUQ917529:TWU917529 UEM917529:UGQ917529 UOI917529:UQM917529 UYE917529:VAI917529 VIA917529:VKE917529 VRW917529:VUA917529 WBS917529:WDW917529 WLO917529:WNS917529 WVK917529:WXO917529 C983065:BG983065 IY983065:LC983065 SU983065:UY983065 ACQ983065:AEU983065 AMM983065:AOQ983065 AWI983065:AYM983065 BGE983065:BII983065 BQA983065:BSE983065 BZW983065:CCA983065 CJS983065:CLW983065 CTO983065:CVS983065 DDK983065:DFO983065 DNG983065:DPK983065 DXC983065:DZG983065 EGY983065:EJC983065 EQU983065:ESY983065 FAQ983065:FCU983065 FKM983065:FMQ983065 FUI983065:FWM983065 GEE983065:GGI983065 GOA983065:GQE983065 GXW983065:HAA983065 HHS983065:HJW983065 HRO983065:HTS983065 IBK983065:IDO983065 ILG983065:INK983065 IVC983065:IXG983065 JEY983065:JHC983065 JOU983065:JQY983065 JYQ983065:KAU983065 KIM983065:KKQ983065 KSI983065:KUM983065 LCE983065:LEI983065 LMA983065:LOE983065 LVW983065:LYA983065 MFS983065:MHW983065 MPO983065:MRS983065 MZK983065:NBO983065 NJG983065:NLK983065 NTC983065:NVG983065 OCY983065:OFC983065 OMU983065:OOY983065 OWQ983065:OYU983065 PGM983065:PIQ983065 PQI983065:PSM983065 QAE983065:QCI983065 QKA983065:QME983065 QTW983065:QWA983065 RDS983065:RFW983065 RNO983065:RPS983065 RXK983065:RZO983065 SHG983065:SJK983065 SRC983065:STG983065 TAY983065:TDC983065 TKU983065:TMY983065 TUQ983065:TWU983065 UEM983065:UGQ983065 UOI983065:UQM983065 UYE983065:VAI983065 VIA983065:VKE983065 VRW983065:VUA983065 WBS983065:WDW983065 WLO983065:WNS983065 WVK983065:WXO983065">
      <formula1>$A$401:$A$410</formula1>
    </dataValidation>
    <dataValidation type="custom" allowBlank="1" showInputMessage="1" showErrorMessage="1" sqref="D79:E79 IZ79:JA79 SV79:SW79 ACR79:ACS79 AMN79:AMO79 AWJ79:AWK79 BGF79:BGG79 BQB79:BQC79 BZX79:BZY79 CJT79:CJU79 CTP79:CTQ79 DDL79:DDM79 DNH79:DNI79 DXD79:DXE79 EGZ79:EHA79 EQV79:EQW79 FAR79:FAS79 FKN79:FKO79 FUJ79:FUK79 GEF79:GEG79 GOB79:GOC79 GXX79:GXY79 HHT79:HHU79 HRP79:HRQ79 IBL79:IBM79 ILH79:ILI79 IVD79:IVE79 JEZ79:JFA79 JOV79:JOW79 JYR79:JYS79 KIN79:KIO79 KSJ79:KSK79 LCF79:LCG79 LMB79:LMC79 LVX79:LVY79 MFT79:MFU79 MPP79:MPQ79 MZL79:MZM79 NJH79:NJI79 NTD79:NTE79 OCZ79:ODA79 OMV79:OMW79 OWR79:OWS79 PGN79:PGO79 PQJ79:PQK79 QAF79:QAG79 QKB79:QKC79 QTX79:QTY79 RDT79:RDU79 RNP79:RNQ79 RXL79:RXM79 SHH79:SHI79 SRD79:SRE79 TAZ79:TBA79 TKV79:TKW79 TUR79:TUS79 UEN79:UEO79 UOJ79:UOK79 UYF79:UYG79 VIB79:VIC79 VRX79:VRY79 WBT79:WBU79 WLP79:WLQ79 WVL79:WVM79 D142:E142 IZ142:JA142 SV142:SW142 ACR142:ACS142 AMN142:AMO142 AWJ142:AWK142 BGF142:BGG142 BQB142:BQC142 BZX142:BZY142 CJT142:CJU142 CTP142:CTQ142 DDL142:DDM142 DNH142:DNI142 DXD142:DXE142 EGZ142:EHA142 EQV142:EQW142 FAR142:FAS142 FKN142:FKO142 FUJ142:FUK142 GEF142:GEG142 GOB142:GOC142 GXX142:GXY142 HHT142:HHU142 HRP142:HRQ142 IBL142:IBM142 ILH142:ILI142 IVD142:IVE142 JEZ142:JFA142 JOV142:JOW142 JYR142:JYS142 KIN142:KIO142 KSJ142:KSK142 LCF142:LCG142 LMB142:LMC142 LVX142:LVY142 MFT142:MFU142 MPP142:MPQ142 MZL142:MZM142 NJH142:NJI142 NTD142:NTE142 OCZ142:ODA142 OMV142:OMW142 OWR142:OWS142 PGN142:PGO142 PQJ142:PQK142 QAF142:QAG142 QKB142:QKC142 QTX142:QTY142 RDT142:RDU142 RNP142:RNQ142 RXL142:RXM142 SHH142:SHI142 SRD142:SRE142 TAZ142:TBA142 TKV142:TKW142 TUR142:TUS142 UEN142:UEO142 UOJ142:UOK142 UYF142:UYG142 VIB142:VIC142 VRX142:VRY142 WBT142:WBU142 WLP142:WLQ142 WVL142:WVM142 D65615:E65615 IZ65615:JA65615 SV65615:SW65615 ACR65615:ACS65615 AMN65615:AMO65615 AWJ65615:AWK65615 BGF65615:BGG65615 BQB65615:BQC65615 BZX65615:BZY65615 CJT65615:CJU65615 CTP65615:CTQ65615 DDL65615:DDM65615 DNH65615:DNI65615 DXD65615:DXE65615 EGZ65615:EHA65615 EQV65615:EQW65615 FAR65615:FAS65615 FKN65615:FKO65615 FUJ65615:FUK65615 GEF65615:GEG65615 GOB65615:GOC65615 GXX65615:GXY65615 HHT65615:HHU65615 HRP65615:HRQ65615 IBL65615:IBM65615 ILH65615:ILI65615 IVD65615:IVE65615 JEZ65615:JFA65615 JOV65615:JOW65615 JYR65615:JYS65615 KIN65615:KIO65615 KSJ65615:KSK65615 LCF65615:LCG65615 LMB65615:LMC65615 LVX65615:LVY65615 MFT65615:MFU65615 MPP65615:MPQ65615 MZL65615:MZM65615 NJH65615:NJI65615 NTD65615:NTE65615 OCZ65615:ODA65615 OMV65615:OMW65615 OWR65615:OWS65615 PGN65615:PGO65615 PQJ65615:PQK65615 QAF65615:QAG65615 QKB65615:QKC65615 QTX65615:QTY65615 RDT65615:RDU65615 RNP65615:RNQ65615 RXL65615:RXM65615 SHH65615:SHI65615 SRD65615:SRE65615 TAZ65615:TBA65615 TKV65615:TKW65615 TUR65615:TUS65615 UEN65615:UEO65615 UOJ65615:UOK65615 UYF65615:UYG65615 VIB65615:VIC65615 VRX65615:VRY65615 WBT65615:WBU65615 WLP65615:WLQ65615 WVL65615:WVM65615 D65678:E65678 IZ65678:JA65678 SV65678:SW65678 ACR65678:ACS65678 AMN65678:AMO65678 AWJ65678:AWK65678 BGF65678:BGG65678 BQB65678:BQC65678 BZX65678:BZY65678 CJT65678:CJU65678 CTP65678:CTQ65678 DDL65678:DDM65678 DNH65678:DNI65678 DXD65678:DXE65678 EGZ65678:EHA65678 EQV65678:EQW65678 FAR65678:FAS65678 FKN65678:FKO65678 FUJ65678:FUK65678 GEF65678:GEG65678 GOB65678:GOC65678 GXX65678:GXY65678 HHT65678:HHU65678 HRP65678:HRQ65678 IBL65678:IBM65678 ILH65678:ILI65678 IVD65678:IVE65678 JEZ65678:JFA65678 JOV65678:JOW65678 JYR65678:JYS65678 KIN65678:KIO65678 KSJ65678:KSK65678 LCF65678:LCG65678 LMB65678:LMC65678 LVX65678:LVY65678 MFT65678:MFU65678 MPP65678:MPQ65678 MZL65678:MZM65678 NJH65678:NJI65678 NTD65678:NTE65678 OCZ65678:ODA65678 OMV65678:OMW65678 OWR65678:OWS65678 PGN65678:PGO65678 PQJ65678:PQK65678 QAF65678:QAG65678 QKB65678:QKC65678 QTX65678:QTY65678 RDT65678:RDU65678 RNP65678:RNQ65678 RXL65678:RXM65678 SHH65678:SHI65678 SRD65678:SRE65678 TAZ65678:TBA65678 TKV65678:TKW65678 TUR65678:TUS65678 UEN65678:UEO65678 UOJ65678:UOK65678 UYF65678:UYG65678 VIB65678:VIC65678 VRX65678:VRY65678 WBT65678:WBU65678 WLP65678:WLQ65678 WVL65678:WVM65678 D131151:E131151 IZ131151:JA131151 SV131151:SW131151 ACR131151:ACS131151 AMN131151:AMO131151 AWJ131151:AWK131151 BGF131151:BGG131151 BQB131151:BQC131151 BZX131151:BZY131151 CJT131151:CJU131151 CTP131151:CTQ131151 DDL131151:DDM131151 DNH131151:DNI131151 DXD131151:DXE131151 EGZ131151:EHA131151 EQV131151:EQW131151 FAR131151:FAS131151 FKN131151:FKO131151 FUJ131151:FUK131151 GEF131151:GEG131151 GOB131151:GOC131151 GXX131151:GXY131151 HHT131151:HHU131151 HRP131151:HRQ131151 IBL131151:IBM131151 ILH131151:ILI131151 IVD131151:IVE131151 JEZ131151:JFA131151 JOV131151:JOW131151 JYR131151:JYS131151 KIN131151:KIO131151 KSJ131151:KSK131151 LCF131151:LCG131151 LMB131151:LMC131151 LVX131151:LVY131151 MFT131151:MFU131151 MPP131151:MPQ131151 MZL131151:MZM131151 NJH131151:NJI131151 NTD131151:NTE131151 OCZ131151:ODA131151 OMV131151:OMW131151 OWR131151:OWS131151 PGN131151:PGO131151 PQJ131151:PQK131151 QAF131151:QAG131151 QKB131151:QKC131151 QTX131151:QTY131151 RDT131151:RDU131151 RNP131151:RNQ131151 RXL131151:RXM131151 SHH131151:SHI131151 SRD131151:SRE131151 TAZ131151:TBA131151 TKV131151:TKW131151 TUR131151:TUS131151 UEN131151:UEO131151 UOJ131151:UOK131151 UYF131151:UYG131151 VIB131151:VIC131151 VRX131151:VRY131151 WBT131151:WBU131151 WLP131151:WLQ131151 WVL131151:WVM131151 D131214:E131214 IZ131214:JA131214 SV131214:SW131214 ACR131214:ACS131214 AMN131214:AMO131214 AWJ131214:AWK131214 BGF131214:BGG131214 BQB131214:BQC131214 BZX131214:BZY131214 CJT131214:CJU131214 CTP131214:CTQ131214 DDL131214:DDM131214 DNH131214:DNI131214 DXD131214:DXE131214 EGZ131214:EHA131214 EQV131214:EQW131214 FAR131214:FAS131214 FKN131214:FKO131214 FUJ131214:FUK131214 GEF131214:GEG131214 GOB131214:GOC131214 GXX131214:GXY131214 HHT131214:HHU131214 HRP131214:HRQ131214 IBL131214:IBM131214 ILH131214:ILI131214 IVD131214:IVE131214 JEZ131214:JFA131214 JOV131214:JOW131214 JYR131214:JYS131214 KIN131214:KIO131214 KSJ131214:KSK131214 LCF131214:LCG131214 LMB131214:LMC131214 LVX131214:LVY131214 MFT131214:MFU131214 MPP131214:MPQ131214 MZL131214:MZM131214 NJH131214:NJI131214 NTD131214:NTE131214 OCZ131214:ODA131214 OMV131214:OMW131214 OWR131214:OWS131214 PGN131214:PGO131214 PQJ131214:PQK131214 QAF131214:QAG131214 QKB131214:QKC131214 QTX131214:QTY131214 RDT131214:RDU131214 RNP131214:RNQ131214 RXL131214:RXM131214 SHH131214:SHI131214 SRD131214:SRE131214 TAZ131214:TBA131214 TKV131214:TKW131214 TUR131214:TUS131214 UEN131214:UEO131214 UOJ131214:UOK131214 UYF131214:UYG131214 VIB131214:VIC131214 VRX131214:VRY131214 WBT131214:WBU131214 WLP131214:WLQ131214 WVL131214:WVM131214 D196687:E196687 IZ196687:JA196687 SV196687:SW196687 ACR196687:ACS196687 AMN196687:AMO196687 AWJ196687:AWK196687 BGF196687:BGG196687 BQB196687:BQC196687 BZX196687:BZY196687 CJT196687:CJU196687 CTP196687:CTQ196687 DDL196687:DDM196687 DNH196687:DNI196687 DXD196687:DXE196687 EGZ196687:EHA196687 EQV196687:EQW196687 FAR196687:FAS196687 FKN196687:FKO196687 FUJ196687:FUK196687 GEF196687:GEG196687 GOB196687:GOC196687 GXX196687:GXY196687 HHT196687:HHU196687 HRP196687:HRQ196687 IBL196687:IBM196687 ILH196687:ILI196687 IVD196687:IVE196687 JEZ196687:JFA196687 JOV196687:JOW196687 JYR196687:JYS196687 KIN196687:KIO196687 KSJ196687:KSK196687 LCF196687:LCG196687 LMB196687:LMC196687 LVX196687:LVY196687 MFT196687:MFU196687 MPP196687:MPQ196687 MZL196687:MZM196687 NJH196687:NJI196687 NTD196687:NTE196687 OCZ196687:ODA196687 OMV196687:OMW196687 OWR196687:OWS196687 PGN196687:PGO196687 PQJ196687:PQK196687 QAF196687:QAG196687 QKB196687:QKC196687 QTX196687:QTY196687 RDT196687:RDU196687 RNP196687:RNQ196687 RXL196687:RXM196687 SHH196687:SHI196687 SRD196687:SRE196687 TAZ196687:TBA196687 TKV196687:TKW196687 TUR196687:TUS196687 UEN196687:UEO196687 UOJ196687:UOK196687 UYF196687:UYG196687 VIB196687:VIC196687 VRX196687:VRY196687 WBT196687:WBU196687 WLP196687:WLQ196687 WVL196687:WVM196687 D196750:E196750 IZ196750:JA196750 SV196750:SW196750 ACR196750:ACS196750 AMN196750:AMO196750 AWJ196750:AWK196750 BGF196750:BGG196750 BQB196750:BQC196750 BZX196750:BZY196750 CJT196750:CJU196750 CTP196750:CTQ196750 DDL196750:DDM196750 DNH196750:DNI196750 DXD196750:DXE196750 EGZ196750:EHA196750 EQV196750:EQW196750 FAR196750:FAS196750 FKN196750:FKO196750 FUJ196750:FUK196750 GEF196750:GEG196750 GOB196750:GOC196750 GXX196750:GXY196750 HHT196750:HHU196750 HRP196750:HRQ196750 IBL196750:IBM196750 ILH196750:ILI196750 IVD196750:IVE196750 JEZ196750:JFA196750 JOV196750:JOW196750 JYR196750:JYS196750 KIN196750:KIO196750 KSJ196750:KSK196750 LCF196750:LCG196750 LMB196750:LMC196750 LVX196750:LVY196750 MFT196750:MFU196750 MPP196750:MPQ196750 MZL196750:MZM196750 NJH196750:NJI196750 NTD196750:NTE196750 OCZ196750:ODA196750 OMV196750:OMW196750 OWR196750:OWS196750 PGN196750:PGO196750 PQJ196750:PQK196750 QAF196750:QAG196750 QKB196750:QKC196750 QTX196750:QTY196750 RDT196750:RDU196750 RNP196750:RNQ196750 RXL196750:RXM196750 SHH196750:SHI196750 SRD196750:SRE196750 TAZ196750:TBA196750 TKV196750:TKW196750 TUR196750:TUS196750 UEN196750:UEO196750 UOJ196750:UOK196750 UYF196750:UYG196750 VIB196750:VIC196750 VRX196750:VRY196750 WBT196750:WBU196750 WLP196750:WLQ196750 WVL196750:WVM196750 D262223:E262223 IZ262223:JA262223 SV262223:SW262223 ACR262223:ACS262223 AMN262223:AMO262223 AWJ262223:AWK262223 BGF262223:BGG262223 BQB262223:BQC262223 BZX262223:BZY262223 CJT262223:CJU262223 CTP262223:CTQ262223 DDL262223:DDM262223 DNH262223:DNI262223 DXD262223:DXE262223 EGZ262223:EHA262223 EQV262223:EQW262223 FAR262223:FAS262223 FKN262223:FKO262223 FUJ262223:FUK262223 GEF262223:GEG262223 GOB262223:GOC262223 GXX262223:GXY262223 HHT262223:HHU262223 HRP262223:HRQ262223 IBL262223:IBM262223 ILH262223:ILI262223 IVD262223:IVE262223 JEZ262223:JFA262223 JOV262223:JOW262223 JYR262223:JYS262223 KIN262223:KIO262223 KSJ262223:KSK262223 LCF262223:LCG262223 LMB262223:LMC262223 LVX262223:LVY262223 MFT262223:MFU262223 MPP262223:MPQ262223 MZL262223:MZM262223 NJH262223:NJI262223 NTD262223:NTE262223 OCZ262223:ODA262223 OMV262223:OMW262223 OWR262223:OWS262223 PGN262223:PGO262223 PQJ262223:PQK262223 QAF262223:QAG262223 QKB262223:QKC262223 QTX262223:QTY262223 RDT262223:RDU262223 RNP262223:RNQ262223 RXL262223:RXM262223 SHH262223:SHI262223 SRD262223:SRE262223 TAZ262223:TBA262223 TKV262223:TKW262223 TUR262223:TUS262223 UEN262223:UEO262223 UOJ262223:UOK262223 UYF262223:UYG262223 VIB262223:VIC262223 VRX262223:VRY262223 WBT262223:WBU262223 WLP262223:WLQ262223 WVL262223:WVM262223 D262286:E262286 IZ262286:JA262286 SV262286:SW262286 ACR262286:ACS262286 AMN262286:AMO262286 AWJ262286:AWK262286 BGF262286:BGG262286 BQB262286:BQC262286 BZX262286:BZY262286 CJT262286:CJU262286 CTP262286:CTQ262286 DDL262286:DDM262286 DNH262286:DNI262286 DXD262286:DXE262286 EGZ262286:EHA262286 EQV262286:EQW262286 FAR262286:FAS262286 FKN262286:FKO262286 FUJ262286:FUK262286 GEF262286:GEG262286 GOB262286:GOC262286 GXX262286:GXY262286 HHT262286:HHU262286 HRP262286:HRQ262286 IBL262286:IBM262286 ILH262286:ILI262286 IVD262286:IVE262286 JEZ262286:JFA262286 JOV262286:JOW262286 JYR262286:JYS262286 KIN262286:KIO262286 KSJ262286:KSK262286 LCF262286:LCG262286 LMB262286:LMC262286 LVX262286:LVY262286 MFT262286:MFU262286 MPP262286:MPQ262286 MZL262286:MZM262286 NJH262286:NJI262286 NTD262286:NTE262286 OCZ262286:ODA262286 OMV262286:OMW262286 OWR262286:OWS262286 PGN262286:PGO262286 PQJ262286:PQK262286 QAF262286:QAG262286 QKB262286:QKC262286 QTX262286:QTY262286 RDT262286:RDU262286 RNP262286:RNQ262286 RXL262286:RXM262286 SHH262286:SHI262286 SRD262286:SRE262286 TAZ262286:TBA262286 TKV262286:TKW262286 TUR262286:TUS262286 UEN262286:UEO262286 UOJ262286:UOK262286 UYF262286:UYG262286 VIB262286:VIC262286 VRX262286:VRY262286 WBT262286:WBU262286 WLP262286:WLQ262286 WVL262286:WVM262286 D327759:E327759 IZ327759:JA327759 SV327759:SW327759 ACR327759:ACS327759 AMN327759:AMO327759 AWJ327759:AWK327759 BGF327759:BGG327759 BQB327759:BQC327759 BZX327759:BZY327759 CJT327759:CJU327759 CTP327759:CTQ327759 DDL327759:DDM327759 DNH327759:DNI327759 DXD327759:DXE327759 EGZ327759:EHA327759 EQV327759:EQW327759 FAR327759:FAS327759 FKN327759:FKO327759 FUJ327759:FUK327759 GEF327759:GEG327759 GOB327759:GOC327759 GXX327759:GXY327759 HHT327759:HHU327759 HRP327759:HRQ327759 IBL327759:IBM327759 ILH327759:ILI327759 IVD327759:IVE327759 JEZ327759:JFA327759 JOV327759:JOW327759 JYR327759:JYS327759 KIN327759:KIO327759 KSJ327759:KSK327759 LCF327759:LCG327759 LMB327759:LMC327759 LVX327759:LVY327759 MFT327759:MFU327759 MPP327759:MPQ327759 MZL327759:MZM327759 NJH327759:NJI327759 NTD327759:NTE327759 OCZ327759:ODA327759 OMV327759:OMW327759 OWR327759:OWS327759 PGN327759:PGO327759 PQJ327759:PQK327759 QAF327759:QAG327759 QKB327759:QKC327759 QTX327759:QTY327759 RDT327759:RDU327759 RNP327759:RNQ327759 RXL327759:RXM327759 SHH327759:SHI327759 SRD327759:SRE327759 TAZ327759:TBA327759 TKV327759:TKW327759 TUR327759:TUS327759 UEN327759:UEO327759 UOJ327759:UOK327759 UYF327759:UYG327759 VIB327759:VIC327759 VRX327759:VRY327759 WBT327759:WBU327759 WLP327759:WLQ327759 WVL327759:WVM327759 D327822:E327822 IZ327822:JA327822 SV327822:SW327822 ACR327822:ACS327822 AMN327822:AMO327822 AWJ327822:AWK327822 BGF327822:BGG327822 BQB327822:BQC327822 BZX327822:BZY327822 CJT327822:CJU327822 CTP327822:CTQ327822 DDL327822:DDM327822 DNH327822:DNI327822 DXD327822:DXE327822 EGZ327822:EHA327822 EQV327822:EQW327822 FAR327822:FAS327822 FKN327822:FKO327822 FUJ327822:FUK327822 GEF327822:GEG327822 GOB327822:GOC327822 GXX327822:GXY327822 HHT327822:HHU327822 HRP327822:HRQ327822 IBL327822:IBM327822 ILH327822:ILI327822 IVD327822:IVE327822 JEZ327822:JFA327822 JOV327822:JOW327822 JYR327822:JYS327822 KIN327822:KIO327822 KSJ327822:KSK327822 LCF327822:LCG327822 LMB327822:LMC327822 LVX327822:LVY327822 MFT327822:MFU327822 MPP327822:MPQ327822 MZL327822:MZM327822 NJH327822:NJI327822 NTD327822:NTE327822 OCZ327822:ODA327822 OMV327822:OMW327822 OWR327822:OWS327822 PGN327822:PGO327822 PQJ327822:PQK327822 QAF327822:QAG327822 QKB327822:QKC327822 QTX327822:QTY327822 RDT327822:RDU327822 RNP327822:RNQ327822 RXL327822:RXM327822 SHH327822:SHI327822 SRD327822:SRE327822 TAZ327822:TBA327822 TKV327822:TKW327822 TUR327822:TUS327822 UEN327822:UEO327822 UOJ327822:UOK327822 UYF327822:UYG327822 VIB327822:VIC327822 VRX327822:VRY327822 WBT327822:WBU327822 WLP327822:WLQ327822 WVL327822:WVM327822 D393295:E393295 IZ393295:JA393295 SV393295:SW393295 ACR393295:ACS393295 AMN393295:AMO393295 AWJ393295:AWK393295 BGF393295:BGG393295 BQB393295:BQC393295 BZX393295:BZY393295 CJT393295:CJU393295 CTP393295:CTQ393295 DDL393295:DDM393295 DNH393295:DNI393295 DXD393295:DXE393295 EGZ393295:EHA393295 EQV393295:EQW393295 FAR393295:FAS393295 FKN393295:FKO393295 FUJ393295:FUK393295 GEF393295:GEG393295 GOB393295:GOC393295 GXX393295:GXY393295 HHT393295:HHU393295 HRP393295:HRQ393295 IBL393295:IBM393295 ILH393295:ILI393295 IVD393295:IVE393295 JEZ393295:JFA393295 JOV393295:JOW393295 JYR393295:JYS393295 KIN393295:KIO393295 KSJ393295:KSK393295 LCF393295:LCG393295 LMB393295:LMC393295 LVX393295:LVY393295 MFT393295:MFU393295 MPP393295:MPQ393295 MZL393295:MZM393295 NJH393295:NJI393295 NTD393295:NTE393295 OCZ393295:ODA393295 OMV393295:OMW393295 OWR393295:OWS393295 PGN393295:PGO393295 PQJ393295:PQK393295 QAF393295:QAG393295 QKB393295:QKC393295 QTX393295:QTY393295 RDT393295:RDU393295 RNP393295:RNQ393295 RXL393295:RXM393295 SHH393295:SHI393295 SRD393295:SRE393295 TAZ393295:TBA393295 TKV393295:TKW393295 TUR393295:TUS393295 UEN393295:UEO393295 UOJ393295:UOK393295 UYF393295:UYG393295 VIB393295:VIC393295 VRX393295:VRY393295 WBT393295:WBU393295 WLP393295:WLQ393295 WVL393295:WVM393295 D393358:E393358 IZ393358:JA393358 SV393358:SW393358 ACR393358:ACS393358 AMN393358:AMO393358 AWJ393358:AWK393358 BGF393358:BGG393358 BQB393358:BQC393358 BZX393358:BZY393358 CJT393358:CJU393358 CTP393358:CTQ393358 DDL393358:DDM393358 DNH393358:DNI393358 DXD393358:DXE393358 EGZ393358:EHA393358 EQV393358:EQW393358 FAR393358:FAS393358 FKN393358:FKO393358 FUJ393358:FUK393358 GEF393358:GEG393358 GOB393358:GOC393358 GXX393358:GXY393358 HHT393358:HHU393358 HRP393358:HRQ393358 IBL393358:IBM393358 ILH393358:ILI393358 IVD393358:IVE393358 JEZ393358:JFA393358 JOV393358:JOW393358 JYR393358:JYS393358 KIN393358:KIO393358 KSJ393358:KSK393358 LCF393358:LCG393358 LMB393358:LMC393358 LVX393358:LVY393358 MFT393358:MFU393358 MPP393358:MPQ393358 MZL393358:MZM393358 NJH393358:NJI393358 NTD393358:NTE393358 OCZ393358:ODA393358 OMV393358:OMW393358 OWR393358:OWS393358 PGN393358:PGO393358 PQJ393358:PQK393358 QAF393358:QAG393358 QKB393358:QKC393358 QTX393358:QTY393358 RDT393358:RDU393358 RNP393358:RNQ393358 RXL393358:RXM393358 SHH393358:SHI393358 SRD393358:SRE393358 TAZ393358:TBA393358 TKV393358:TKW393358 TUR393358:TUS393358 UEN393358:UEO393358 UOJ393358:UOK393358 UYF393358:UYG393358 VIB393358:VIC393358 VRX393358:VRY393358 WBT393358:WBU393358 WLP393358:WLQ393358 WVL393358:WVM393358 D458831:E458831 IZ458831:JA458831 SV458831:SW458831 ACR458831:ACS458831 AMN458831:AMO458831 AWJ458831:AWK458831 BGF458831:BGG458831 BQB458831:BQC458831 BZX458831:BZY458831 CJT458831:CJU458831 CTP458831:CTQ458831 DDL458831:DDM458831 DNH458831:DNI458831 DXD458831:DXE458831 EGZ458831:EHA458831 EQV458831:EQW458831 FAR458831:FAS458831 FKN458831:FKO458831 FUJ458831:FUK458831 GEF458831:GEG458831 GOB458831:GOC458831 GXX458831:GXY458831 HHT458831:HHU458831 HRP458831:HRQ458831 IBL458831:IBM458831 ILH458831:ILI458831 IVD458831:IVE458831 JEZ458831:JFA458831 JOV458831:JOW458831 JYR458831:JYS458831 KIN458831:KIO458831 KSJ458831:KSK458831 LCF458831:LCG458831 LMB458831:LMC458831 LVX458831:LVY458831 MFT458831:MFU458831 MPP458831:MPQ458831 MZL458831:MZM458831 NJH458831:NJI458831 NTD458831:NTE458831 OCZ458831:ODA458831 OMV458831:OMW458831 OWR458831:OWS458831 PGN458831:PGO458831 PQJ458831:PQK458831 QAF458831:QAG458831 QKB458831:QKC458831 QTX458831:QTY458831 RDT458831:RDU458831 RNP458831:RNQ458831 RXL458831:RXM458831 SHH458831:SHI458831 SRD458831:SRE458831 TAZ458831:TBA458831 TKV458831:TKW458831 TUR458831:TUS458831 UEN458831:UEO458831 UOJ458831:UOK458831 UYF458831:UYG458831 VIB458831:VIC458831 VRX458831:VRY458831 WBT458831:WBU458831 WLP458831:WLQ458831 WVL458831:WVM458831 D458894:E458894 IZ458894:JA458894 SV458894:SW458894 ACR458894:ACS458894 AMN458894:AMO458894 AWJ458894:AWK458894 BGF458894:BGG458894 BQB458894:BQC458894 BZX458894:BZY458894 CJT458894:CJU458894 CTP458894:CTQ458894 DDL458894:DDM458894 DNH458894:DNI458894 DXD458894:DXE458894 EGZ458894:EHA458894 EQV458894:EQW458894 FAR458894:FAS458894 FKN458894:FKO458894 FUJ458894:FUK458894 GEF458894:GEG458894 GOB458894:GOC458894 GXX458894:GXY458894 HHT458894:HHU458894 HRP458894:HRQ458894 IBL458894:IBM458894 ILH458894:ILI458894 IVD458894:IVE458894 JEZ458894:JFA458894 JOV458894:JOW458894 JYR458894:JYS458894 KIN458894:KIO458894 KSJ458894:KSK458894 LCF458894:LCG458894 LMB458894:LMC458894 LVX458894:LVY458894 MFT458894:MFU458894 MPP458894:MPQ458894 MZL458894:MZM458894 NJH458894:NJI458894 NTD458894:NTE458894 OCZ458894:ODA458894 OMV458894:OMW458894 OWR458894:OWS458894 PGN458894:PGO458894 PQJ458894:PQK458894 QAF458894:QAG458894 QKB458894:QKC458894 QTX458894:QTY458894 RDT458894:RDU458894 RNP458894:RNQ458894 RXL458894:RXM458894 SHH458894:SHI458894 SRD458894:SRE458894 TAZ458894:TBA458894 TKV458894:TKW458894 TUR458894:TUS458894 UEN458894:UEO458894 UOJ458894:UOK458894 UYF458894:UYG458894 VIB458894:VIC458894 VRX458894:VRY458894 WBT458894:WBU458894 WLP458894:WLQ458894 WVL458894:WVM458894 D524367:E524367 IZ524367:JA524367 SV524367:SW524367 ACR524367:ACS524367 AMN524367:AMO524367 AWJ524367:AWK524367 BGF524367:BGG524367 BQB524367:BQC524367 BZX524367:BZY524367 CJT524367:CJU524367 CTP524367:CTQ524367 DDL524367:DDM524367 DNH524367:DNI524367 DXD524367:DXE524367 EGZ524367:EHA524367 EQV524367:EQW524367 FAR524367:FAS524367 FKN524367:FKO524367 FUJ524367:FUK524367 GEF524367:GEG524367 GOB524367:GOC524367 GXX524367:GXY524367 HHT524367:HHU524367 HRP524367:HRQ524367 IBL524367:IBM524367 ILH524367:ILI524367 IVD524367:IVE524367 JEZ524367:JFA524367 JOV524367:JOW524367 JYR524367:JYS524367 KIN524367:KIO524367 KSJ524367:KSK524367 LCF524367:LCG524367 LMB524367:LMC524367 LVX524367:LVY524367 MFT524367:MFU524367 MPP524367:MPQ524367 MZL524367:MZM524367 NJH524367:NJI524367 NTD524367:NTE524367 OCZ524367:ODA524367 OMV524367:OMW524367 OWR524367:OWS524367 PGN524367:PGO524367 PQJ524367:PQK524367 QAF524367:QAG524367 QKB524367:QKC524367 QTX524367:QTY524367 RDT524367:RDU524367 RNP524367:RNQ524367 RXL524367:RXM524367 SHH524367:SHI524367 SRD524367:SRE524367 TAZ524367:TBA524367 TKV524367:TKW524367 TUR524367:TUS524367 UEN524367:UEO524367 UOJ524367:UOK524367 UYF524367:UYG524367 VIB524367:VIC524367 VRX524367:VRY524367 WBT524367:WBU524367 WLP524367:WLQ524367 WVL524367:WVM524367 D524430:E524430 IZ524430:JA524430 SV524430:SW524430 ACR524430:ACS524430 AMN524430:AMO524430 AWJ524430:AWK524430 BGF524430:BGG524430 BQB524430:BQC524430 BZX524430:BZY524430 CJT524430:CJU524430 CTP524430:CTQ524430 DDL524430:DDM524430 DNH524430:DNI524430 DXD524430:DXE524430 EGZ524430:EHA524430 EQV524430:EQW524430 FAR524430:FAS524430 FKN524430:FKO524430 FUJ524430:FUK524430 GEF524430:GEG524430 GOB524430:GOC524430 GXX524430:GXY524430 HHT524430:HHU524430 HRP524430:HRQ524430 IBL524430:IBM524430 ILH524430:ILI524430 IVD524430:IVE524430 JEZ524430:JFA524430 JOV524430:JOW524430 JYR524430:JYS524430 KIN524430:KIO524430 KSJ524430:KSK524430 LCF524430:LCG524430 LMB524430:LMC524430 LVX524430:LVY524430 MFT524430:MFU524430 MPP524430:MPQ524430 MZL524430:MZM524430 NJH524430:NJI524430 NTD524430:NTE524430 OCZ524430:ODA524430 OMV524430:OMW524430 OWR524430:OWS524430 PGN524430:PGO524430 PQJ524430:PQK524430 QAF524430:QAG524430 QKB524430:QKC524430 QTX524430:QTY524430 RDT524430:RDU524430 RNP524430:RNQ524430 RXL524430:RXM524430 SHH524430:SHI524430 SRD524430:SRE524430 TAZ524430:TBA524430 TKV524430:TKW524430 TUR524430:TUS524430 UEN524430:UEO524430 UOJ524430:UOK524430 UYF524430:UYG524430 VIB524430:VIC524430 VRX524430:VRY524430 WBT524430:WBU524430 WLP524430:WLQ524430 WVL524430:WVM524430 D589903:E589903 IZ589903:JA589903 SV589903:SW589903 ACR589903:ACS589903 AMN589903:AMO589903 AWJ589903:AWK589903 BGF589903:BGG589903 BQB589903:BQC589903 BZX589903:BZY589903 CJT589903:CJU589903 CTP589903:CTQ589903 DDL589903:DDM589903 DNH589903:DNI589903 DXD589903:DXE589903 EGZ589903:EHA589903 EQV589903:EQW589903 FAR589903:FAS589903 FKN589903:FKO589903 FUJ589903:FUK589903 GEF589903:GEG589903 GOB589903:GOC589903 GXX589903:GXY589903 HHT589903:HHU589903 HRP589903:HRQ589903 IBL589903:IBM589903 ILH589903:ILI589903 IVD589903:IVE589903 JEZ589903:JFA589903 JOV589903:JOW589903 JYR589903:JYS589903 KIN589903:KIO589903 KSJ589903:KSK589903 LCF589903:LCG589903 LMB589903:LMC589903 LVX589903:LVY589903 MFT589903:MFU589903 MPP589903:MPQ589903 MZL589903:MZM589903 NJH589903:NJI589903 NTD589903:NTE589903 OCZ589903:ODA589903 OMV589903:OMW589903 OWR589903:OWS589903 PGN589903:PGO589903 PQJ589903:PQK589903 QAF589903:QAG589903 QKB589903:QKC589903 QTX589903:QTY589903 RDT589903:RDU589903 RNP589903:RNQ589903 RXL589903:RXM589903 SHH589903:SHI589903 SRD589903:SRE589903 TAZ589903:TBA589903 TKV589903:TKW589903 TUR589903:TUS589903 UEN589903:UEO589903 UOJ589903:UOK589903 UYF589903:UYG589903 VIB589903:VIC589903 VRX589903:VRY589903 WBT589903:WBU589903 WLP589903:WLQ589903 WVL589903:WVM589903 D589966:E589966 IZ589966:JA589966 SV589966:SW589966 ACR589966:ACS589966 AMN589966:AMO589966 AWJ589966:AWK589966 BGF589966:BGG589966 BQB589966:BQC589966 BZX589966:BZY589966 CJT589966:CJU589966 CTP589966:CTQ589966 DDL589966:DDM589966 DNH589966:DNI589966 DXD589966:DXE589966 EGZ589966:EHA589966 EQV589966:EQW589966 FAR589966:FAS589966 FKN589966:FKO589966 FUJ589966:FUK589966 GEF589966:GEG589966 GOB589966:GOC589966 GXX589966:GXY589966 HHT589966:HHU589966 HRP589966:HRQ589966 IBL589966:IBM589966 ILH589966:ILI589966 IVD589966:IVE589966 JEZ589966:JFA589966 JOV589966:JOW589966 JYR589966:JYS589966 KIN589966:KIO589966 KSJ589966:KSK589966 LCF589966:LCG589966 LMB589966:LMC589966 LVX589966:LVY589966 MFT589966:MFU589966 MPP589966:MPQ589966 MZL589966:MZM589966 NJH589966:NJI589966 NTD589966:NTE589966 OCZ589966:ODA589966 OMV589966:OMW589966 OWR589966:OWS589966 PGN589966:PGO589966 PQJ589966:PQK589966 QAF589966:QAG589966 QKB589966:QKC589966 QTX589966:QTY589966 RDT589966:RDU589966 RNP589966:RNQ589966 RXL589966:RXM589966 SHH589966:SHI589966 SRD589966:SRE589966 TAZ589966:TBA589966 TKV589966:TKW589966 TUR589966:TUS589966 UEN589966:UEO589966 UOJ589966:UOK589966 UYF589966:UYG589966 VIB589966:VIC589966 VRX589966:VRY589966 WBT589966:WBU589966 WLP589966:WLQ589966 WVL589966:WVM589966 D655439:E655439 IZ655439:JA655439 SV655439:SW655439 ACR655439:ACS655439 AMN655439:AMO655439 AWJ655439:AWK655439 BGF655439:BGG655439 BQB655439:BQC655439 BZX655439:BZY655439 CJT655439:CJU655439 CTP655439:CTQ655439 DDL655439:DDM655439 DNH655439:DNI655439 DXD655439:DXE655439 EGZ655439:EHA655439 EQV655439:EQW655439 FAR655439:FAS655439 FKN655439:FKO655439 FUJ655439:FUK655439 GEF655439:GEG655439 GOB655439:GOC655439 GXX655439:GXY655439 HHT655439:HHU655439 HRP655439:HRQ655439 IBL655439:IBM655439 ILH655439:ILI655439 IVD655439:IVE655439 JEZ655439:JFA655439 JOV655439:JOW655439 JYR655439:JYS655439 KIN655439:KIO655439 KSJ655439:KSK655439 LCF655439:LCG655439 LMB655439:LMC655439 LVX655439:LVY655439 MFT655439:MFU655439 MPP655439:MPQ655439 MZL655439:MZM655439 NJH655439:NJI655439 NTD655439:NTE655439 OCZ655439:ODA655439 OMV655439:OMW655439 OWR655439:OWS655439 PGN655439:PGO655439 PQJ655439:PQK655439 QAF655439:QAG655439 QKB655439:QKC655439 QTX655439:QTY655439 RDT655439:RDU655439 RNP655439:RNQ655439 RXL655439:RXM655439 SHH655439:SHI655439 SRD655439:SRE655439 TAZ655439:TBA655439 TKV655439:TKW655439 TUR655439:TUS655439 UEN655439:UEO655439 UOJ655439:UOK655439 UYF655439:UYG655439 VIB655439:VIC655439 VRX655439:VRY655439 WBT655439:WBU655439 WLP655439:WLQ655439 WVL655439:WVM655439 D655502:E655502 IZ655502:JA655502 SV655502:SW655502 ACR655502:ACS655502 AMN655502:AMO655502 AWJ655502:AWK655502 BGF655502:BGG655502 BQB655502:BQC655502 BZX655502:BZY655502 CJT655502:CJU655502 CTP655502:CTQ655502 DDL655502:DDM655502 DNH655502:DNI655502 DXD655502:DXE655502 EGZ655502:EHA655502 EQV655502:EQW655502 FAR655502:FAS655502 FKN655502:FKO655502 FUJ655502:FUK655502 GEF655502:GEG655502 GOB655502:GOC655502 GXX655502:GXY655502 HHT655502:HHU655502 HRP655502:HRQ655502 IBL655502:IBM655502 ILH655502:ILI655502 IVD655502:IVE655502 JEZ655502:JFA655502 JOV655502:JOW655502 JYR655502:JYS655502 KIN655502:KIO655502 KSJ655502:KSK655502 LCF655502:LCG655502 LMB655502:LMC655502 LVX655502:LVY655502 MFT655502:MFU655502 MPP655502:MPQ655502 MZL655502:MZM655502 NJH655502:NJI655502 NTD655502:NTE655502 OCZ655502:ODA655502 OMV655502:OMW655502 OWR655502:OWS655502 PGN655502:PGO655502 PQJ655502:PQK655502 QAF655502:QAG655502 QKB655502:QKC655502 QTX655502:QTY655502 RDT655502:RDU655502 RNP655502:RNQ655502 RXL655502:RXM655502 SHH655502:SHI655502 SRD655502:SRE655502 TAZ655502:TBA655502 TKV655502:TKW655502 TUR655502:TUS655502 UEN655502:UEO655502 UOJ655502:UOK655502 UYF655502:UYG655502 VIB655502:VIC655502 VRX655502:VRY655502 WBT655502:WBU655502 WLP655502:WLQ655502 WVL655502:WVM655502 D720975:E720975 IZ720975:JA720975 SV720975:SW720975 ACR720975:ACS720975 AMN720975:AMO720975 AWJ720975:AWK720975 BGF720975:BGG720975 BQB720975:BQC720975 BZX720975:BZY720975 CJT720975:CJU720975 CTP720975:CTQ720975 DDL720975:DDM720975 DNH720975:DNI720975 DXD720975:DXE720975 EGZ720975:EHA720975 EQV720975:EQW720975 FAR720975:FAS720975 FKN720975:FKO720975 FUJ720975:FUK720975 GEF720975:GEG720975 GOB720975:GOC720975 GXX720975:GXY720975 HHT720975:HHU720975 HRP720975:HRQ720975 IBL720975:IBM720975 ILH720975:ILI720975 IVD720975:IVE720975 JEZ720975:JFA720975 JOV720975:JOW720975 JYR720975:JYS720975 KIN720975:KIO720975 KSJ720975:KSK720975 LCF720975:LCG720975 LMB720975:LMC720975 LVX720975:LVY720975 MFT720975:MFU720975 MPP720975:MPQ720975 MZL720975:MZM720975 NJH720975:NJI720975 NTD720975:NTE720975 OCZ720975:ODA720975 OMV720975:OMW720975 OWR720975:OWS720975 PGN720975:PGO720975 PQJ720975:PQK720975 QAF720975:QAG720975 QKB720975:QKC720975 QTX720975:QTY720975 RDT720975:RDU720975 RNP720975:RNQ720975 RXL720975:RXM720975 SHH720975:SHI720975 SRD720975:SRE720975 TAZ720975:TBA720975 TKV720975:TKW720975 TUR720975:TUS720975 UEN720975:UEO720975 UOJ720975:UOK720975 UYF720975:UYG720975 VIB720975:VIC720975 VRX720975:VRY720975 WBT720975:WBU720975 WLP720975:WLQ720975 WVL720975:WVM720975 D721038:E721038 IZ721038:JA721038 SV721038:SW721038 ACR721038:ACS721038 AMN721038:AMO721038 AWJ721038:AWK721038 BGF721038:BGG721038 BQB721038:BQC721038 BZX721038:BZY721038 CJT721038:CJU721038 CTP721038:CTQ721038 DDL721038:DDM721038 DNH721038:DNI721038 DXD721038:DXE721038 EGZ721038:EHA721038 EQV721038:EQW721038 FAR721038:FAS721038 FKN721038:FKO721038 FUJ721038:FUK721038 GEF721038:GEG721038 GOB721038:GOC721038 GXX721038:GXY721038 HHT721038:HHU721038 HRP721038:HRQ721038 IBL721038:IBM721038 ILH721038:ILI721038 IVD721038:IVE721038 JEZ721038:JFA721038 JOV721038:JOW721038 JYR721038:JYS721038 KIN721038:KIO721038 KSJ721038:KSK721038 LCF721038:LCG721038 LMB721038:LMC721038 LVX721038:LVY721038 MFT721038:MFU721038 MPP721038:MPQ721038 MZL721038:MZM721038 NJH721038:NJI721038 NTD721038:NTE721038 OCZ721038:ODA721038 OMV721038:OMW721038 OWR721038:OWS721038 PGN721038:PGO721038 PQJ721038:PQK721038 QAF721038:QAG721038 QKB721038:QKC721038 QTX721038:QTY721038 RDT721038:RDU721038 RNP721038:RNQ721038 RXL721038:RXM721038 SHH721038:SHI721038 SRD721038:SRE721038 TAZ721038:TBA721038 TKV721038:TKW721038 TUR721038:TUS721038 UEN721038:UEO721038 UOJ721038:UOK721038 UYF721038:UYG721038 VIB721038:VIC721038 VRX721038:VRY721038 WBT721038:WBU721038 WLP721038:WLQ721038 WVL721038:WVM721038 D786511:E786511 IZ786511:JA786511 SV786511:SW786511 ACR786511:ACS786511 AMN786511:AMO786511 AWJ786511:AWK786511 BGF786511:BGG786511 BQB786511:BQC786511 BZX786511:BZY786511 CJT786511:CJU786511 CTP786511:CTQ786511 DDL786511:DDM786511 DNH786511:DNI786511 DXD786511:DXE786511 EGZ786511:EHA786511 EQV786511:EQW786511 FAR786511:FAS786511 FKN786511:FKO786511 FUJ786511:FUK786511 GEF786511:GEG786511 GOB786511:GOC786511 GXX786511:GXY786511 HHT786511:HHU786511 HRP786511:HRQ786511 IBL786511:IBM786511 ILH786511:ILI786511 IVD786511:IVE786511 JEZ786511:JFA786511 JOV786511:JOW786511 JYR786511:JYS786511 KIN786511:KIO786511 KSJ786511:KSK786511 LCF786511:LCG786511 LMB786511:LMC786511 LVX786511:LVY786511 MFT786511:MFU786511 MPP786511:MPQ786511 MZL786511:MZM786511 NJH786511:NJI786511 NTD786511:NTE786511 OCZ786511:ODA786511 OMV786511:OMW786511 OWR786511:OWS786511 PGN786511:PGO786511 PQJ786511:PQK786511 QAF786511:QAG786511 QKB786511:QKC786511 QTX786511:QTY786511 RDT786511:RDU786511 RNP786511:RNQ786511 RXL786511:RXM786511 SHH786511:SHI786511 SRD786511:SRE786511 TAZ786511:TBA786511 TKV786511:TKW786511 TUR786511:TUS786511 UEN786511:UEO786511 UOJ786511:UOK786511 UYF786511:UYG786511 VIB786511:VIC786511 VRX786511:VRY786511 WBT786511:WBU786511 WLP786511:WLQ786511 WVL786511:WVM786511 D786574:E786574 IZ786574:JA786574 SV786574:SW786574 ACR786574:ACS786574 AMN786574:AMO786574 AWJ786574:AWK786574 BGF786574:BGG786574 BQB786574:BQC786574 BZX786574:BZY786574 CJT786574:CJU786574 CTP786574:CTQ786574 DDL786574:DDM786574 DNH786574:DNI786574 DXD786574:DXE786574 EGZ786574:EHA786574 EQV786574:EQW786574 FAR786574:FAS786574 FKN786574:FKO786574 FUJ786574:FUK786574 GEF786574:GEG786574 GOB786574:GOC786574 GXX786574:GXY786574 HHT786574:HHU786574 HRP786574:HRQ786574 IBL786574:IBM786574 ILH786574:ILI786574 IVD786574:IVE786574 JEZ786574:JFA786574 JOV786574:JOW786574 JYR786574:JYS786574 KIN786574:KIO786574 KSJ786574:KSK786574 LCF786574:LCG786574 LMB786574:LMC786574 LVX786574:LVY786574 MFT786574:MFU786574 MPP786574:MPQ786574 MZL786574:MZM786574 NJH786574:NJI786574 NTD786574:NTE786574 OCZ786574:ODA786574 OMV786574:OMW786574 OWR786574:OWS786574 PGN786574:PGO786574 PQJ786574:PQK786574 QAF786574:QAG786574 QKB786574:QKC786574 QTX786574:QTY786574 RDT786574:RDU786574 RNP786574:RNQ786574 RXL786574:RXM786574 SHH786574:SHI786574 SRD786574:SRE786574 TAZ786574:TBA786574 TKV786574:TKW786574 TUR786574:TUS786574 UEN786574:UEO786574 UOJ786574:UOK786574 UYF786574:UYG786574 VIB786574:VIC786574 VRX786574:VRY786574 WBT786574:WBU786574 WLP786574:WLQ786574 WVL786574:WVM786574 D852047:E852047 IZ852047:JA852047 SV852047:SW852047 ACR852047:ACS852047 AMN852047:AMO852047 AWJ852047:AWK852047 BGF852047:BGG852047 BQB852047:BQC852047 BZX852047:BZY852047 CJT852047:CJU852047 CTP852047:CTQ852047 DDL852047:DDM852047 DNH852047:DNI852047 DXD852047:DXE852047 EGZ852047:EHA852047 EQV852047:EQW852047 FAR852047:FAS852047 FKN852047:FKO852047 FUJ852047:FUK852047 GEF852047:GEG852047 GOB852047:GOC852047 GXX852047:GXY852047 HHT852047:HHU852047 HRP852047:HRQ852047 IBL852047:IBM852047 ILH852047:ILI852047 IVD852047:IVE852047 JEZ852047:JFA852047 JOV852047:JOW852047 JYR852047:JYS852047 KIN852047:KIO852047 KSJ852047:KSK852047 LCF852047:LCG852047 LMB852047:LMC852047 LVX852047:LVY852047 MFT852047:MFU852047 MPP852047:MPQ852047 MZL852047:MZM852047 NJH852047:NJI852047 NTD852047:NTE852047 OCZ852047:ODA852047 OMV852047:OMW852047 OWR852047:OWS852047 PGN852047:PGO852047 PQJ852047:PQK852047 QAF852047:QAG852047 QKB852047:QKC852047 QTX852047:QTY852047 RDT852047:RDU852047 RNP852047:RNQ852047 RXL852047:RXM852047 SHH852047:SHI852047 SRD852047:SRE852047 TAZ852047:TBA852047 TKV852047:TKW852047 TUR852047:TUS852047 UEN852047:UEO852047 UOJ852047:UOK852047 UYF852047:UYG852047 VIB852047:VIC852047 VRX852047:VRY852047 WBT852047:WBU852047 WLP852047:WLQ852047 WVL852047:WVM852047 D852110:E852110 IZ852110:JA852110 SV852110:SW852110 ACR852110:ACS852110 AMN852110:AMO852110 AWJ852110:AWK852110 BGF852110:BGG852110 BQB852110:BQC852110 BZX852110:BZY852110 CJT852110:CJU852110 CTP852110:CTQ852110 DDL852110:DDM852110 DNH852110:DNI852110 DXD852110:DXE852110 EGZ852110:EHA852110 EQV852110:EQW852110 FAR852110:FAS852110 FKN852110:FKO852110 FUJ852110:FUK852110 GEF852110:GEG852110 GOB852110:GOC852110 GXX852110:GXY852110 HHT852110:HHU852110 HRP852110:HRQ852110 IBL852110:IBM852110 ILH852110:ILI852110 IVD852110:IVE852110 JEZ852110:JFA852110 JOV852110:JOW852110 JYR852110:JYS852110 KIN852110:KIO852110 KSJ852110:KSK852110 LCF852110:LCG852110 LMB852110:LMC852110 LVX852110:LVY852110 MFT852110:MFU852110 MPP852110:MPQ852110 MZL852110:MZM852110 NJH852110:NJI852110 NTD852110:NTE852110 OCZ852110:ODA852110 OMV852110:OMW852110 OWR852110:OWS852110 PGN852110:PGO852110 PQJ852110:PQK852110 QAF852110:QAG852110 QKB852110:QKC852110 QTX852110:QTY852110 RDT852110:RDU852110 RNP852110:RNQ852110 RXL852110:RXM852110 SHH852110:SHI852110 SRD852110:SRE852110 TAZ852110:TBA852110 TKV852110:TKW852110 TUR852110:TUS852110 UEN852110:UEO852110 UOJ852110:UOK852110 UYF852110:UYG852110 VIB852110:VIC852110 VRX852110:VRY852110 WBT852110:WBU852110 WLP852110:WLQ852110 WVL852110:WVM852110 D917583:E917583 IZ917583:JA917583 SV917583:SW917583 ACR917583:ACS917583 AMN917583:AMO917583 AWJ917583:AWK917583 BGF917583:BGG917583 BQB917583:BQC917583 BZX917583:BZY917583 CJT917583:CJU917583 CTP917583:CTQ917583 DDL917583:DDM917583 DNH917583:DNI917583 DXD917583:DXE917583 EGZ917583:EHA917583 EQV917583:EQW917583 FAR917583:FAS917583 FKN917583:FKO917583 FUJ917583:FUK917583 GEF917583:GEG917583 GOB917583:GOC917583 GXX917583:GXY917583 HHT917583:HHU917583 HRP917583:HRQ917583 IBL917583:IBM917583 ILH917583:ILI917583 IVD917583:IVE917583 JEZ917583:JFA917583 JOV917583:JOW917583 JYR917583:JYS917583 KIN917583:KIO917583 KSJ917583:KSK917583 LCF917583:LCG917583 LMB917583:LMC917583 LVX917583:LVY917583 MFT917583:MFU917583 MPP917583:MPQ917583 MZL917583:MZM917583 NJH917583:NJI917583 NTD917583:NTE917583 OCZ917583:ODA917583 OMV917583:OMW917583 OWR917583:OWS917583 PGN917583:PGO917583 PQJ917583:PQK917583 QAF917583:QAG917583 QKB917583:QKC917583 QTX917583:QTY917583 RDT917583:RDU917583 RNP917583:RNQ917583 RXL917583:RXM917583 SHH917583:SHI917583 SRD917583:SRE917583 TAZ917583:TBA917583 TKV917583:TKW917583 TUR917583:TUS917583 UEN917583:UEO917583 UOJ917583:UOK917583 UYF917583:UYG917583 VIB917583:VIC917583 VRX917583:VRY917583 WBT917583:WBU917583 WLP917583:WLQ917583 WVL917583:WVM917583 D917646:E917646 IZ917646:JA917646 SV917646:SW917646 ACR917646:ACS917646 AMN917646:AMO917646 AWJ917646:AWK917646 BGF917646:BGG917646 BQB917646:BQC917646 BZX917646:BZY917646 CJT917646:CJU917646 CTP917646:CTQ917646 DDL917646:DDM917646 DNH917646:DNI917646 DXD917646:DXE917646 EGZ917646:EHA917646 EQV917646:EQW917646 FAR917646:FAS917646 FKN917646:FKO917646 FUJ917646:FUK917646 GEF917646:GEG917646 GOB917646:GOC917646 GXX917646:GXY917646 HHT917646:HHU917646 HRP917646:HRQ917646 IBL917646:IBM917646 ILH917646:ILI917646 IVD917646:IVE917646 JEZ917646:JFA917646 JOV917646:JOW917646 JYR917646:JYS917646 KIN917646:KIO917646 KSJ917646:KSK917646 LCF917646:LCG917646 LMB917646:LMC917646 LVX917646:LVY917646 MFT917646:MFU917646 MPP917646:MPQ917646 MZL917646:MZM917646 NJH917646:NJI917646 NTD917646:NTE917646 OCZ917646:ODA917646 OMV917646:OMW917646 OWR917646:OWS917646 PGN917646:PGO917646 PQJ917646:PQK917646 QAF917646:QAG917646 QKB917646:QKC917646 QTX917646:QTY917646 RDT917646:RDU917646 RNP917646:RNQ917646 RXL917646:RXM917646 SHH917646:SHI917646 SRD917646:SRE917646 TAZ917646:TBA917646 TKV917646:TKW917646 TUR917646:TUS917646 UEN917646:UEO917646 UOJ917646:UOK917646 UYF917646:UYG917646 VIB917646:VIC917646 VRX917646:VRY917646 WBT917646:WBU917646 WLP917646:WLQ917646 WVL917646:WVM917646 D983119:E983119 IZ983119:JA983119 SV983119:SW983119 ACR983119:ACS983119 AMN983119:AMO983119 AWJ983119:AWK983119 BGF983119:BGG983119 BQB983119:BQC983119 BZX983119:BZY983119 CJT983119:CJU983119 CTP983119:CTQ983119 DDL983119:DDM983119 DNH983119:DNI983119 DXD983119:DXE983119 EGZ983119:EHA983119 EQV983119:EQW983119 FAR983119:FAS983119 FKN983119:FKO983119 FUJ983119:FUK983119 GEF983119:GEG983119 GOB983119:GOC983119 GXX983119:GXY983119 HHT983119:HHU983119 HRP983119:HRQ983119 IBL983119:IBM983119 ILH983119:ILI983119 IVD983119:IVE983119 JEZ983119:JFA983119 JOV983119:JOW983119 JYR983119:JYS983119 KIN983119:KIO983119 KSJ983119:KSK983119 LCF983119:LCG983119 LMB983119:LMC983119 LVX983119:LVY983119 MFT983119:MFU983119 MPP983119:MPQ983119 MZL983119:MZM983119 NJH983119:NJI983119 NTD983119:NTE983119 OCZ983119:ODA983119 OMV983119:OMW983119 OWR983119:OWS983119 PGN983119:PGO983119 PQJ983119:PQK983119 QAF983119:QAG983119 QKB983119:QKC983119 QTX983119:QTY983119 RDT983119:RDU983119 RNP983119:RNQ983119 RXL983119:RXM983119 SHH983119:SHI983119 SRD983119:SRE983119 TAZ983119:TBA983119 TKV983119:TKW983119 TUR983119:TUS983119 UEN983119:UEO983119 UOJ983119:UOK983119 UYF983119:UYG983119 VIB983119:VIC983119 VRX983119:VRY983119 WBT983119:WBU983119 WLP983119:WLQ983119 WVL983119:WVM983119 D983182:E983182 IZ983182:JA983182 SV983182:SW983182 ACR983182:ACS983182 AMN983182:AMO983182 AWJ983182:AWK983182 BGF983182:BGG983182 BQB983182:BQC983182 BZX983182:BZY983182 CJT983182:CJU983182 CTP983182:CTQ983182 DDL983182:DDM983182 DNH983182:DNI983182 DXD983182:DXE983182 EGZ983182:EHA983182 EQV983182:EQW983182 FAR983182:FAS983182 FKN983182:FKO983182 FUJ983182:FUK983182 GEF983182:GEG983182 GOB983182:GOC983182 GXX983182:GXY983182 HHT983182:HHU983182 HRP983182:HRQ983182 IBL983182:IBM983182 ILH983182:ILI983182 IVD983182:IVE983182 JEZ983182:JFA983182 JOV983182:JOW983182 JYR983182:JYS983182 KIN983182:KIO983182 KSJ983182:KSK983182 LCF983182:LCG983182 LMB983182:LMC983182 LVX983182:LVY983182 MFT983182:MFU983182 MPP983182:MPQ983182 MZL983182:MZM983182 NJH983182:NJI983182 NTD983182:NTE983182 OCZ983182:ODA983182 OMV983182:OMW983182 OWR983182:OWS983182 PGN983182:PGO983182 PQJ983182:PQK983182 QAF983182:QAG983182 QKB983182:QKC983182 QTX983182:QTY983182 RDT983182:RDU983182 RNP983182:RNQ983182 RXL983182:RXM983182 SHH983182:SHI983182 SRD983182:SRE983182 TAZ983182:TBA983182 TKV983182:TKW983182 TUR983182:TUS983182 UEN983182:UEO983182 UOJ983182:UOK983182 UYF983182:UYG983182 VIB983182:VIC983182 VRX983182:VRY983182 WBT983182:WBU983182 WLP983182:WLQ983182 WVL983182:WVM983182">
      <formula1>267200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
  <sheetViews>
    <sheetView topLeftCell="A82" workbookViewId="0">
      <selection activeCell="F92" sqref="F92"/>
    </sheetView>
  </sheetViews>
  <sheetFormatPr baseColWidth="10" defaultColWidth="12.5" defaultRowHeight="15" x14ac:dyDescent="0.15"/>
  <cols>
    <col min="1" max="1" width="12.5" style="1"/>
    <col min="2" max="2" width="17.33203125" style="1" customWidth="1"/>
    <col min="3" max="4" width="12.5" style="1"/>
    <col min="5" max="5" width="12.1640625" style="1" customWidth="1"/>
    <col min="6" max="6" width="12.5" style="1"/>
    <col min="7" max="7" width="22.5" style="1" customWidth="1"/>
    <col min="8" max="257" width="12.5" style="1"/>
    <col min="258" max="258" width="17.33203125" style="1" customWidth="1"/>
    <col min="259" max="260" width="12.5" style="1"/>
    <col min="261" max="261" width="12.1640625" style="1" customWidth="1"/>
    <col min="262" max="262" width="12.5" style="1"/>
    <col min="263" max="263" width="22.5" style="1" customWidth="1"/>
    <col min="264" max="513" width="12.5" style="1"/>
    <col min="514" max="514" width="17.33203125" style="1" customWidth="1"/>
    <col min="515" max="516" width="12.5" style="1"/>
    <col min="517" max="517" width="12.1640625" style="1" customWidth="1"/>
    <col min="518" max="518" width="12.5" style="1"/>
    <col min="519" max="519" width="22.5" style="1" customWidth="1"/>
    <col min="520" max="769" width="12.5" style="1"/>
    <col min="770" max="770" width="17.33203125" style="1" customWidth="1"/>
    <col min="771" max="772" width="12.5" style="1"/>
    <col min="773" max="773" width="12.1640625" style="1" customWidth="1"/>
    <col min="774" max="774" width="12.5" style="1"/>
    <col min="775" max="775" width="22.5" style="1" customWidth="1"/>
    <col min="776" max="1025" width="12.5" style="1"/>
    <col min="1026" max="1026" width="17.33203125" style="1" customWidth="1"/>
    <col min="1027" max="1028" width="12.5" style="1"/>
    <col min="1029" max="1029" width="12.1640625" style="1" customWidth="1"/>
    <col min="1030" max="1030" width="12.5" style="1"/>
    <col min="1031" max="1031" width="22.5" style="1" customWidth="1"/>
    <col min="1032" max="1281" width="12.5" style="1"/>
    <col min="1282" max="1282" width="17.33203125" style="1" customWidth="1"/>
    <col min="1283" max="1284" width="12.5" style="1"/>
    <col min="1285" max="1285" width="12.1640625" style="1" customWidth="1"/>
    <col min="1286" max="1286" width="12.5" style="1"/>
    <col min="1287" max="1287" width="22.5" style="1" customWidth="1"/>
    <col min="1288" max="1537" width="12.5" style="1"/>
    <col min="1538" max="1538" width="17.33203125" style="1" customWidth="1"/>
    <col min="1539" max="1540" width="12.5" style="1"/>
    <col min="1541" max="1541" width="12.1640625" style="1" customWidth="1"/>
    <col min="1542" max="1542" width="12.5" style="1"/>
    <col min="1543" max="1543" width="22.5" style="1" customWidth="1"/>
    <col min="1544" max="1793" width="12.5" style="1"/>
    <col min="1794" max="1794" width="17.33203125" style="1" customWidth="1"/>
    <col min="1795" max="1796" width="12.5" style="1"/>
    <col min="1797" max="1797" width="12.1640625" style="1" customWidth="1"/>
    <col min="1798" max="1798" width="12.5" style="1"/>
    <col min="1799" max="1799" width="22.5" style="1" customWidth="1"/>
    <col min="1800" max="2049" width="12.5" style="1"/>
    <col min="2050" max="2050" width="17.33203125" style="1" customWidth="1"/>
    <col min="2051" max="2052" width="12.5" style="1"/>
    <col min="2053" max="2053" width="12.1640625" style="1" customWidth="1"/>
    <col min="2054" max="2054" width="12.5" style="1"/>
    <col min="2055" max="2055" width="22.5" style="1" customWidth="1"/>
    <col min="2056" max="2305" width="12.5" style="1"/>
    <col min="2306" max="2306" width="17.33203125" style="1" customWidth="1"/>
    <col min="2307" max="2308" width="12.5" style="1"/>
    <col min="2309" max="2309" width="12.1640625" style="1" customWidth="1"/>
    <col min="2310" max="2310" width="12.5" style="1"/>
    <col min="2311" max="2311" width="22.5" style="1" customWidth="1"/>
    <col min="2312" max="2561" width="12.5" style="1"/>
    <col min="2562" max="2562" width="17.33203125" style="1" customWidth="1"/>
    <col min="2563" max="2564" width="12.5" style="1"/>
    <col min="2565" max="2565" width="12.1640625" style="1" customWidth="1"/>
    <col min="2566" max="2566" width="12.5" style="1"/>
    <col min="2567" max="2567" width="22.5" style="1" customWidth="1"/>
    <col min="2568" max="2817" width="12.5" style="1"/>
    <col min="2818" max="2818" width="17.33203125" style="1" customWidth="1"/>
    <col min="2819" max="2820" width="12.5" style="1"/>
    <col min="2821" max="2821" width="12.1640625" style="1" customWidth="1"/>
    <col min="2822" max="2822" width="12.5" style="1"/>
    <col min="2823" max="2823" width="22.5" style="1" customWidth="1"/>
    <col min="2824" max="3073" width="12.5" style="1"/>
    <col min="3074" max="3074" width="17.33203125" style="1" customWidth="1"/>
    <col min="3075" max="3076" width="12.5" style="1"/>
    <col min="3077" max="3077" width="12.1640625" style="1" customWidth="1"/>
    <col min="3078" max="3078" width="12.5" style="1"/>
    <col min="3079" max="3079" width="22.5" style="1" customWidth="1"/>
    <col min="3080" max="3329" width="12.5" style="1"/>
    <col min="3330" max="3330" width="17.33203125" style="1" customWidth="1"/>
    <col min="3331" max="3332" width="12.5" style="1"/>
    <col min="3333" max="3333" width="12.1640625" style="1" customWidth="1"/>
    <col min="3334" max="3334" width="12.5" style="1"/>
    <col min="3335" max="3335" width="22.5" style="1" customWidth="1"/>
    <col min="3336" max="3585" width="12.5" style="1"/>
    <col min="3586" max="3586" width="17.33203125" style="1" customWidth="1"/>
    <col min="3587" max="3588" width="12.5" style="1"/>
    <col min="3589" max="3589" width="12.1640625" style="1" customWidth="1"/>
    <col min="3590" max="3590" width="12.5" style="1"/>
    <col min="3591" max="3591" width="22.5" style="1" customWidth="1"/>
    <col min="3592" max="3841" width="12.5" style="1"/>
    <col min="3842" max="3842" width="17.33203125" style="1" customWidth="1"/>
    <col min="3843" max="3844" width="12.5" style="1"/>
    <col min="3845" max="3845" width="12.1640625" style="1" customWidth="1"/>
    <col min="3846" max="3846" width="12.5" style="1"/>
    <col min="3847" max="3847" width="22.5" style="1" customWidth="1"/>
    <col min="3848" max="4097" width="12.5" style="1"/>
    <col min="4098" max="4098" width="17.33203125" style="1" customWidth="1"/>
    <col min="4099" max="4100" width="12.5" style="1"/>
    <col min="4101" max="4101" width="12.1640625" style="1" customWidth="1"/>
    <col min="4102" max="4102" width="12.5" style="1"/>
    <col min="4103" max="4103" width="22.5" style="1" customWidth="1"/>
    <col min="4104" max="4353" width="12.5" style="1"/>
    <col min="4354" max="4354" width="17.33203125" style="1" customWidth="1"/>
    <col min="4355" max="4356" width="12.5" style="1"/>
    <col min="4357" max="4357" width="12.1640625" style="1" customWidth="1"/>
    <col min="4358" max="4358" width="12.5" style="1"/>
    <col min="4359" max="4359" width="22.5" style="1" customWidth="1"/>
    <col min="4360" max="4609" width="12.5" style="1"/>
    <col min="4610" max="4610" width="17.33203125" style="1" customWidth="1"/>
    <col min="4611" max="4612" width="12.5" style="1"/>
    <col min="4613" max="4613" width="12.1640625" style="1" customWidth="1"/>
    <col min="4614" max="4614" width="12.5" style="1"/>
    <col min="4615" max="4615" width="22.5" style="1" customWidth="1"/>
    <col min="4616" max="4865" width="12.5" style="1"/>
    <col min="4866" max="4866" width="17.33203125" style="1" customWidth="1"/>
    <col min="4867" max="4868" width="12.5" style="1"/>
    <col min="4869" max="4869" width="12.1640625" style="1" customWidth="1"/>
    <col min="4870" max="4870" width="12.5" style="1"/>
    <col min="4871" max="4871" width="22.5" style="1" customWidth="1"/>
    <col min="4872" max="5121" width="12.5" style="1"/>
    <col min="5122" max="5122" width="17.33203125" style="1" customWidth="1"/>
    <col min="5123" max="5124" width="12.5" style="1"/>
    <col min="5125" max="5125" width="12.1640625" style="1" customWidth="1"/>
    <col min="5126" max="5126" width="12.5" style="1"/>
    <col min="5127" max="5127" width="22.5" style="1" customWidth="1"/>
    <col min="5128" max="5377" width="12.5" style="1"/>
    <col min="5378" max="5378" width="17.33203125" style="1" customWidth="1"/>
    <col min="5379" max="5380" width="12.5" style="1"/>
    <col min="5381" max="5381" width="12.1640625" style="1" customWidth="1"/>
    <col min="5382" max="5382" width="12.5" style="1"/>
    <col min="5383" max="5383" width="22.5" style="1" customWidth="1"/>
    <col min="5384" max="5633" width="12.5" style="1"/>
    <col min="5634" max="5634" width="17.33203125" style="1" customWidth="1"/>
    <col min="5635" max="5636" width="12.5" style="1"/>
    <col min="5637" max="5637" width="12.1640625" style="1" customWidth="1"/>
    <col min="5638" max="5638" width="12.5" style="1"/>
    <col min="5639" max="5639" width="22.5" style="1" customWidth="1"/>
    <col min="5640" max="5889" width="12.5" style="1"/>
    <col min="5890" max="5890" width="17.33203125" style="1" customWidth="1"/>
    <col min="5891" max="5892" width="12.5" style="1"/>
    <col min="5893" max="5893" width="12.1640625" style="1" customWidth="1"/>
    <col min="5894" max="5894" width="12.5" style="1"/>
    <col min="5895" max="5895" width="22.5" style="1" customWidth="1"/>
    <col min="5896" max="6145" width="12.5" style="1"/>
    <col min="6146" max="6146" width="17.33203125" style="1" customWidth="1"/>
    <col min="6147" max="6148" width="12.5" style="1"/>
    <col min="6149" max="6149" width="12.1640625" style="1" customWidth="1"/>
    <col min="6150" max="6150" width="12.5" style="1"/>
    <col min="6151" max="6151" width="22.5" style="1" customWidth="1"/>
    <col min="6152" max="6401" width="12.5" style="1"/>
    <col min="6402" max="6402" width="17.33203125" style="1" customWidth="1"/>
    <col min="6403" max="6404" width="12.5" style="1"/>
    <col min="6405" max="6405" width="12.1640625" style="1" customWidth="1"/>
    <col min="6406" max="6406" width="12.5" style="1"/>
    <col min="6407" max="6407" width="22.5" style="1" customWidth="1"/>
    <col min="6408" max="6657" width="12.5" style="1"/>
    <col min="6658" max="6658" width="17.33203125" style="1" customWidth="1"/>
    <col min="6659" max="6660" width="12.5" style="1"/>
    <col min="6661" max="6661" width="12.1640625" style="1" customWidth="1"/>
    <col min="6662" max="6662" width="12.5" style="1"/>
    <col min="6663" max="6663" width="22.5" style="1" customWidth="1"/>
    <col min="6664" max="6913" width="12.5" style="1"/>
    <col min="6914" max="6914" width="17.33203125" style="1" customWidth="1"/>
    <col min="6915" max="6916" width="12.5" style="1"/>
    <col min="6917" max="6917" width="12.1640625" style="1" customWidth="1"/>
    <col min="6918" max="6918" width="12.5" style="1"/>
    <col min="6919" max="6919" width="22.5" style="1" customWidth="1"/>
    <col min="6920" max="7169" width="12.5" style="1"/>
    <col min="7170" max="7170" width="17.33203125" style="1" customWidth="1"/>
    <col min="7171" max="7172" width="12.5" style="1"/>
    <col min="7173" max="7173" width="12.1640625" style="1" customWidth="1"/>
    <col min="7174" max="7174" width="12.5" style="1"/>
    <col min="7175" max="7175" width="22.5" style="1" customWidth="1"/>
    <col min="7176" max="7425" width="12.5" style="1"/>
    <col min="7426" max="7426" width="17.33203125" style="1" customWidth="1"/>
    <col min="7427" max="7428" width="12.5" style="1"/>
    <col min="7429" max="7429" width="12.1640625" style="1" customWidth="1"/>
    <col min="7430" max="7430" width="12.5" style="1"/>
    <col min="7431" max="7431" width="22.5" style="1" customWidth="1"/>
    <col min="7432" max="7681" width="12.5" style="1"/>
    <col min="7682" max="7682" width="17.33203125" style="1" customWidth="1"/>
    <col min="7683" max="7684" width="12.5" style="1"/>
    <col min="7685" max="7685" width="12.1640625" style="1" customWidth="1"/>
    <col min="7686" max="7686" width="12.5" style="1"/>
    <col min="7687" max="7687" width="22.5" style="1" customWidth="1"/>
    <col min="7688" max="7937" width="12.5" style="1"/>
    <col min="7938" max="7938" width="17.33203125" style="1" customWidth="1"/>
    <col min="7939" max="7940" width="12.5" style="1"/>
    <col min="7941" max="7941" width="12.1640625" style="1" customWidth="1"/>
    <col min="7942" max="7942" width="12.5" style="1"/>
    <col min="7943" max="7943" width="22.5" style="1" customWidth="1"/>
    <col min="7944" max="8193" width="12.5" style="1"/>
    <col min="8194" max="8194" width="17.33203125" style="1" customWidth="1"/>
    <col min="8195" max="8196" width="12.5" style="1"/>
    <col min="8197" max="8197" width="12.1640625" style="1" customWidth="1"/>
    <col min="8198" max="8198" width="12.5" style="1"/>
    <col min="8199" max="8199" width="22.5" style="1" customWidth="1"/>
    <col min="8200" max="8449" width="12.5" style="1"/>
    <col min="8450" max="8450" width="17.33203125" style="1" customWidth="1"/>
    <col min="8451" max="8452" width="12.5" style="1"/>
    <col min="8453" max="8453" width="12.1640625" style="1" customWidth="1"/>
    <col min="8454" max="8454" width="12.5" style="1"/>
    <col min="8455" max="8455" width="22.5" style="1" customWidth="1"/>
    <col min="8456" max="8705" width="12.5" style="1"/>
    <col min="8706" max="8706" width="17.33203125" style="1" customWidth="1"/>
    <col min="8707" max="8708" width="12.5" style="1"/>
    <col min="8709" max="8709" width="12.1640625" style="1" customWidth="1"/>
    <col min="8710" max="8710" width="12.5" style="1"/>
    <col min="8711" max="8711" width="22.5" style="1" customWidth="1"/>
    <col min="8712" max="8961" width="12.5" style="1"/>
    <col min="8962" max="8962" width="17.33203125" style="1" customWidth="1"/>
    <col min="8963" max="8964" width="12.5" style="1"/>
    <col min="8965" max="8965" width="12.1640625" style="1" customWidth="1"/>
    <col min="8966" max="8966" width="12.5" style="1"/>
    <col min="8967" max="8967" width="22.5" style="1" customWidth="1"/>
    <col min="8968" max="9217" width="12.5" style="1"/>
    <col min="9218" max="9218" width="17.33203125" style="1" customWidth="1"/>
    <col min="9219" max="9220" width="12.5" style="1"/>
    <col min="9221" max="9221" width="12.1640625" style="1" customWidth="1"/>
    <col min="9222" max="9222" width="12.5" style="1"/>
    <col min="9223" max="9223" width="22.5" style="1" customWidth="1"/>
    <col min="9224" max="9473" width="12.5" style="1"/>
    <col min="9474" max="9474" width="17.33203125" style="1" customWidth="1"/>
    <col min="9475" max="9476" width="12.5" style="1"/>
    <col min="9477" max="9477" width="12.1640625" style="1" customWidth="1"/>
    <col min="9478" max="9478" width="12.5" style="1"/>
    <col min="9479" max="9479" width="22.5" style="1" customWidth="1"/>
    <col min="9480" max="9729" width="12.5" style="1"/>
    <col min="9730" max="9730" width="17.33203125" style="1" customWidth="1"/>
    <col min="9731" max="9732" width="12.5" style="1"/>
    <col min="9733" max="9733" width="12.1640625" style="1" customWidth="1"/>
    <col min="9734" max="9734" width="12.5" style="1"/>
    <col min="9735" max="9735" width="22.5" style="1" customWidth="1"/>
    <col min="9736" max="9985" width="12.5" style="1"/>
    <col min="9986" max="9986" width="17.33203125" style="1" customWidth="1"/>
    <col min="9987" max="9988" width="12.5" style="1"/>
    <col min="9989" max="9989" width="12.1640625" style="1" customWidth="1"/>
    <col min="9990" max="9990" width="12.5" style="1"/>
    <col min="9991" max="9991" width="22.5" style="1" customWidth="1"/>
    <col min="9992" max="10241" width="12.5" style="1"/>
    <col min="10242" max="10242" width="17.33203125" style="1" customWidth="1"/>
    <col min="10243" max="10244" width="12.5" style="1"/>
    <col min="10245" max="10245" width="12.1640625" style="1" customWidth="1"/>
    <col min="10246" max="10246" width="12.5" style="1"/>
    <col min="10247" max="10247" width="22.5" style="1" customWidth="1"/>
    <col min="10248" max="10497" width="12.5" style="1"/>
    <col min="10498" max="10498" width="17.33203125" style="1" customWidth="1"/>
    <col min="10499" max="10500" width="12.5" style="1"/>
    <col min="10501" max="10501" width="12.1640625" style="1" customWidth="1"/>
    <col min="10502" max="10502" width="12.5" style="1"/>
    <col min="10503" max="10503" width="22.5" style="1" customWidth="1"/>
    <col min="10504" max="10753" width="12.5" style="1"/>
    <col min="10754" max="10754" width="17.33203125" style="1" customWidth="1"/>
    <col min="10755" max="10756" width="12.5" style="1"/>
    <col min="10757" max="10757" width="12.1640625" style="1" customWidth="1"/>
    <col min="10758" max="10758" width="12.5" style="1"/>
    <col min="10759" max="10759" width="22.5" style="1" customWidth="1"/>
    <col min="10760" max="11009" width="12.5" style="1"/>
    <col min="11010" max="11010" width="17.33203125" style="1" customWidth="1"/>
    <col min="11011" max="11012" width="12.5" style="1"/>
    <col min="11013" max="11013" width="12.1640625" style="1" customWidth="1"/>
    <col min="11014" max="11014" width="12.5" style="1"/>
    <col min="11015" max="11015" width="22.5" style="1" customWidth="1"/>
    <col min="11016" max="11265" width="12.5" style="1"/>
    <col min="11266" max="11266" width="17.33203125" style="1" customWidth="1"/>
    <col min="11267" max="11268" width="12.5" style="1"/>
    <col min="11269" max="11269" width="12.1640625" style="1" customWidth="1"/>
    <col min="11270" max="11270" width="12.5" style="1"/>
    <col min="11271" max="11271" width="22.5" style="1" customWidth="1"/>
    <col min="11272" max="11521" width="12.5" style="1"/>
    <col min="11522" max="11522" width="17.33203125" style="1" customWidth="1"/>
    <col min="11523" max="11524" width="12.5" style="1"/>
    <col min="11525" max="11525" width="12.1640625" style="1" customWidth="1"/>
    <col min="11526" max="11526" width="12.5" style="1"/>
    <col min="11527" max="11527" width="22.5" style="1" customWidth="1"/>
    <col min="11528" max="11777" width="12.5" style="1"/>
    <col min="11778" max="11778" width="17.33203125" style="1" customWidth="1"/>
    <col min="11779" max="11780" width="12.5" style="1"/>
    <col min="11781" max="11781" width="12.1640625" style="1" customWidth="1"/>
    <col min="11782" max="11782" width="12.5" style="1"/>
    <col min="11783" max="11783" width="22.5" style="1" customWidth="1"/>
    <col min="11784" max="12033" width="12.5" style="1"/>
    <col min="12034" max="12034" width="17.33203125" style="1" customWidth="1"/>
    <col min="12035" max="12036" width="12.5" style="1"/>
    <col min="12037" max="12037" width="12.1640625" style="1" customWidth="1"/>
    <col min="12038" max="12038" width="12.5" style="1"/>
    <col min="12039" max="12039" width="22.5" style="1" customWidth="1"/>
    <col min="12040" max="12289" width="12.5" style="1"/>
    <col min="12290" max="12290" width="17.33203125" style="1" customWidth="1"/>
    <col min="12291" max="12292" width="12.5" style="1"/>
    <col min="12293" max="12293" width="12.1640625" style="1" customWidth="1"/>
    <col min="12294" max="12294" width="12.5" style="1"/>
    <col min="12295" max="12295" width="22.5" style="1" customWidth="1"/>
    <col min="12296" max="12545" width="12.5" style="1"/>
    <col min="12546" max="12546" width="17.33203125" style="1" customWidth="1"/>
    <col min="12547" max="12548" width="12.5" style="1"/>
    <col min="12549" max="12549" width="12.1640625" style="1" customWidth="1"/>
    <col min="12550" max="12550" width="12.5" style="1"/>
    <col min="12551" max="12551" width="22.5" style="1" customWidth="1"/>
    <col min="12552" max="12801" width="12.5" style="1"/>
    <col min="12802" max="12802" width="17.33203125" style="1" customWidth="1"/>
    <col min="12803" max="12804" width="12.5" style="1"/>
    <col min="12805" max="12805" width="12.1640625" style="1" customWidth="1"/>
    <col min="12806" max="12806" width="12.5" style="1"/>
    <col min="12807" max="12807" width="22.5" style="1" customWidth="1"/>
    <col min="12808" max="13057" width="12.5" style="1"/>
    <col min="13058" max="13058" width="17.33203125" style="1" customWidth="1"/>
    <col min="13059" max="13060" width="12.5" style="1"/>
    <col min="13061" max="13061" width="12.1640625" style="1" customWidth="1"/>
    <col min="13062" max="13062" width="12.5" style="1"/>
    <col min="13063" max="13063" width="22.5" style="1" customWidth="1"/>
    <col min="13064" max="13313" width="12.5" style="1"/>
    <col min="13314" max="13314" width="17.33203125" style="1" customWidth="1"/>
    <col min="13315" max="13316" width="12.5" style="1"/>
    <col min="13317" max="13317" width="12.1640625" style="1" customWidth="1"/>
    <col min="13318" max="13318" width="12.5" style="1"/>
    <col min="13319" max="13319" width="22.5" style="1" customWidth="1"/>
    <col min="13320" max="13569" width="12.5" style="1"/>
    <col min="13570" max="13570" width="17.33203125" style="1" customWidth="1"/>
    <col min="13571" max="13572" width="12.5" style="1"/>
    <col min="13573" max="13573" width="12.1640625" style="1" customWidth="1"/>
    <col min="13574" max="13574" width="12.5" style="1"/>
    <col min="13575" max="13575" width="22.5" style="1" customWidth="1"/>
    <col min="13576" max="13825" width="12.5" style="1"/>
    <col min="13826" max="13826" width="17.33203125" style="1" customWidth="1"/>
    <col min="13827" max="13828" width="12.5" style="1"/>
    <col min="13829" max="13829" width="12.1640625" style="1" customWidth="1"/>
    <col min="13830" max="13830" width="12.5" style="1"/>
    <col min="13831" max="13831" width="22.5" style="1" customWidth="1"/>
    <col min="13832" max="14081" width="12.5" style="1"/>
    <col min="14082" max="14082" width="17.33203125" style="1" customWidth="1"/>
    <col min="14083" max="14084" width="12.5" style="1"/>
    <col min="14085" max="14085" width="12.1640625" style="1" customWidth="1"/>
    <col min="14086" max="14086" width="12.5" style="1"/>
    <col min="14087" max="14087" width="22.5" style="1" customWidth="1"/>
    <col min="14088" max="14337" width="12.5" style="1"/>
    <col min="14338" max="14338" width="17.33203125" style="1" customWidth="1"/>
    <col min="14339" max="14340" width="12.5" style="1"/>
    <col min="14341" max="14341" width="12.1640625" style="1" customWidth="1"/>
    <col min="14342" max="14342" width="12.5" style="1"/>
    <col min="14343" max="14343" width="22.5" style="1" customWidth="1"/>
    <col min="14344" max="14593" width="12.5" style="1"/>
    <col min="14594" max="14594" width="17.33203125" style="1" customWidth="1"/>
    <col min="14595" max="14596" width="12.5" style="1"/>
    <col min="14597" max="14597" width="12.1640625" style="1" customWidth="1"/>
    <col min="14598" max="14598" width="12.5" style="1"/>
    <col min="14599" max="14599" width="22.5" style="1" customWidth="1"/>
    <col min="14600" max="14849" width="12.5" style="1"/>
    <col min="14850" max="14850" width="17.33203125" style="1" customWidth="1"/>
    <col min="14851" max="14852" width="12.5" style="1"/>
    <col min="14853" max="14853" width="12.1640625" style="1" customWidth="1"/>
    <col min="14854" max="14854" width="12.5" style="1"/>
    <col min="14855" max="14855" width="22.5" style="1" customWidth="1"/>
    <col min="14856" max="15105" width="12.5" style="1"/>
    <col min="15106" max="15106" width="17.33203125" style="1" customWidth="1"/>
    <col min="15107" max="15108" width="12.5" style="1"/>
    <col min="15109" max="15109" width="12.1640625" style="1" customWidth="1"/>
    <col min="15110" max="15110" width="12.5" style="1"/>
    <col min="15111" max="15111" width="22.5" style="1" customWidth="1"/>
    <col min="15112" max="15361" width="12.5" style="1"/>
    <col min="15362" max="15362" width="17.33203125" style="1" customWidth="1"/>
    <col min="15363" max="15364" width="12.5" style="1"/>
    <col min="15365" max="15365" width="12.1640625" style="1" customWidth="1"/>
    <col min="15366" max="15366" width="12.5" style="1"/>
    <col min="15367" max="15367" width="22.5" style="1" customWidth="1"/>
    <col min="15368" max="15617" width="12.5" style="1"/>
    <col min="15618" max="15618" width="17.33203125" style="1" customWidth="1"/>
    <col min="15619" max="15620" width="12.5" style="1"/>
    <col min="15621" max="15621" width="12.1640625" style="1" customWidth="1"/>
    <col min="15622" max="15622" width="12.5" style="1"/>
    <col min="15623" max="15623" width="22.5" style="1" customWidth="1"/>
    <col min="15624" max="15873" width="12.5" style="1"/>
    <col min="15874" max="15874" width="17.33203125" style="1" customWidth="1"/>
    <col min="15875" max="15876" width="12.5" style="1"/>
    <col min="15877" max="15877" width="12.1640625" style="1" customWidth="1"/>
    <col min="15878" max="15878" width="12.5" style="1"/>
    <col min="15879" max="15879" width="22.5" style="1" customWidth="1"/>
    <col min="15880" max="16129" width="12.5" style="1"/>
    <col min="16130" max="16130" width="17.33203125" style="1" customWidth="1"/>
    <col min="16131" max="16132" width="12.5" style="1"/>
    <col min="16133" max="16133" width="12.1640625" style="1" customWidth="1"/>
    <col min="16134" max="16134" width="12.5" style="1"/>
    <col min="16135" max="16135" width="22.5" style="1" customWidth="1"/>
    <col min="16136" max="16384" width="12.5" style="1"/>
  </cols>
  <sheetData>
    <row r="1" spans="1:7" x14ac:dyDescent="0.15">
      <c r="B1" s="185" t="s">
        <v>442</v>
      </c>
      <c r="C1" s="185" t="s">
        <v>60</v>
      </c>
      <c r="D1" s="185" t="s">
        <v>51</v>
      </c>
      <c r="E1" s="185" t="s">
        <v>397</v>
      </c>
      <c r="F1" s="185" t="s">
        <v>61</v>
      </c>
      <c r="G1" s="185" t="s">
        <v>5</v>
      </c>
    </row>
    <row r="2" spans="1:7" x14ac:dyDescent="0.15">
      <c r="A2" s="742" t="s">
        <v>489</v>
      </c>
      <c r="B2" s="186" t="s">
        <v>490</v>
      </c>
      <c r="C2" s="187" t="s">
        <v>71</v>
      </c>
      <c r="D2" s="187">
        <v>10</v>
      </c>
      <c r="E2" s="187">
        <f>F2/295</f>
        <v>1.0169491525423728</v>
      </c>
      <c r="F2" s="187">
        <v>300</v>
      </c>
      <c r="G2" s="188"/>
    </row>
    <row r="3" spans="1:7" x14ac:dyDescent="0.15">
      <c r="A3" s="742"/>
      <c r="B3" s="186" t="s">
        <v>491</v>
      </c>
      <c r="C3" s="187" t="s">
        <v>419</v>
      </c>
      <c r="D3" s="187">
        <v>10</v>
      </c>
      <c r="E3" s="187">
        <f t="shared" ref="E3:E11" si="0">F3/295</f>
        <v>2.3728813559322033</v>
      </c>
      <c r="F3" s="187">
        <v>700</v>
      </c>
      <c r="G3" s="188"/>
    </row>
    <row r="4" spans="1:7" x14ac:dyDescent="0.15">
      <c r="A4" s="742"/>
      <c r="B4" s="186" t="s">
        <v>492</v>
      </c>
      <c r="C4" s="187" t="s">
        <v>67</v>
      </c>
      <c r="D4" s="187">
        <v>10</v>
      </c>
      <c r="E4" s="187">
        <f t="shared" si="0"/>
        <v>1.7966101694915255</v>
      </c>
      <c r="F4" s="187">
        <v>530</v>
      </c>
      <c r="G4" s="188"/>
    </row>
    <row r="5" spans="1:7" x14ac:dyDescent="0.15">
      <c r="A5" s="742"/>
      <c r="B5" s="186" t="s">
        <v>493</v>
      </c>
      <c r="C5" s="187" t="s">
        <v>67</v>
      </c>
      <c r="D5" s="187">
        <v>10</v>
      </c>
      <c r="E5" s="187">
        <f t="shared" si="0"/>
        <v>1.6949152542372881</v>
      </c>
      <c r="F5" s="187">
        <v>500</v>
      </c>
      <c r="G5" s="188"/>
    </row>
    <row r="6" spans="1:7" x14ac:dyDescent="0.15">
      <c r="A6" s="742"/>
      <c r="B6" s="186" t="s">
        <v>494</v>
      </c>
      <c r="C6" s="187" t="s">
        <v>67</v>
      </c>
      <c r="D6" s="187">
        <v>10</v>
      </c>
      <c r="E6" s="187">
        <f t="shared" si="0"/>
        <v>3.3898305084745761</v>
      </c>
      <c r="F6" s="187">
        <v>1000</v>
      </c>
      <c r="G6" s="188"/>
    </row>
    <row r="7" spans="1:7" x14ac:dyDescent="0.15">
      <c r="A7" s="742"/>
      <c r="B7" s="186" t="s">
        <v>495</v>
      </c>
      <c r="C7" s="187" t="s">
        <v>191</v>
      </c>
      <c r="D7" s="187">
        <v>10</v>
      </c>
      <c r="E7" s="187">
        <f t="shared" si="0"/>
        <v>0.67796610169491522</v>
      </c>
      <c r="F7" s="187">
        <v>200</v>
      </c>
      <c r="G7" s="188"/>
    </row>
    <row r="8" spans="1:7" x14ac:dyDescent="0.15">
      <c r="A8" s="742"/>
      <c r="B8" s="186" t="s">
        <v>409</v>
      </c>
      <c r="C8" s="187" t="s">
        <v>71</v>
      </c>
      <c r="D8" s="187">
        <v>10</v>
      </c>
      <c r="E8" s="187">
        <f t="shared" si="0"/>
        <v>0.20338983050847459</v>
      </c>
      <c r="F8" s="187">
        <v>60</v>
      </c>
      <c r="G8" s="188"/>
    </row>
    <row r="9" spans="1:7" x14ac:dyDescent="0.15">
      <c r="A9" s="742"/>
      <c r="B9" s="186" t="s">
        <v>496</v>
      </c>
      <c r="C9" s="187" t="s">
        <v>497</v>
      </c>
      <c r="D9" s="187">
        <v>10</v>
      </c>
      <c r="E9" s="187">
        <f t="shared" si="0"/>
        <v>0.67796610169491522</v>
      </c>
      <c r="F9" s="187">
        <v>200</v>
      </c>
      <c r="G9" s="188"/>
    </row>
    <row r="10" spans="1:7" x14ac:dyDescent="0.15">
      <c r="A10" s="742"/>
      <c r="B10" s="186" t="s">
        <v>498</v>
      </c>
      <c r="C10" s="187" t="s">
        <v>497</v>
      </c>
      <c r="D10" s="187">
        <v>10</v>
      </c>
      <c r="E10" s="187">
        <f t="shared" si="0"/>
        <v>4.0677966101694913</v>
      </c>
      <c r="F10" s="187">
        <v>1200</v>
      </c>
      <c r="G10" s="188"/>
    </row>
    <row r="11" spans="1:7" x14ac:dyDescent="0.15">
      <c r="A11" s="742"/>
      <c r="B11" s="186" t="s">
        <v>499</v>
      </c>
      <c r="C11" s="187" t="s">
        <v>67</v>
      </c>
      <c r="D11" s="187">
        <v>10</v>
      </c>
      <c r="E11" s="187">
        <f t="shared" si="0"/>
        <v>2.7118644067796609</v>
      </c>
      <c r="F11" s="187">
        <v>800</v>
      </c>
      <c r="G11" s="188"/>
    </row>
    <row r="12" spans="1:7" x14ac:dyDescent="0.15">
      <c r="A12" s="742"/>
      <c r="B12" s="189" t="s">
        <v>500</v>
      </c>
      <c r="C12" s="187" t="s">
        <v>419</v>
      </c>
      <c r="D12" s="187">
        <v>10</v>
      </c>
      <c r="E12" s="187">
        <v>32.97</v>
      </c>
      <c r="F12" s="190">
        <f>295*E12*D12/10</f>
        <v>9726.15</v>
      </c>
      <c r="G12" s="188"/>
    </row>
    <row r="13" spans="1:7" x14ac:dyDescent="0.15">
      <c r="A13" s="742"/>
      <c r="B13" s="189" t="s">
        <v>501</v>
      </c>
      <c r="C13" s="187" t="s">
        <v>419</v>
      </c>
      <c r="D13" s="187">
        <v>10</v>
      </c>
      <c r="E13" s="187">
        <v>14.41</v>
      </c>
      <c r="F13" s="190"/>
      <c r="G13" s="188"/>
    </row>
    <row r="14" spans="1:7" x14ac:dyDescent="0.15">
      <c r="A14" s="742"/>
      <c r="B14" s="189" t="s">
        <v>502</v>
      </c>
      <c r="C14" s="187" t="s">
        <v>419</v>
      </c>
      <c r="D14" s="187">
        <v>10</v>
      </c>
      <c r="E14" s="187">
        <v>11.21</v>
      </c>
      <c r="F14" s="190"/>
      <c r="G14" s="188"/>
    </row>
    <row r="15" spans="1:7" x14ac:dyDescent="0.15">
      <c r="A15" s="742"/>
      <c r="B15" s="189" t="s">
        <v>503</v>
      </c>
      <c r="C15" s="187" t="s">
        <v>419</v>
      </c>
      <c r="D15" s="187">
        <v>10</v>
      </c>
      <c r="E15" s="187">
        <v>6.53</v>
      </c>
      <c r="F15" s="190"/>
      <c r="G15" s="188"/>
    </row>
    <row r="16" spans="1:7" x14ac:dyDescent="0.15">
      <c r="A16" s="742"/>
      <c r="B16" s="189" t="s">
        <v>504</v>
      </c>
      <c r="C16" s="187" t="s">
        <v>505</v>
      </c>
      <c r="D16" s="187">
        <v>10</v>
      </c>
      <c r="E16" s="187">
        <v>5.55</v>
      </c>
      <c r="F16" s="190">
        <f t="shared" ref="F16:F28" si="1">295*E16*D16/10</f>
        <v>1637.25</v>
      </c>
      <c r="G16" s="188"/>
    </row>
    <row r="17" spans="1:7" x14ac:dyDescent="0.15">
      <c r="A17" s="742"/>
      <c r="B17" s="189" t="s">
        <v>506</v>
      </c>
      <c r="C17" s="187" t="s">
        <v>505</v>
      </c>
      <c r="D17" s="187">
        <v>10</v>
      </c>
      <c r="E17" s="187">
        <v>4.16</v>
      </c>
      <c r="F17" s="190">
        <f t="shared" si="1"/>
        <v>1227.2</v>
      </c>
      <c r="G17" s="188"/>
    </row>
    <row r="18" spans="1:7" x14ac:dyDescent="0.15">
      <c r="A18" s="742"/>
      <c r="B18" s="189" t="s">
        <v>507</v>
      </c>
      <c r="C18" s="187" t="s">
        <v>71</v>
      </c>
      <c r="D18" s="187">
        <v>10</v>
      </c>
      <c r="E18" s="187">
        <v>1.58</v>
      </c>
      <c r="F18" s="190">
        <f t="shared" si="1"/>
        <v>466.1</v>
      </c>
      <c r="G18" s="188"/>
    </row>
    <row r="19" spans="1:7" x14ac:dyDescent="0.15">
      <c r="A19" s="742"/>
      <c r="B19" s="189" t="s">
        <v>410</v>
      </c>
      <c r="C19" s="187" t="s">
        <v>71</v>
      </c>
      <c r="D19" s="187">
        <v>10</v>
      </c>
      <c r="E19" s="187">
        <v>1.1000000000000001</v>
      </c>
      <c r="F19" s="190">
        <f t="shared" si="1"/>
        <v>324.5</v>
      </c>
      <c r="G19" s="188"/>
    </row>
    <row r="20" spans="1:7" x14ac:dyDescent="0.15">
      <c r="A20" s="742"/>
      <c r="B20" s="189" t="s">
        <v>508</v>
      </c>
      <c r="C20" s="187" t="s">
        <v>71</v>
      </c>
      <c r="D20" s="187">
        <v>10</v>
      </c>
      <c r="E20" s="187">
        <v>1.0900000000000001</v>
      </c>
      <c r="F20" s="190">
        <f t="shared" si="1"/>
        <v>321.55</v>
      </c>
      <c r="G20" s="188"/>
    </row>
    <row r="21" spans="1:7" x14ac:dyDescent="0.15">
      <c r="A21" s="742"/>
      <c r="B21" s="189" t="s">
        <v>509</v>
      </c>
      <c r="C21" s="187" t="s">
        <v>71</v>
      </c>
      <c r="D21" s="187">
        <v>10</v>
      </c>
      <c r="E21" s="187">
        <v>1.06</v>
      </c>
      <c r="F21" s="190">
        <f t="shared" si="1"/>
        <v>312.7</v>
      </c>
      <c r="G21" s="188"/>
    </row>
    <row r="22" spans="1:7" x14ac:dyDescent="0.15">
      <c r="A22" s="742"/>
      <c r="B22" s="189" t="s">
        <v>510</v>
      </c>
      <c r="C22" s="187" t="s">
        <v>71</v>
      </c>
      <c r="D22" s="187">
        <v>10</v>
      </c>
      <c r="E22" s="187">
        <v>1.23</v>
      </c>
      <c r="F22" s="190">
        <f t="shared" si="1"/>
        <v>362.85</v>
      </c>
      <c r="G22" s="188"/>
    </row>
    <row r="23" spans="1:7" x14ac:dyDescent="0.15">
      <c r="A23" s="742"/>
      <c r="B23" s="189" t="s">
        <v>511</v>
      </c>
      <c r="C23" s="187" t="s">
        <v>71</v>
      </c>
      <c r="D23" s="187">
        <v>10</v>
      </c>
      <c r="E23" s="187">
        <v>0.79</v>
      </c>
      <c r="F23" s="190">
        <f t="shared" si="1"/>
        <v>233.05</v>
      </c>
      <c r="G23" s="188"/>
    </row>
    <row r="24" spans="1:7" x14ac:dyDescent="0.15">
      <c r="A24" s="742"/>
      <c r="B24" s="189" t="s">
        <v>512</v>
      </c>
      <c r="C24" s="187" t="s">
        <v>71</v>
      </c>
      <c r="D24" s="187">
        <v>10</v>
      </c>
      <c r="E24" s="187">
        <v>0.97</v>
      </c>
      <c r="F24" s="190">
        <f t="shared" si="1"/>
        <v>286.14999999999998</v>
      </c>
      <c r="G24" s="188"/>
    </row>
    <row r="25" spans="1:7" x14ac:dyDescent="0.15">
      <c r="A25" s="742"/>
      <c r="B25" s="189" t="s">
        <v>513</v>
      </c>
      <c r="C25" s="187" t="s">
        <v>71</v>
      </c>
      <c r="D25" s="187">
        <v>10</v>
      </c>
      <c r="E25" s="187">
        <v>1.17</v>
      </c>
      <c r="F25" s="190">
        <f t="shared" si="1"/>
        <v>345.15</v>
      </c>
      <c r="G25" s="188"/>
    </row>
    <row r="26" spans="1:7" x14ac:dyDescent="0.15">
      <c r="A26" s="742"/>
      <c r="B26" s="189" t="s">
        <v>514</v>
      </c>
      <c r="C26" s="187" t="s">
        <v>71</v>
      </c>
      <c r="D26" s="187">
        <v>10</v>
      </c>
      <c r="E26" s="187">
        <v>0.8</v>
      </c>
      <c r="F26" s="190">
        <f t="shared" si="1"/>
        <v>236</v>
      </c>
      <c r="G26" s="188"/>
    </row>
    <row r="27" spans="1:7" x14ac:dyDescent="0.15">
      <c r="A27" s="742"/>
      <c r="B27" s="189" t="s">
        <v>515</v>
      </c>
      <c r="C27" s="187" t="s">
        <v>71</v>
      </c>
      <c r="D27" s="187">
        <v>10</v>
      </c>
      <c r="E27" s="187">
        <v>0.44</v>
      </c>
      <c r="F27" s="190">
        <f t="shared" si="1"/>
        <v>129.80000000000001</v>
      </c>
      <c r="G27" s="188"/>
    </row>
    <row r="28" spans="1:7" x14ac:dyDescent="0.15">
      <c r="A28" s="742"/>
      <c r="B28" s="189" t="s">
        <v>516</v>
      </c>
      <c r="C28" s="187" t="s">
        <v>71</v>
      </c>
      <c r="D28" s="187">
        <v>10</v>
      </c>
      <c r="E28" s="187">
        <v>0.37</v>
      </c>
      <c r="F28" s="190">
        <f t="shared" si="1"/>
        <v>109.15</v>
      </c>
      <c r="G28" s="188"/>
    </row>
    <row r="29" spans="1:7" x14ac:dyDescent="0.15">
      <c r="A29" s="742"/>
      <c r="B29" s="189" t="s">
        <v>517</v>
      </c>
      <c r="C29" s="187" t="s">
        <v>71</v>
      </c>
      <c r="D29" s="187">
        <v>10</v>
      </c>
      <c r="E29" s="187">
        <v>0.65</v>
      </c>
      <c r="F29" s="190"/>
      <c r="G29" s="188"/>
    </row>
    <row r="30" spans="1:7" x14ac:dyDescent="0.15">
      <c r="A30" s="742"/>
      <c r="B30" s="189" t="s">
        <v>518</v>
      </c>
      <c r="C30" s="187" t="s">
        <v>71</v>
      </c>
      <c r="D30" s="187">
        <v>10</v>
      </c>
      <c r="E30" s="187">
        <v>0.52</v>
      </c>
      <c r="F30" s="190"/>
      <c r="G30" s="188"/>
    </row>
    <row r="31" spans="1:7" x14ac:dyDescent="0.15">
      <c r="A31" s="742"/>
      <c r="B31" s="189" t="s">
        <v>519</v>
      </c>
      <c r="C31" s="187" t="s">
        <v>71</v>
      </c>
      <c r="D31" s="187">
        <v>10</v>
      </c>
      <c r="E31" s="187">
        <v>0.33</v>
      </c>
      <c r="F31" s="190">
        <f>295*E31*D31/10</f>
        <v>97.350000000000009</v>
      </c>
      <c r="G31" s="188"/>
    </row>
    <row r="32" spans="1:7" x14ac:dyDescent="0.15">
      <c r="A32" s="742"/>
      <c r="B32" s="189" t="s">
        <v>520</v>
      </c>
      <c r="C32" s="187" t="s">
        <v>71</v>
      </c>
      <c r="D32" s="187">
        <v>10</v>
      </c>
      <c r="E32" s="187">
        <v>0.42</v>
      </c>
      <c r="F32" s="190">
        <f>295*E32*D32/10</f>
        <v>123.9</v>
      </c>
      <c r="G32" s="188"/>
    </row>
    <row r="33" spans="1:7" x14ac:dyDescent="0.15">
      <c r="A33" s="742"/>
      <c r="B33" s="189" t="s">
        <v>521</v>
      </c>
      <c r="C33" s="187" t="s">
        <v>71</v>
      </c>
      <c r="D33" s="187">
        <v>10</v>
      </c>
      <c r="E33" s="187">
        <v>0.21</v>
      </c>
      <c r="F33" s="190">
        <f>295*E33*D33/10</f>
        <v>61.95</v>
      </c>
      <c r="G33" s="188"/>
    </row>
    <row r="34" spans="1:7" x14ac:dyDescent="0.15">
      <c r="A34" s="742"/>
      <c r="B34" s="189" t="s">
        <v>522</v>
      </c>
      <c r="C34" s="187" t="s">
        <v>71</v>
      </c>
      <c r="D34" s="187">
        <v>10</v>
      </c>
      <c r="E34" s="187">
        <v>0.36</v>
      </c>
      <c r="F34" s="190"/>
      <c r="G34" s="188"/>
    </row>
    <row r="35" spans="1:7" x14ac:dyDescent="0.15">
      <c r="A35" s="742"/>
      <c r="B35" s="189" t="s">
        <v>523</v>
      </c>
      <c r="C35" s="187" t="s">
        <v>71</v>
      </c>
      <c r="D35" s="187">
        <v>10</v>
      </c>
      <c r="E35" s="187">
        <v>0.37</v>
      </c>
      <c r="F35" s="190">
        <f>295*E35*D35/10</f>
        <v>109.15</v>
      </c>
      <c r="G35" s="188"/>
    </row>
    <row r="36" spans="1:7" x14ac:dyDescent="0.15">
      <c r="A36" s="742"/>
      <c r="B36" s="191" t="s">
        <v>524</v>
      </c>
      <c r="C36" s="187" t="s">
        <v>191</v>
      </c>
      <c r="D36" s="187">
        <v>10</v>
      </c>
      <c r="E36" s="187">
        <v>4.8499999999999996</v>
      </c>
      <c r="F36" s="190">
        <f>295*E36*D36/10</f>
        <v>1430.75</v>
      </c>
      <c r="G36" s="188"/>
    </row>
    <row r="37" spans="1:7" x14ac:dyDescent="0.15">
      <c r="A37" s="742"/>
      <c r="B37" s="191" t="s">
        <v>525</v>
      </c>
      <c r="C37" s="187" t="s">
        <v>191</v>
      </c>
      <c r="D37" s="187">
        <v>10</v>
      </c>
      <c r="E37" s="187">
        <v>6.73</v>
      </c>
      <c r="F37" s="190"/>
      <c r="G37" s="188"/>
    </row>
    <row r="38" spans="1:7" x14ac:dyDescent="0.15">
      <c r="A38" s="742"/>
      <c r="B38" s="191" t="s">
        <v>405</v>
      </c>
      <c r="C38" s="187" t="s">
        <v>191</v>
      </c>
      <c r="D38" s="187">
        <v>10</v>
      </c>
      <c r="E38" s="187">
        <v>1.56</v>
      </c>
      <c r="F38" s="190">
        <f t="shared" ref="F38:F45" si="2">295*E38*D38/10</f>
        <v>460.2</v>
      </c>
      <c r="G38" s="188"/>
    </row>
    <row r="39" spans="1:7" x14ac:dyDescent="0.15">
      <c r="A39" s="742"/>
      <c r="B39" s="191" t="s">
        <v>526</v>
      </c>
      <c r="C39" s="187" t="s">
        <v>191</v>
      </c>
      <c r="D39" s="187">
        <v>10</v>
      </c>
      <c r="E39" s="187">
        <v>1.23</v>
      </c>
      <c r="F39" s="190">
        <f t="shared" si="2"/>
        <v>362.85</v>
      </c>
      <c r="G39" s="190"/>
    </row>
    <row r="40" spans="1:7" x14ac:dyDescent="0.15">
      <c r="A40" s="742"/>
      <c r="B40" s="191" t="s">
        <v>527</v>
      </c>
      <c r="C40" s="187" t="s">
        <v>191</v>
      </c>
      <c r="D40" s="187">
        <v>10</v>
      </c>
      <c r="E40" s="187">
        <v>1.94</v>
      </c>
      <c r="F40" s="190">
        <f t="shared" si="2"/>
        <v>572.29999999999995</v>
      </c>
      <c r="G40" s="188"/>
    </row>
    <row r="41" spans="1:7" x14ac:dyDescent="0.15">
      <c r="A41" s="742"/>
      <c r="B41" s="191" t="s">
        <v>406</v>
      </c>
      <c r="C41" s="187" t="s">
        <v>191</v>
      </c>
      <c r="D41" s="187">
        <v>10</v>
      </c>
      <c r="E41" s="187">
        <v>1.3</v>
      </c>
      <c r="F41" s="190">
        <f t="shared" si="2"/>
        <v>383.5</v>
      </c>
      <c r="G41" s="188"/>
    </row>
    <row r="42" spans="1:7" x14ac:dyDescent="0.15">
      <c r="A42" s="742"/>
      <c r="B42" s="191" t="s">
        <v>528</v>
      </c>
      <c r="C42" s="187" t="s">
        <v>191</v>
      </c>
      <c r="D42" s="187">
        <v>10</v>
      </c>
      <c r="E42" s="187">
        <v>2.69</v>
      </c>
      <c r="F42" s="190">
        <f t="shared" si="2"/>
        <v>793.55</v>
      </c>
      <c r="G42" s="188"/>
    </row>
    <row r="43" spans="1:7" x14ac:dyDescent="0.15">
      <c r="A43" s="742"/>
      <c r="B43" s="191" t="s">
        <v>416</v>
      </c>
      <c r="C43" s="187" t="s">
        <v>191</v>
      </c>
      <c r="D43" s="187">
        <v>10</v>
      </c>
      <c r="E43" s="187">
        <v>2.65</v>
      </c>
      <c r="F43" s="190">
        <f t="shared" si="2"/>
        <v>781.75</v>
      </c>
      <c r="G43" s="188"/>
    </row>
    <row r="44" spans="1:7" x14ac:dyDescent="0.15">
      <c r="A44" s="742"/>
      <c r="B44" s="191" t="s">
        <v>417</v>
      </c>
      <c r="C44" s="187" t="s">
        <v>191</v>
      </c>
      <c r="D44" s="187">
        <v>10</v>
      </c>
      <c r="E44" s="187">
        <v>1.39</v>
      </c>
      <c r="F44" s="190">
        <f t="shared" si="2"/>
        <v>410.05</v>
      </c>
      <c r="G44" s="188"/>
    </row>
    <row r="45" spans="1:7" x14ac:dyDescent="0.15">
      <c r="A45" s="742"/>
      <c r="B45" s="191" t="s">
        <v>529</v>
      </c>
      <c r="C45" s="187" t="s">
        <v>191</v>
      </c>
      <c r="D45" s="187">
        <v>10</v>
      </c>
      <c r="E45" s="187">
        <v>0.38</v>
      </c>
      <c r="F45" s="190">
        <f t="shared" si="2"/>
        <v>112.1</v>
      </c>
      <c r="G45" s="188"/>
    </row>
    <row r="46" spans="1:7" x14ac:dyDescent="0.15">
      <c r="A46" s="742"/>
      <c r="B46" s="191" t="s">
        <v>530</v>
      </c>
      <c r="C46" s="187" t="s">
        <v>71</v>
      </c>
      <c r="D46" s="187">
        <v>10</v>
      </c>
      <c r="E46" s="187">
        <v>0.3</v>
      </c>
      <c r="F46" s="190"/>
      <c r="G46" s="188"/>
    </row>
    <row r="47" spans="1:7" x14ac:dyDescent="0.15">
      <c r="A47" s="742"/>
      <c r="B47" s="191" t="s">
        <v>531</v>
      </c>
      <c r="C47" s="187" t="s">
        <v>71</v>
      </c>
      <c r="D47" s="187">
        <v>10</v>
      </c>
      <c r="E47" s="187">
        <v>0.26</v>
      </c>
      <c r="F47" s="190"/>
      <c r="G47" s="188"/>
    </row>
    <row r="48" spans="1:7" x14ac:dyDescent="0.15">
      <c r="A48" s="742"/>
      <c r="B48" s="191" t="s">
        <v>532</v>
      </c>
      <c r="C48" s="187" t="s">
        <v>67</v>
      </c>
      <c r="D48" s="187">
        <v>10</v>
      </c>
      <c r="E48" s="187">
        <v>7.0000000000000007E-2</v>
      </c>
      <c r="F48" s="190"/>
      <c r="G48" s="188"/>
    </row>
    <row r="49" spans="1:7" x14ac:dyDescent="0.15">
      <c r="A49" s="742"/>
      <c r="B49" s="191" t="s">
        <v>533</v>
      </c>
      <c r="C49" s="187" t="s">
        <v>67</v>
      </c>
      <c r="D49" s="187">
        <v>10</v>
      </c>
      <c r="E49" s="187">
        <v>0.21</v>
      </c>
      <c r="F49" s="190"/>
      <c r="G49" s="188"/>
    </row>
    <row r="50" spans="1:7" x14ac:dyDescent="0.15">
      <c r="A50" s="742"/>
      <c r="B50" s="191" t="s">
        <v>534</v>
      </c>
      <c r="C50" s="187" t="s">
        <v>535</v>
      </c>
      <c r="D50" s="187">
        <v>10</v>
      </c>
      <c r="E50" s="187">
        <v>5.39</v>
      </c>
      <c r="F50" s="190">
        <f>295*E50*D50/10</f>
        <v>1590.05</v>
      </c>
      <c r="G50" s="188"/>
    </row>
    <row r="51" spans="1:7" x14ac:dyDescent="0.15">
      <c r="A51" s="742"/>
      <c r="B51" s="191" t="s">
        <v>408</v>
      </c>
      <c r="C51" s="187" t="s">
        <v>419</v>
      </c>
      <c r="D51" s="187">
        <v>10</v>
      </c>
      <c r="E51" s="187">
        <v>8.81</v>
      </c>
      <c r="F51" s="190">
        <f>295*E51*D51/10</f>
        <v>2598.9500000000003</v>
      </c>
      <c r="G51" s="188"/>
    </row>
    <row r="52" spans="1:7" x14ac:dyDescent="0.15">
      <c r="A52" s="742"/>
      <c r="B52" s="191" t="s">
        <v>536</v>
      </c>
      <c r="C52" s="187" t="s">
        <v>419</v>
      </c>
      <c r="D52" s="187">
        <v>10</v>
      </c>
      <c r="E52" s="187">
        <v>2.7</v>
      </c>
      <c r="F52" s="190">
        <f>295*E52*D52/10</f>
        <v>796.5</v>
      </c>
      <c r="G52" s="188"/>
    </row>
    <row r="53" spans="1:7" x14ac:dyDescent="0.15">
      <c r="A53" s="742"/>
      <c r="B53" s="191" t="s">
        <v>537</v>
      </c>
      <c r="C53" s="187" t="s">
        <v>191</v>
      </c>
      <c r="D53" s="187">
        <v>10</v>
      </c>
      <c r="E53" s="187">
        <v>1.1599999999999999</v>
      </c>
      <c r="F53" s="190"/>
      <c r="G53" s="188"/>
    </row>
    <row r="54" spans="1:7" x14ac:dyDescent="0.15">
      <c r="A54" s="742"/>
      <c r="B54" s="191" t="s">
        <v>538</v>
      </c>
      <c r="C54" s="187" t="s">
        <v>539</v>
      </c>
      <c r="D54" s="187">
        <v>10</v>
      </c>
      <c r="E54" s="187">
        <v>0.16</v>
      </c>
      <c r="F54" s="190">
        <f>295*E54*D54/10</f>
        <v>47.2</v>
      </c>
      <c r="G54" s="188"/>
    </row>
    <row r="55" spans="1:7" x14ac:dyDescent="0.15">
      <c r="A55" s="742"/>
      <c r="B55" s="191" t="s">
        <v>427</v>
      </c>
      <c r="C55" s="187" t="s">
        <v>191</v>
      </c>
      <c r="D55" s="187">
        <v>10</v>
      </c>
      <c r="E55" s="187">
        <v>0.28000000000000003</v>
      </c>
      <c r="F55" s="190">
        <f>295*E55*D55/10</f>
        <v>82.600000000000009</v>
      </c>
      <c r="G55" s="188"/>
    </row>
    <row r="56" spans="1:7" x14ac:dyDescent="0.15">
      <c r="A56" s="742"/>
      <c r="B56" s="191" t="s">
        <v>540</v>
      </c>
      <c r="C56" s="187" t="s">
        <v>67</v>
      </c>
      <c r="D56" s="187">
        <v>10</v>
      </c>
      <c r="E56" s="187">
        <v>0.13</v>
      </c>
      <c r="F56" s="190">
        <f>295*E56*D56/10</f>
        <v>38.35</v>
      </c>
      <c r="G56" s="188"/>
    </row>
    <row r="57" spans="1:7" x14ac:dyDescent="0.15">
      <c r="A57" s="742"/>
      <c r="B57" s="191" t="s">
        <v>404</v>
      </c>
      <c r="C57" s="187" t="s">
        <v>535</v>
      </c>
      <c r="D57" s="187">
        <v>10</v>
      </c>
      <c r="E57" s="187">
        <v>0.5</v>
      </c>
      <c r="F57" s="190">
        <f>295*E57*D57/10</f>
        <v>147.5</v>
      </c>
      <c r="G57" s="188"/>
    </row>
    <row r="58" spans="1:7" x14ac:dyDescent="0.15">
      <c r="A58" s="742"/>
      <c r="B58" s="192"/>
      <c r="C58" s="187"/>
      <c r="D58" s="187"/>
      <c r="E58" s="187"/>
      <c r="F58" s="190"/>
      <c r="G58" s="188"/>
    </row>
    <row r="59" spans="1:7" x14ac:dyDescent="0.15">
      <c r="A59" s="742"/>
      <c r="B59" s="192"/>
      <c r="C59" s="187"/>
      <c r="D59" s="187"/>
      <c r="E59" s="187"/>
      <c r="F59" s="190"/>
      <c r="G59" s="188"/>
    </row>
    <row r="60" spans="1:7" x14ac:dyDescent="0.15">
      <c r="A60" s="742"/>
      <c r="B60" s="192"/>
      <c r="C60" s="187"/>
      <c r="D60" s="187"/>
      <c r="E60" s="187"/>
      <c r="F60" s="190"/>
      <c r="G60" s="188"/>
    </row>
    <row r="61" spans="1:7" x14ac:dyDescent="0.15">
      <c r="A61" s="742"/>
      <c r="B61" s="193" t="s">
        <v>541</v>
      </c>
      <c r="C61" s="187" t="s">
        <v>71</v>
      </c>
      <c r="D61" s="187">
        <v>10</v>
      </c>
      <c r="E61" s="187">
        <v>0.83</v>
      </c>
      <c r="F61" s="190">
        <f t="shared" ref="F61:F79" si="3">295*E61*D61/10</f>
        <v>244.85</v>
      </c>
      <c r="G61" s="188"/>
    </row>
    <row r="62" spans="1:7" x14ac:dyDescent="0.15">
      <c r="A62" s="742"/>
      <c r="B62" s="193" t="s">
        <v>542</v>
      </c>
      <c r="C62" s="187" t="s">
        <v>71</v>
      </c>
      <c r="D62" s="187">
        <v>10</v>
      </c>
      <c r="E62" s="187">
        <v>0.5</v>
      </c>
      <c r="F62" s="190">
        <f t="shared" si="3"/>
        <v>147.5</v>
      </c>
      <c r="G62" s="188"/>
    </row>
    <row r="63" spans="1:7" x14ac:dyDescent="0.15">
      <c r="A63" s="742"/>
      <c r="B63" s="193" t="s">
        <v>543</v>
      </c>
      <c r="C63" s="187" t="s">
        <v>71</v>
      </c>
      <c r="D63" s="187">
        <v>10</v>
      </c>
      <c r="E63" s="187">
        <v>0.56000000000000005</v>
      </c>
      <c r="F63" s="190">
        <f t="shared" si="3"/>
        <v>165.20000000000002</v>
      </c>
      <c r="G63" s="188"/>
    </row>
    <row r="64" spans="1:7" x14ac:dyDescent="0.15">
      <c r="A64" s="742"/>
      <c r="B64" s="193" t="s">
        <v>544</v>
      </c>
      <c r="C64" s="187" t="s">
        <v>71</v>
      </c>
      <c r="D64" s="187">
        <v>10</v>
      </c>
      <c r="E64" s="187">
        <v>0.56999999999999995</v>
      </c>
      <c r="F64" s="190">
        <f t="shared" si="3"/>
        <v>168.14999999999998</v>
      </c>
      <c r="G64" s="188"/>
    </row>
    <row r="65" spans="1:7" x14ac:dyDescent="0.15">
      <c r="A65" s="742"/>
      <c r="B65" s="193" t="s">
        <v>545</v>
      </c>
      <c r="C65" s="187" t="s">
        <v>71</v>
      </c>
      <c r="D65" s="187">
        <v>10</v>
      </c>
      <c r="E65" s="187">
        <v>0.39</v>
      </c>
      <c r="F65" s="190">
        <f t="shared" si="3"/>
        <v>115.05</v>
      </c>
      <c r="G65" s="188"/>
    </row>
    <row r="66" spans="1:7" x14ac:dyDescent="0.15">
      <c r="A66" s="742"/>
      <c r="B66" s="193" t="s">
        <v>426</v>
      </c>
      <c r="C66" s="187" t="s">
        <v>71</v>
      </c>
      <c r="D66" s="187">
        <v>10</v>
      </c>
      <c r="E66" s="187">
        <v>1.2</v>
      </c>
      <c r="F66" s="190">
        <f t="shared" si="3"/>
        <v>354</v>
      </c>
      <c r="G66" s="188"/>
    </row>
    <row r="67" spans="1:7" x14ac:dyDescent="0.15">
      <c r="A67" s="742"/>
      <c r="B67" s="193" t="s">
        <v>546</v>
      </c>
      <c r="C67" s="187" t="s">
        <v>71</v>
      </c>
      <c r="D67" s="187">
        <v>10</v>
      </c>
      <c r="E67" s="187">
        <v>0.53</v>
      </c>
      <c r="F67" s="190">
        <f t="shared" si="3"/>
        <v>156.35</v>
      </c>
      <c r="G67" s="188"/>
    </row>
    <row r="68" spans="1:7" x14ac:dyDescent="0.15">
      <c r="A68" s="742"/>
      <c r="B68" s="192" t="s">
        <v>547</v>
      </c>
      <c r="C68" s="194" t="s">
        <v>71</v>
      </c>
      <c r="D68" s="194">
        <v>10</v>
      </c>
      <c r="E68" s="194">
        <v>0.5</v>
      </c>
      <c r="F68" s="195">
        <f t="shared" si="3"/>
        <v>147.5</v>
      </c>
      <c r="G68" s="188"/>
    </row>
    <row r="69" spans="1:7" x14ac:dyDescent="0.15">
      <c r="A69" s="742"/>
      <c r="B69" s="193" t="s">
        <v>111</v>
      </c>
      <c r="C69" s="187" t="s">
        <v>71</v>
      </c>
      <c r="D69" s="187">
        <v>10</v>
      </c>
      <c r="E69" s="187">
        <v>0.06</v>
      </c>
      <c r="F69" s="190">
        <f t="shared" si="3"/>
        <v>17.7</v>
      </c>
      <c r="G69" s="188"/>
    </row>
    <row r="70" spans="1:7" x14ac:dyDescent="0.15">
      <c r="A70" s="742"/>
      <c r="B70" s="193" t="s">
        <v>548</v>
      </c>
      <c r="C70" s="187" t="s">
        <v>71</v>
      </c>
      <c r="D70" s="187">
        <v>10</v>
      </c>
      <c r="E70" s="187">
        <v>0.36</v>
      </c>
      <c r="F70" s="190">
        <f t="shared" si="3"/>
        <v>106.2</v>
      </c>
      <c r="G70" s="188"/>
    </row>
    <row r="71" spans="1:7" x14ac:dyDescent="0.15">
      <c r="A71" s="742"/>
      <c r="B71" s="193" t="s">
        <v>549</v>
      </c>
      <c r="C71" s="187" t="s">
        <v>71</v>
      </c>
      <c r="D71" s="187">
        <v>10</v>
      </c>
      <c r="E71" s="187">
        <v>0.19</v>
      </c>
      <c r="F71" s="190">
        <f t="shared" si="3"/>
        <v>56.05</v>
      </c>
      <c r="G71" s="188"/>
    </row>
    <row r="72" spans="1:7" x14ac:dyDescent="0.15">
      <c r="A72" s="742"/>
      <c r="B72" s="192" t="s">
        <v>550</v>
      </c>
      <c r="C72" s="194" t="s">
        <v>71</v>
      </c>
      <c r="D72" s="187">
        <v>10</v>
      </c>
      <c r="E72" s="194">
        <v>0.43</v>
      </c>
      <c r="F72" s="195">
        <f t="shared" si="3"/>
        <v>126.85</v>
      </c>
      <c r="G72" s="188"/>
    </row>
    <row r="73" spans="1:7" x14ac:dyDescent="0.15">
      <c r="A73" s="742"/>
      <c r="B73" s="193" t="s">
        <v>551</v>
      </c>
      <c r="C73" s="187" t="s">
        <v>71</v>
      </c>
      <c r="D73" s="187">
        <v>10</v>
      </c>
      <c r="E73" s="187">
        <v>0.89</v>
      </c>
      <c r="F73" s="190">
        <f t="shared" si="3"/>
        <v>262.55</v>
      </c>
      <c r="G73" s="188"/>
    </row>
    <row r="74" spans="1:7" x14ac:dyDescent="0.15">
      <c r="A74" s="742"/>
      <c r="B74" s="193" t="s">
        <v>552</v>
      </c>
      <c r="C74" s="187" t="s">
        <v>553</v>
      </c>
      <c r="D74" s="187">
        <v>10</v>
      </c>
      <c r="E74" s="187">
        <v>1.21</v>
      </c>
      <c r="F74" s="190">
        <f t="shared" si="3"/>
        <v>356.95</v>
      </c>
      <c r="G74" s="188"/>
    </row>
    <row r="75" spans="1:7" x14ac:dyDescent="0.15">
      <c r="A75" s="742"/>
      <c r="B75" s="193" t="s">
        <v>554</v>
      </c>
      <c r="C75" s="187" t="s">
        <v>71</v>
      </c>
      <c r="D75" s="187">
        <v>10</v>
      </c>
      <c r="E75" s="187">
        <v>1.08</v>
      </c>
      <c r="F75" s="190">
        <f t="shared" si="3"/>
        <v>318.60000000000002</v>
      </c>
      <c r="G75" s="188"/>
    </row>
    <row r="76" spans="1:7" x14ac:dyDescent="0.15">
      <c r="A76" s="742"/>
      <c r="B76" s="193" t="s">
        <v>555</v>
      </c>
      <c r="C76" s="187" t="s">
        <v>71</v>
      </c>
      <c r="D76" s="187">
        <v>10</v>
      </c>
      <c r="E76" s="187">
        <v>0.63</v>
      </c>
      <c r="F76" s="190">
        <f t="shared" si="3"/>
        <v>185.85</v>
      </c>
      <c r="G76" s="188"/>
    </row>
    <row r="77" spans="1:7" x14ac:dyDescent="0.15">
      <c r="A77" s="742"/>
      <c r="B77" s="193" t="s">
        <v>556</v>
      </c>
      <c r="C77" s="187" t="s">
        <v>71</v>
      </c>
      <c r="D77" s="187">
        <v>10</v>
      </c>
      <c r="E77" s="187">
        <v>0.46</v>
      </c>
      <c r="F77" s="190">
        <f t="shared" si="3"/>
        <v>135.70000000000002</v>
      </c>
      <c r="G77" s="188"/>
    </row>
    <row r="78" spans="1:7" x14ac:dyDescent="0.15">
      <c r="A78" s="742"/>
      <c r="B78" s="193" t="s">
        <v>557</v>
      </c>
      <c r="C78" s="187" t="s">
        <v>71</v>
      </c>
      <c r="D78" s="187">
        <v>10</v>
      </c>
      <c r="E78" s="187">
        <v>0.49</v>
      </c>
      <c r="F78" s="190">
        <f t="shared" si="3"/>
        <v>144.55000000000001</v>
      </c>
      <c r="G78" s="188"/>
    </row>
    <row r="79" spans="1:7" x14ac:dyDescent="0.15">
      <c r="A79" s="742"/>
      <c r="B79" s="193" t="s">
        <v>558</v>
      </c>
      <c r="C79" s="187" t="s">
        <v>71</v>
      </c>
      <c r="D79" s="187">
        <v>10</v>
      </c>
      <c r="E79" s="187">
        <v>0.24</v>
      </c>
      <c r="F79" s="190">
        <f t="shared" si="3"/>
        <v>70.8</v>
      </c>
      <c r="G79" s="188"/>
    </row>
    <row r="80" spans="1:7" x14ac:dyDescent="0.15">
      <c r="A80" s="742"/>
      <c r="B80" s="193" t="s">
        <v>559</v>
      </c>
      <c r="C80" s="187" t="s">
        <v>191</v>
      </c>
      <c r="D80" s="187">
        <v>10</v>
      </c>
      <c r="E80" s="187">
        <v>0.04</v>
      </c>
      <c r="F80" s="190"/>
      <c r="G80" s="188"/>
    </row>
    <row r="81" spans="1:7" x14ac:dyDescent="0.15">
      <c r="A81" s="742"/>
      <c r="B81" s="193" t="s">
        <v>560</v>
      </c>
      <c r="C81" s="187" t="s">
        <v>191</v>
      </c>
      <c r="D81" s="187">
        <v>10</v>
      </c>
      <c r="E81" s="187">
        <v>0.1</v>
      </c>
      <c r="F81" s="190"/>
      <c r="G81" s="188"/>
    </row>
    <row r="82" spans="1:7" x14ac:dyDescent="0.15">
      <c r="A82" s="742"/>
      <c r="B82" s="193" t="s">
        <v>561</v>
      </c>
      <c r="C82" s="187" t="s">
        <v>191</v>
      </c>
      <c r="D82" s="187">
        <v>10</v>
      </c>
      <c r="E82" s="187">
        <v>0.26</v>
      </c>
      <c r="F82" s="190"/>
      <c r="G82" s="188"/>
    </row>
    <row r="83" spans="1:7" x14ac:dyDescent="0.15">
      <c r="A83" s="742"/>
      <c r="B83" s="193" t="s">
        <v>562</v>
      </c>
      <c r="C83" s="187" t="s">
        <v>553</v>
      </c>
      <c r="D83" s="187">
        <v>10</v>
      </c>
      <c r="E83" s="187">
        <v>0.41</v>
      </c>
      <c r="F83" s="190">
        <f>295*E83*D83/10</f>
        <v>120.95</v>
      </c>
      <c r="G83" s="188"/>
    </row>
    <row r="84" spans="1:7" x14ac:dyDescent="0.15">
      <c r="A84" s="742"/>
      <c r="B84" s="193" t="s">
        <v>415</v>
      </c>
      <c r="C84" s="187" t="s">
        <v>67</v>
      </c>
      <c r="D84" s="187">
        <v>10</v>
      </c>
      <c r="E84" s="187">
        <v>0.1</v>
      </c>
      <c r="F84" s="190">
        <f>295*E84*D84/10</f>
        <v>29.5</v>
      </c>
      <c r="G84" s="188"/>
    </row>
    <row r="85" spans="1:7" x14ac:dyDescent="0.15">
      <c r="A85" s="742"/>
      <c r="B85" s="193" t="s">
        <v>563</v>
      </c>
      <c r="C85" s="187" t="s">
        <v>67</v>
      </c>
      <c r="D85" s="187">
        <v>10</v>
      </c>
      <c r="E85" s="187">
        <v>0.31</v>
      </c>
      <c r="F85" s="190">
        <f>295*E85*D85/10</f>
        <v>91.45</v>
      </c>
      <c r="G85" s="188"/>
    </row>
    <row r="86" spans="1:7" x14ac:dyDescent="0.15">
      <c r="A86" s="742"/>
      <c r="B86" s="193" t="s">
        <v>437</v>
      </c>
      <c r="C86" s="187" t="s">
        <v>67</v>
      </c>
      <c r="D86" s="187">
        <v>10</v>
      </c>
      <c r="E86" s="187">
        <v>0.06</v>
      </c>
      <c r="F86" s="190">
        <f>295*E86*D86/10</f>
        <v>17.7</v>
      </c>
      <c r="G86" s="188"/>
    </row>
    <row r="87" spans="1:7" x14ac:dyDescent="0.15">
      <c r="A87" s="742"/>
      <c r="B87" s="193" t="s">
        <v>564</v>
      </c>
      <c r="C87" s="187" t="s">
        <v>67</v>
      </c>
      <c r="D87" s="187">
        <v>10</v>
      </c>
      <c r="E87" s="187">
        <v>7.0000000000000007E-2</v>
      </c>
      <c r="F87" s="190"/>
      <c r="G87" s="188"/>
    </row>
    <row r="88" spans="1:7" x14ac:dyDescent="0.15">
      <c r="A88" s="742"/>
      <c r="B88" s="193" t="s">
        <v>565</v>
      </c>
      <c r="C88" s="187" t="s">
        <v>67</v>
      </c>
      <c r="D88" s="187">
        <v>10</v>
      </c>
      <c r="E88" s="187">
        <v>0.03</v>
      </c>
      <c r="F88" s="190">
        <f>295*E88*D88/10</f>
        <v>8.85</v>
      </c>
      <c r="G88" s="188"/>
    </row>
    <row r="89" spans="1:7" x14ac:dyDescent="0.15">
      <c r="A89" s="742"/>
      <c r="B89" s="193" t="s">
        <v>566</v>
      </c>
      <c r="C89" s="187" t="s">
        <v>553</v>
      </c>
      <c r="D89" s="187">
        <v>10</v>
      </c>
      <c r="E89" s="187">
        <v>0.5</v>
      </c>
      <c r="F89" s="190"/>
      <c r="G89" s="188"/>
    </row>
    <row r="90" spans="1:7" x14ac:dyDescent="0.15">
      <c r="A90" s="742"/>
      <c r="B90" s="193" t="s">
        <v>567</v>
      </c>
      <c r="C90" s="187" t="s">
        <v>553</v>
      </c>
      <c r="D90" s="187">
        <v>10</v>
      </c>
      <c r="E90" s="187">
        <v>0.37</v>
      </c>
      <c r="F90" s="190"/>
      <c r="G90" s="188"/>
    </row>
    <row r="91" spans="1:7" x14ac:dyDescent="0.15">
      <c r="B91" s="187"/>
      <c r="C91" s="187"/>
      <c r="D91" s="187"/>
      <c r="E91" s="187"/>
      <c r="F91" s="190"/>
      <c r="G91" s="188"/>
    </row>
    <row r="92" spans="1:7" x14ac:dyDescent="0.15">
      <c r="A92" s="743" t="s">
        <v>568</v>
      </c>
      <c r="B92" s="196" t="s">
        <v>66</v>
      </c>
      <c r="C92" s="196" t="s">
        <v>569</v>
      </c>
      <c r="D92" s="197">
        <v>10</v>
      </c>
      <c r="E92" s="198">
        <v>6.1016950000000003</v>
      </c>
      <c r="F92" s="196">
        <v>1800</v>
      </c>
      <c r="G92" s="196"/>
    </row>
    <row r="93" spans="1:7" x14ac:dyDescent="0.15">
      <c r="A93" s="743"/>
      <c r="B93" s="196" t="s">
        <v>570</v>
      </c>
      <c r="C93" s="196" t="s">
        <v>569</v>
      </c>
      <c r="D93" s="197">
        <v>10</v>
      </c>
      <c r="E93" s="198">
        <v>4.0677969999999997</v>
      </c>
      <c r="F93" s="196">
        <v>1200</v>
      </c>
      <c r="G93" s="196"/>
    </row>
    <row r="94" spans="1:7" x14ac:dyDescent="0.15">
      <c r="A94" s="743"/>
      <c r="B94" s="199" t="s">
        <v>571</v>
      </c>
      <c r="C94" s="744" t="s">
        <v>572</v>
      </c>
      <c r="D94" s="197">
        <v>10</v>
      </c>
      <c r="E94" s="198">
        <v>0.169492</v>
      </c>
      <c r="F94" s="196">
        <v>50</v>
      </c>
      <c r="G94" s="196" t="s">
        <v>573</v>
      </c>
    </row>
    <row r="95" spans="1:7" x14ac:dyDescent="0.15">
      <c r="A95" s="743"/>
      <c r="B95" s="199" t="s">
        <v>411</v>
      </c>
      <c r="C95" s="744"/>
      <c r="D95" s="197">
        <v>10</v>
      </c>
      <c r="E95" s="198">
        <v>0.33898299999999998</v>
      </c>
      <c r="F95" s="196">
        <v>100</v>
      </c>
      <c r="G95" s="196" t="s">
        <v>574</v>
      </c>
    </row>
    <row r="96" spans="1:7" x14ac:dyDescent="0.15">
      <c r="A96" s="743"/>
      <c r="B96" s="199" t="s">
        <v>575</v>
      </c>
      <c r="C96" s="744"/>
      <c r="D96" s="197">
        <v>10</v>
      </c>
      <c r="E96" s="198">
        <v>0.67796599999999996</v>
      </c>
      <c r="F96" s="196">
        <v>200</v>
      </c>
      <c r="G96" s="196" t="s">
        <v>576</v>
      </c>
    </row>
    <row r="97" spans="1:7" x14ac:dyDescent="0.15">
      <c r="A97" s="743"/>
      <c r="B97" s="200" t="s">
        <v>577</v>
      </c>
      <c r="C97" s="744" t="s">
        <v>191</v>
      </c>
      <c r="D97" s="197">
        <v>10</v>
      </c>
      <c r="E97" s="198">
        <v>0.33898299999999998</v>
      </c>
      <c r="F97" s="196">
        <v>100</v>
      </c>
      <c r="G97" s="196" t="s">
        <v>578</v>
      </c>
    </row>
    <row r="98" spans="1:7" x14ac:dyDescent="0.15">
      <c r="A98" s="743"/>
      <c r="B98" s="200" t="s">
        <v>579</v>
      </c>
      <c r="C98" s="744"/>
      <c r="D98" s="197">
        <v>10</v>
      </c>
      <c r="E98" s="198">
        <v>0.67796599999999996</v>
      </c>
      <c r="F98" s="196">
        <v>200</v>
      </c>
      <c r="G98" s="196" t="s">
        <v>580</v>
      </c>
    </row>
    <row r="99" spans="1:7" x14ac:dyDescent="0.15">
      <c r="A99" s="743"/>
      <c r="B99" s="200" t="s">
        <v>581</v>
      </c>
      <c r="C99" s="744"/>
      <c r="D99" s="197">
        <v>10</v>
      </c>
      <c r="E99" s="198">
        <v>1.0169490000000001</v>
      </c>
      <c r="F99" s="196">
        <v>300</v>
      </c>
      <c r="G99" s="196" t="s">
        <v>576</v>
      </c>
    </row>
    <row r="100" spans="1:7" x14ac:dyDescent="0.15">
      <c r="A100" s="743"/>
      <c r="B100" s="199" t="s">
        <v>582</v>
      </c>
      <c r="C100" s="744" t="s">
        <v>191</v>
      </c>
      <c r="D100" s="197">
        <v>10</v>
      </c>
      <c r="E100" s="198">
        <v>1.0169490000000001</v>
      </c>
      <c r="F100" s="196">
        <v>300</v>
      </c>
      <c r="G100" s="196" t="s">
        <v>583</v>
      </c>
    </row>
    <row r="101" spans="1:7" x14ac:dyDescent="0.15">
      <c r="A101" s="743"/>
      <c r="B101" s="199" t="s">
        <v>584</v>
      </c>
      <c r="C101" s="744"/>
      <c r="D101" s="197">
        <v>10</v>
      </c>
      <c r="E101" s="198">
        <v>1.3559319999999999</v>
      </c>
      <c r="F101" s="196">
        <v>400</v>
      </c>
      <c r="G101" s="196" t="s">
        <v>585</v>
      </c>
    </row>
    <row r="102" spans="1:7" x14ac:dyDescent="0.15">
      <c r="A102" s="743"/>
      <c r="B102" s="200" t="s">
        <v>586</v>
      </c>
      <c r="C102" s="744" t="s">
        <v>191</v>
      </c>
      <c r="D102" s="197">
        <v>10</v>
      </c>
      <c r="E102" s="198">
        <v>5.084746</v>
      </c>
      <c r="F102" s="196">
        <v>1500</v>
      </c>
      <c r="G102" s="196" t="s">
        <v>587</v>
      </c>
    </row>
    <row r="103" spans="1:7" x14ac:dyDescent="0.15">
      <c r="A103" s="743"/>
      <c r="B103" s="200" t="s">
        <v>588</v>
      </c>
      <c r="C103" s="744"/>
      <c r="D103" s="197">
        <v>10</v>
      </c>
      <c r="E103" s="198">
        <v>6.7796609999999999</v>
      </c>
      <c r="F103" s="196">
        <v>2000</v>
      </c>
      <c r="G103" s="196" t="s">
        <v>589</v>
      </c>
    </row>
    <row r="104" spans="1:7" x14ac:dyDescent="0.15">
      <c r="A104" s="743"/>
      <c r="B104" s="200" t="s">
        <v>590</v>
      </c>
      <c r="C104" s="744"/>
      <c r="D104" s="197">
        <v>10</v>
      </c>
      <c r="E104" s="198">
        <v>8.4745760000000008</v>
      </c>
      <c r="F104" s="196">
        <v>2500</v>
      </c>
      <c r="G104" s="196" t="s">
        <v>591</v>
      </c>
    </row>
    <row r="105" spans="1:7" x14ac:dyDescent="0.15">
      <c r="A105" s="743"/>
      <c r="B105" s="199" t="s">
        <v>592</v>
      </c>
      <c r="C105" s="744" t="s">
        <v>191</v>
      </c>
      <c r="D105" s="197">
        <v>10</v>
      </c>
      <c r="E105" s="198">
        <v>2.7118639999999998</v>
      </c>
      <c r="F105" s="196">
        <v>800</v>
      </c>
      <c r="G105" s="196" t="s">
        <v>593</v>
      </c>
    </row>
    <row r="106" spans="1:7" x14ac:dyDescent="0.15">
      <c r="A106" s="743"/>
      <c r="B106" s="199" t="s">
        <v>412</v>
      </c>
      <c r="C106" s="744"/>
      <c r="D106" s="197">
        <v>10</v>
      </c>
      <c r="E106" s="198">
        <v>6.7796609999999999</v>
      </c>
      <c r="F106" s="196">
        <v>2000</v>
      </c>
      <c r="G106" s="196" t="s">
        <v>594</v>
      </c>
    </row>
    <row r="107" spans="1:7" x14ac:dyDescent="0.15">
      <c r="A107" s="743"/>
      <c r="B107" s="199" t="s">
        <v>595</v>
      </c>
      <c r="C107" s="744"/>
      <c r="D107" s="197">
        <v>10</v>
      </c>
      <c r="E107" s="198">
        <v>8.4745760000000008</v>
      </c>
      <c r="F107" s="196">
        <v>2500</v>
      </c>
      <c r="G107" s="196" t="s">
        <v>596</v>
      </c>
    </row>
    <row r="108" spans="1:7" x14ac:dyDescent="0.15">
      <c r="A108" s="743"/>
      <c r="B108" s="199" t="s">
        <v>413</v>
      </c>
      <c r="C108" s="744"/>
      <c r="D108" s="197">
        <v>10</v>
      </c>
      <c r="E108" s="198">
        <v>10.169492</v>
      </c>
      <c r="F108" s="196">
        <v>3000</v>
      </c>
      <c r="G108" s="196" t="s">
        <v>597</v>
      </c>
    </row>
    <row r="109" spans="1:7" x14ac:dyDescent="0.15">
      <c r="A109" s="743"/>
      <c r="B109" s="201" t="s">
        <v>598</v>
      </c>
      <c r="C109" s="744" t="s">
        <v>572</v>
      </c>
      <c r="D109" s="197">
        <v>10</v>
      </c>
      <c r="E109" s="198">
        <v>0.20338999999999999</v>
      </c>
      <c r="F109" s="196">
        <v>60</v>
      </c>
      <c r="G109" s="196" t="s">
        <v>598</v>
      </c>
    </row>
    <row r="110" spans="1:7" x14ac:dyDescent="0.15">
      <c r="A110" s="743"/>
      <c r="B110" s="202" t="s">
        <v>420</v>
      </c>
      <c r="C110" s="744"/>
      <c r="D110" s="197">
        <v>10</v>
      </c>
      <c r="E110" s="198">
        <v>0.50847500000000001</v>
      </c>
      <c r="F110" s="196">
        <v>150</v>
      </c>
      <c r="G110" s="196" t="s">
        <v>599</v>
      </c>
    </row>
    <row r="111" spans="1:7" x14ac:dyDescent="0.15">
      <c r="A111" s="743"/>
      <c r="B111" s="202" t="s">
        <v>600</v>
      </c>
      <c r="C111" s="744"/>
      <c r="D111" s="197">
        <v>10</v>
      </c>
      <c r="E111" s="198">
        <v>0.67796599999999996</v>
      </c>
      <c r="F111" s="196">
        <v>200</v>
      </c>
      <c r="G111" s="196" t="s">
        <v>601</v>
      </c>
    </row>
    <row r="112" spans="1:7" x14ac:dyDescent="0.15">
      <c r="A112" s="743"/>
      <c r="B112" s="199" t="s">
        <v>602</v>
      </c>
      <c r="C112" s="744" t="s">
        <v>572</v>
      </c>
      <c r="D112" s="197">
        <v>10</v>
      </c>
      <c r="E112" s="198">
        <v>0.84745800000000004</v>
      </c>
      <c r="F112" s="196">
        <v>250</v>
      </c>
      <c r="G112" s="196" t="s">
        <v>603</v>
      </c>
    </row>
    <row r="113" spans="1:7" x14ac:dyDescent="0.15">
      <c r="A113" s="743"/>
      <c r="B113" s="199" t="s">
        <v>414</v>
      </c>
      <c r="C113" s="744"/>
      <c r="D113" s="197">
        <v>10</v>
      </c>
      <c r="E113" s="198">
        <v>1.1864410000000001</v>
      </c>
      <c r="F113" s="196">
        <v>350</v>
      </c>
      <c r="G113" s="196" t="s">
        <v>604</v>
      </c>
    </row>
    <row r="114" spans="1:7" x14ac:dyDescent="0.15">
      <c r="A114" s="743"/>
      <c r="B114" s="200" t="s">
        <v>605</v>
      </c>
      <c r="C114" s="744" t="s">
        <v>606</v>
      </c>
      <c r="D114" s="197">
        <v>10</v>
      </c>
      <c r="E114" s="198">
        <v>1.6949149999999999</v>
      </c>
      <c r="F114" s="196">
        <v>500</v>
      </c>
      <c r="G114" s="203" t="s">
        <v>607</v>
      </c>
    </row>
    <row r="115" spans="1:7" x14ac:dyDescent="0.15">
      <c r="A115" s="743"/>
      <c r="B115" s="200" t="s">
        <v>608</v>
      </c>
      <c r="C115" s="744"/>
      <c r="D115" s="197">
        <v>10</v>
      </c>
      <c r="E115" s="198">
        <v>3.389831</v>
      </c>
      <c r="F115" s="196">
        <v>1000</v>
      </c>
      <c r="G115" s="203" t="s">
        <v>609</v>
      </c>
    </row>
    <row r="116" spans="1:7" x14ac:dyDescent="0.15">
      <c r="A116" s="743"/>
      <c r="B116" s="199" t="s">
        <v>418</v>
      </c>
      <c r="C116" s="744" t="s">
        <v>553</v>
      </c>
      <c r="D116" s="197">
        <v>10</v>
      </c>
      <c r="E116" s="198">
        <v>1.3559319999999999</v>
      </c>
      <c r="F116" s="196">
        <v>400</v>
      </c>
      <c r="G116" s="196" t="s">
        <v>610</v>
      </c>
    </row>
    <row r="117" spans="1:7" x14ac:dyDescent="0.15">
      <c r="A117" s="743"/>
      <c r="B117" s="199" t="s">
        <v>611</v>
      </c>
      <c r="C117" s="744"/>
      <c r="D117" s="197">
        <v>10</v>
      </c>
      <c r="E117" s="198">
        <v>2.0338980000000002</v>
      </c>
      <c r="F117" s="196">
        <v>600</v>
      </c>
      <c r="G117" s="196" t="s">
        <v>612</v>
      </c>
    </row>
    <row r="118" spans="1:7" x14ac:dyDescent="0.15">
      <c r="A118" s="743"/>
      <c r="B118" s="199" t="s">
        <v>613</v>
      </c>
      <c r="C118" s="744"/>
      <c r="D118" s="197">
        <v>10</v>
      </c>
      <c r="E118" s="198">
        <v>2.7118639999999998</v>
      </c>
      <c r="F118" s="196">
        <v>800</v>
      </c>
      <c r="G118" s="196" t="s">
        <v>614</v>
      </c>
    </row>
    <row r="119" spans="1:7" x14ac:dyDescent="0.15">
      <c r="A119" s="743"/>
      <c r="B119" s="200" t="s">
        <v>615</v>
      </c>
      <c r="C119" s="744" t="s">
        <v>572</v>
      </c>
      <c r="D119" s="197">
        <v>10</v>
      </c>
      <c r="E119" s="198">
        <v>0.33898299999999998</v>
      </c>
      <c r="F119" s="196">
        <v>100</v>
      </c>
      <c r="G119" s="196" t="s">
        <v>616</v>
      </c>
    </row>
    <row r="120" spans="1:7" x14ac:dyDescent="0.15">
      <c r="A120" s="743"/>
      <c r="B120" s="200" t="s">
        <v>617</v>
      </c>
      <c r="C120" s="744"/>
      <c r="D120" s="197">
        <v>10</v>
      </c>
      <c r="E120" s="198">
        <v>0.67796599999999996</v>
      </c>
      <c r="F120" s="196">
        <v>200</v>
      </c>
      <c r="G120" s="196" t="s">
        <v>618</v>
      </c>
    </row>
    <row r="121" spans="1:7" x14ac:dyDescent="0.15">
      <c r="A121" s="743"/>
      <c r="B121" s="199" t="s">
        <v>619</v>
      </c>
      <c r="C121" s="744"/>
      <c r="D121" s="197">
        <v>10</v>
      </c>
      <c r="E121" s="198">
        <v>0.67796599999999996</v>
      </c>
      <c r="F121" s="196">
        <v>200</v>
      </c>
      <c r="G121" s="196" t="s">
        <v>607</v>
      </c>
    </row>
    <row r="122" spans="1:7" x14ac:dyDescent="0.15">
      <c r="A122" s="743"/>
      <c r="B122" s="199" t="s">
        <v>620</v>
      </c>
      <c r="C122" s="744"/>
      <c r="D122" s="197">
        <v>10</v>
      </c>
      <c r="E122" s="198">
        <v>1.3559319999999999</v>
      </c>
      <c r="F122" s="196">
        <v>400</v>
      </c>
      <c r="G122" s="196" t="s">
        <v>618</v>
      </c>
    </row>
    <row r="123" spans="1:7" x14ac:dyDescent="0.15">
      <c r="A123" s="743"/>
      <c r="B123" s="200" t="s">
        <v>621</v>
      </c>
      <c r="C123" s="744" t="s">
        <v>191</v>
      </c>
      <c r="D123" s="197">
        <v>10</v>
      </c>
      <c r="E123" s="198">
        <v>5.4237289999999998</v>
      </c>
      <c r="F123" s="196">
        <v>1600</v>
      </c>
      <c r="G123" s="196" t="s">
        <v>622</v>
      </c>
    </row>
    <row r="124" spans="1:7" x14ac:dyDescent="0.15">
      <c r="A124" s="743"/>
      <c r="B124" s="200" t="s">
        <v>623</v>
      </c>
      <c r="C124" s="744"/>
      <c r="D124" s="197">
        <v>10</v>
      </c>
      <c r="E124" s="198">
        <v>6.7796609999999999</v>
      </c>
      <c r="F124" s="196">
        <v>2000</v>
      </c>
      <c r="G124" s="196" t="s">
        <v>624</v>
      </c>
    </row>
    <row r="125" spans="1:7" x14ac:dyDescent="0.15">
      <c r="A125" s="743"/>
      <c r="B125" s="200" t="s">
        <v>625</v>
      </c>
      <c r="C125" s="744"/>
      <c r="D125" s="197">
        <v>10</v>
      </c>
      <c r="E125" s="198">
        <v>8.1355930000000001</v>
      </c>
      <c r="F125" s="196">
        <v>2400</v>
      </c>
      <c r="G125" s="196" t="s">
        <v>626</v>
      </c>
    </row>
    <row r="126" spans="1:7" x14ac:dyDescent="0.15">
      <c r="A126" s="743"/>
      <c r="B126" s="199" t="s">
        <v>627</v>
      </c>
      <c r="C126" s="744" t="s">
        <v>106</v>
      </c>
      <c r="D126" s="197">
        <v>10</v>
      </c>
      <c r="E126" s="198">
        <v>2.7118639999999998</v>
      </c>
      <c r="F126" s="196">
        <v>800</v>
      </c>
      <c r="G126" s="196"/>
    </row>
    <row r="127" spans="1:7" x14ac:dyDescent="0.15">
      <c r="A127" s="743"/>
      <c r="B127" s="199" t="s">
        <v>628</v>
      </c>
      <c r="C127" s="744"/>
      <c r="D127" s="197">
        <v>10</v>
      </c>
      <c r="E127" s="198">
        <v>3.389831</v>
      </c>
      <c r="F127" s="196">
        <v>1000</v>
      </c>
      <c r="G127" s="204" t="s">
        <v>629</v>
      </c>
    </row>
    <row r="128" spans="1:7" x14ac:dyDescent="0.15">
      <c r="A128" s="743"/>
      <c r="B128" s="199" t="s">
        <v>630</v>
      </c>
      <c r="C128" s="744"/>
      <c r="D128" s="197">
        <v>10</v>
      </c>
      <c r="E128" s="198">
        <v>6.1016950000000003</v>
      </c>
      <c r="F128" s="196">
        <v>1800</v>
      </c>
      <c r="G128" s="204" t="s">
        <v>631</v>
      </c>
    </row>
    <row r="129" spans="1:7" x14ac:dyDescent="0.15">
      <c r="A129" s="743"/>
      <c r="B129" s="196" t="s">
        <v>632</v>
      </c>
      <c r="C129" s="196" t="s">
        <v>188</v>
      </c>
      <c r="D129" s="197">
        <v>10</v>
      </c>
      <c r="E129" s="198">
        <v>7.4576269999999996</v>
      </c>
      <c r="F129" s="196">
        <v>2200</v>
      </c>
      <c r="G129" s="196" t="s">
        <v>633</v>
      </c>
    </row>
    <row r="130" spans="1:7" ht="16" x14ac:dyDescent="0.15">
      <c r="A130" s="743"/>
      <c r="B130" s="196" t="s">
        <v>634</v>
      </c>
      <c r="C130" s="196" t="s">
        <v>572</v>
      </c>
      <c r="D130" s="197">
        <v>10</v>
      </c>
      <c r="E130" s="198">
        <v>1.0169490000000001</v>
      </c>
      <c r="F130" s="196">
        <v>300</v>
      </c>
      <c r="G130" s="196"/>
    </row>
    <row r="131" spans="1:7" ht="16" x14ac:dyDescent="0.15">
      <c r="A131" s="743"/>
      <c r="B131" s="196" t="s">
        <v>635</v>
      </c>
      <c r="C131" s="196" t="s">
        <v>572</v>
      </c>
      <c r="D131" s="197">
        <v>10</v>
      </c>
      <c r="E131" s="198">
        <v>0.50847500000000001</v>
      </c>
      <c r="F131" s="196">
        <v>150</v>
      </c>
      <c r="G131" s="196"/>
    </row>
    <row r="132" spans="1:7" x14ac:dyDescent="0.15">
      <c r="A132" s="743"/>
      <c r="B132" s="196" t="s">
        <v>636</v>
      </c>
      <c r="C132" s="196" t="s">
        <v>606</v>
      </c>
      <c r="D132" s="197">
        <v>10</v>
      </c>
      <c r="E132" s="198">
        <v>0.33898299999999998</v>
      </c>
      <c r="F132" s="196">
        <v>100</v>
      </c>
      <c r="G132" s="196"/>
    </row>
    <row r="133" spans="1:7" x14ac:dyDescent="0.15">
      <c r="A133" s="743"/>
      <c r="B133" s="196" t="s">
        <v>637</v>
      </c>
      <c r="C133" s="196" t="s">
        <v>606</v>
      </c>
      <c r="D133" s="197">
        <v>10</v>
      </c>
      <c r="E133" s="198">
        <v>0.67796599999999996</v>
      </c>
      <c r="F133" s="196">
        <v>200</v>
      </c>
      <c r="G133" s="196"/>
    </row>
    <row r="134" spans="1:7" x14ac:dyDescent="0.15">
      <c r="A134" s="743"/>
      <c r="B134" s="196" t="s">
        <v>638</v>
      </c>
      <c r="C134" s="196" t="s">
        <v>606</v>
      </c>
      <c r="D134" s="197">
        <v>10</v>
      </c>
      <c r="E134" s="198">
        <v>1.0169490000000001</v>
      </c>
      <c r="F134" s="196">
        <v>300</v>
      </c>
      <c r="G134" s="196"/>
    </row>
    <row r="135" spans="1:7" x14ac:dyDescent="0.15">
      <c r="A135" s="743"/>
      <c r="B135" s="196" t="s">
        <v>639</v>
      </c>
      <c r="C135" s="196" t="s">
        <v>606</v>
      </c>
      <c r="D135" s="197">
        <v>10</v>
      </c>
      <c r="E135" s="198">
        <v>4.0677969999999997</v>
      </c>
      <c r="F135" s="196">
        <v>1200</v>
      </c>
      <c r="G135" s="204"/>
    </row>
    <row r="136" spans="1:7" x14ac:dyDescent="0.15">
      <c r="A136" s="743"/>
      <c r="B136" s="196" t="s">
        <v>640</v>
      </c>
      <c r="C136" s="196" t="s">
        <v>606</v>
      </c>
      <c r="D136" s="197">
        <v>10</v>
      </c>
      <c r="E136" s="198">
        <v>2.372881</v>
      </c>
      <c r="F136" s="196">
        <v>700</v>
      </c>
      <c r="G136" s="196"/>
    </row>
    <row r="137" spans="1:7" x14ac:dyDescent="0.15">
      <c r="A137" s="743"/>
      <c r="B137" s="196" t="s">
        <v>641</v>
      </c>
      <c r="C137" s="196" t="s">
        <v>606</v>
      </c>
      <c r="D137" s="197">
        <v>10</v>
      </c>
      <c r="E137" s="198">
        <v>3.389831</v>
      </c>
      <c r="F137" s="196">
        <v>1000</v>
      </c>
      <c r="G137" s="196"/>
    </row>
    <row r="138" spans="1:7" x14ac:dyDescent="0.15">
      <c r="A138" s="743"/>
      <c r="B138" s="196" t="s">
        <v>407</v>
      </c>
      <c r="C138" s="196" t="s">
        <v>191</v>
      </c>
      <c r="D138" s="197">
        <v>10</v>
      </c>
      <c r="E138" s="198">
        <v>1.6949149999999999</v>
      </c>
      <c r="F138" s="196">
        <v>500</v>
      </c>
      <c r="G138" s="196" t="s">
        <v>642</v>
      </c>
    </row>
    <row r="139" spans="1:7" x14ac:dyDescent="0.15">
      <c r="A139" s="743"/>
      <c r="B139" s="196" t="s">
        <v>643</v>
      </c>
      <c r="C139" s="744" t="s">
        <v>553</v>
      </c>
      <c r="D139" s="197">
        <v>10</v>
      </c>
      <c r="E139" s="198">
        <v>2.7118639999999998</v>
      </c>
      <c r="F139" s="196">
        <v>800</v>
      </c>
      <c r="G139" s="196" t="s">
        <v>644</v>
      </c>
    </row>
    <row r="140" spans="1:7" x14ac:dyDescent="0.15">
      <c r="A140" s="743"/>
      <c r="B140" s="196" t="s">
        <v>645</v>
      </c>
      <c r="C140" s="744"/>
      <c r="D140" s="197">
        <v>10</v>
      </c>
      <c r="E140" s="198">
        <v>4.7457630000000002</v>
      </c>
      <c r="F140" s="196">
        <v>1400</v>
      </c>
      <c r="G140" s="196" t="s">
        <v>607</v>
      </c>
    </row>
    <row r="141" spans="1:7" x14ac:dyDescent="0.15">
      <c r="A141" s="743"/>
      <c r="B141" s="196" t="s">
        <v>646</v>
      </c>
      <c r="C141" s="744"/>
      <c r="D141" s="197">
        <v>10</v>
      </c>
      <c r="E141" s="198">
        <v>7.4576269999999996</v>
      </c>
      <c r="F141" s="196">
        <v>2200</v>
      </c>
      <c r="G141" s="196" t="s">
        <v>647</v>
      </c>
    </row>
    <row r="142" spans="1:7" ht="16" x14ac:dyDescent="0.15">
      <c r="A142" s="743"/>
      <c r="B142" s="196" t="s">
        <v>648</v>
      </c>
      <c r="C142" s="196" t="s">
        <v>572</v>
      </c>
      <c r="D142" s="197">
        <v>10</v>
      </c>
      <c r="E142" s="198">
        <v>0.74576299999999995</v>
      </c>
      <c r="F142" s="196">
        <v>220</v>
      </c>
      <c r="G142" s="196"/>
    </row>
    <row r="143" spans="1:7" ht="16" x14ac:dyDescent="0.15">
      <c r="A143" s="743"/>
      <c r="B143" s="196" t="s">
        <v>649</v>
      </c>
      <c r="C143" s="196" t="s">
        <v>572</v>
      </c>
      <c r="D143" s="197">
        <v>10</v>
      </c>
      <c r="E143" s="198">
        <v>1.0169490000000001</v>
      </c>
      <c r="F143" s="196">
        <v>300</v>
      </c>
      <c r="G143" s="196"/>
    </row>
    <row r="144" spans="1:7" ht="16" x14ac:dyDescent="0.15">
      <c r="A144" s="743"/>
      <c r="B144" s="196" t="s">
        <v>650</v>
      </c>
      <c r="C144" s="196" t="s">
        <v>572</v>
      </c>
      <c r="D144" s="197">
        <v>10</v>
      </c>
      <c r="E144" s="198">
        <v>0.74576299999999995</v>
      </c>
      <c r="F144" s="196">
        <v>220</v>
      </c>
      <c r="G144" s="196"/>
    </row>
    <row r="145" spans="1:7" x14ac:dyDescent="0.15">
      <c r="A145" s="743"/>
      <c r="B145" s="196" t="s">
        <v>651</v>
      </c>
      <c r="C145" s="196" t="s">
        <v>188</v>
      </c>
      <c r="D145" s="197">
        <v>10</v>
      </c>
      <c r="E145" s="198">
        <v>5.084746</v>
      </c>
      <c r="F145" s="196">
        <v>1500</v>
      </c>
      <c r="G145" s="196" t="s">
        <v>633</v>
      </c>
    </row>
    <row r="146" spans="1:7" x14ac:dyDescent="0.15">
      <c r="A146" s="743"/>
      <c r="B146" s="196" t="s">
        <v>652</v>
      </c>
      <c r="C146" s="196" t="s">
        <v>188</v>
      </c>
      <c r="D146" s="197">
        <v>10</v>
      </c>
      <c r="E146" s="198">
        <v>10.169492</v>
      </c>
      <c r="F146" s="196">
        <v>3000</v>
      </c>
      <c r="G146" s="196"/>
    </row>
    <row r="147" spans="1:7" ht="16" x14ac:dyDescent="0.15">
      <c r="A147" s="743"/>
      <c r="B147" s="205" t="s">
        <v>653</v>
      </c>
      <c r="C147" s="205" t="s">
        <v>572</v>
      </c>
      <c r="D147" s="197">
        <v>10</v>
      </c>
      <c r="E147" s="206">
        <v>1.0169490000000001</v>
      </c>
      <c r="F147" s="205">
        <v>300</v>
      </c>
      <c r="G147" s="205"/>
    </row>
    <row r="148" spans="1:7" ht="16" x14ac:dyDescent="0.15">
      <c r="A148" s="743"/>
      <c r="B148" s="196" t="s">
        <v>654</v>
      </c>
      <c r="C148" s="196" t="s">
        <v>572</v>
      </c>
      <c r="D148" s="197">
        <v>10</v>
      </c>
      <c r="E148" s="198">
        <v>0.20338999999999999</v>
      </c>
      <c r="F148" s="196">
        <v>60</v>
      </c>
      <c r="G148" s="196" t="s">
        <v>655</v>
      </c>
    </row>
    <row r="149" spans="1:7" ht="16" x14ac:dyDescent="0.15">
      <c r="A149" s="743"/>
      <c r="B149" s="196" t="s">
        <v>656</v>
      </c>
      <c r="C149" s="196" t="s">
        <v>572</v>
      </c>
      <c r="D149" s="197">
        <v>10</v>
      </c>
      <c r="E149" s="198">
        <v>0.25423699999999999</v>
      </c>
      <c r="F149" s="196">
        <v>75</v>
      </c>
      <c r="G149" s="196" t="s">
        <v>657</v>
      </c>
    </row>
    <row r="150" spans="1:7" ht="16" x14ac:dyDescent="0.15">
      <c r="A150" s="743"/>
      <c r="B150" s="196" t="s">
        <v>658</v>
      </c>
      <c r="C150" s="196" t="s">
        <v>572</v>
      </c>
      <c r="D150" s="197">
        <v>10</v>
      </c>
      <c r="E150" s="198">
        <v>1.6949149999999999</v>
      </c>
      <c r="F150" s="196">
        <v>500</v>
      </c>
      <c r="G150" s="196"/>
    </row>
    <row r="151" spans="1:7" x14ac:dyDescent="0.15">
      <c r="A151" s="743"/>
      <c r="B151" s="196" t="s">
        <v>659</v>
      </c>
      <c r="C151" s="196" t="s">
        <v>188</v>
      </c>
      <c r="D151" s="197">
        <v>10</v>
      </c>
      <c r="E151" s="198">
        <v>2.0610170000000001</v>
      </c>
      <c r="F151" s="196">
        <v>608</v>
      </c>
      <c r="G151" s="207" t="s">
        <v>660</v>
      </c>
    </row>
    <row r="152" spans="1:7" x14ac:dyDescent="0.15">
      <c r="A152" s="743"/>
      <c r="B152" s="196" t="s">
        <v>661</v>
      </c>
      <c r="C152" s="196" t="s">
        <v>419</v>
      </c>
      <c r="D152" s="197">
        <v>10</v>
      </c>
      <c r="E152" s="198">
        <v>101.69491499999999</v>
      </c>
      <c r="F152" s="196">
        <v>30000</v>
      </c>
      <c r="G152" s="196"/>
    </row>
    <row r="153" spans="1:7" x14ac:dyDescent="0.15">
      <c r="A153" s="743"/>
      <c r="B153" s="196" t="s">
        <v>662</v>
      </c>
      <c r="C153" s="196" t="s">
        <v>419</v>
      </c>
      <c r="D153" s="197">
        <v>10</v>
      </c>
      <c r="E153" s="198">
        <v>67.796610000000001</v>
      </c>
      <c r="F153" s="196">
        <v>20000</v>
      </c>
      <c r="G153" s="196"/>
    </row>
    <row r="154" spans="1:7" x14ac:dyDescent="0.15">
      <c r="A154" s="743"/>
      <c r="B154" s="196" t="s">
        <v>663</v>
      </c>
      <c r="C154" s="208" t="s">
        <v>664</v>
      </c>
      <c r="D154" s="197">
        <v>10</v>
      </c>
      <c r="E154" s="198">
        <v>0.83728800000000003</v>
      </c>
      <c r="F154" s="196">
        <v>247</v>
      </c>
      <c r="G154" s="196"/>
    </row>
    <row r="155" spans="1:7" x14ac:dyDescent="0.15">
      <c r="A155" s="743"/>
      <c r="B155" s="196" t="s">
        <v>665</v>
      </c>
      <c r="C155" s="208" t="s">
        <v>664</v>
      </c>
      <c r="D155" s="197">
        <v>10</v>
      </c>
      <c r="E155" s="198">
        <v>0.56610199999999999</v>
      </c>
      <c r="F155" s="196">
        <v>167</v>
      </c>
      <c r="G155" s="196"/>
    </row>
    <row r="156" spans="1:7" ht="16" x14ac:dyDescent="0.15">
      <c r="A156" s="743"/>
      <c r="B156" s="196" t="s">
        <v>666</v>
      </c>
      <c r="C156" s="196" t="s">
        <v>572</v>
      </c>
      <c r="D156" s="197">
        <v>10</v>
      </c>
      <c r="E156" s="198">
        <v>0.169492</v>
      </c>
      <c r="F156" s="196">
        <v>50</v>
      </c>
      <c r="G156" s="196"/>
    </row>
    <row r="157" spans="1:7" ht="16" x14ac:dyDescent="0.15">
      <c r="A157" s="743"/>
      <c r="B157" s="196" t="s">
        <v>667</v>
      </c>
      <c r="C157" s="196" t="s">
        <v>572</v>
      </c>
      <c r="D157" s="197">
        <v>10</v>
      </c>
      <c r="E157" s="198">
        <v>1.6949149999999999</v>
      </c>
      <c r="F157" s="196">
        <v>500</v>
      </c>
      <c r="G157" s="196" t="s">
        <v>668</v>
      </c>
    </row>
    <row r="158" spans="1:7" ht="16" x14ac:dyDescent="0.15">
      <c r="A158" s="743"/>
      <c r="B158" s="196" t="s">
        <v>669</v>
      </c>
      <c r="C158" s="196" t="s">
        <v>572</v>
      </c>
      <c r="D158" s="197">
        <v>10</v>
      </c>
      <c r="E158" s="198">
        <v>5.0847000000000003E-2</v>
      </c>
      <c r="F158" s="196">
        <v>15</v>
      </c>
      <c r="G158" s="196"/>
    </row>
    <row r="159" spans="1:7" ht="16" x14ac:dyDescent="0.15">
      <c r="A159" s="743"/>
      <c r="B159" s="196" t="s">
        <v>421</v>
      </c>
      <c r="C159" s="196" t="s">
        <v>572</v>
      </c>
      <c r="D159" s="197">
        <v>10</v>
      </c>
      <c r="E159" s="198">
        <v>0.46779700000000002</v>
      </c>
      <c r="F159" s="196">
        <v>138</v>
      </c>
      <c r="G159" s="196"/>
    </row>
    <row r="160" spans="1:7" ht="16" x14ac:dyDescent="0.15">
      <c r="A160" s="743"/>
      <c r="B160" s="196" t="s">
        <v>422</v>
      </c>
      <c r="C160" s="196" t="s">
        <v>572</v>
      </c>
      <c r="D160" s="197">
        <v>10</v>
      </c>
      <c r="E160" s="198">
        <v>0.40677999999999997</v>
      </c>
      <c r="F160" s="196">
        <v>120</v>
      </c>
      <c r="G160" s="196"/>
    </row>
    <row r="161" spans="1:7" ht="16" x14ac:dyDescent="0.15">
      <c r="A161" s="743"/>
      <c r="B161" s="196" t="s">
        <v>670</v>
      </c>
      <c r="C161" s="196" t="s">
        <v>572</v>
      </c>
      <c r="D161" s="197">
        <v>10</v>
      </c>
      <c r="E161" s="198">
        <v>0.67118599999999995</v>
      </c>
      <c r="F161" s="196">
        <v>198</v>
      </c>
      <c r="G161" s="196"/>
    </row>
    <row r="162" spans="1:7" ht="16" x14ac:dyDescent="0.15">
      <c r="A162" s="743"/>
      <c r="B162" s="196" t="s">
        <v>671</v>
      </c>
      <c r="C162" s="196" t="s">
        <v>572</v>
      </c>
      <c r="D162" s="197">
        <v>10</v>
      </c>
      <c r="E162" s="198">
        <v>1.2271190000000001</v>
      </c>
      <c r="F162" s="196">
        <v>362</v>
      </c>
      <c r="G162" s="196"/>
    </row>
    <row r="163" spans="1:7" ht="16" x14ac:dyDescent="0.15">
      <c r="A163" s="743"/>
      <c r="B163" s="196" t="s">
        <v>672</v>
      </c>
      <c r="C163" s="196" t="s">
        <v>572</v>
      </c>
      <c r="D163" s="197">
        <v>10</v>
      </c>
      <c r="E163" s="198">
        <v>1.2271190000000001</v>
      </c>
      <c r="F163" s="196">
        <v>362</v>
      </c>
      <c r="G163" s="196"/>
    </row>
    <row r="164" spans="1:7" x14ac:dyDescent="0.15">
      <c r="A164" s="743"/>
      <c r="B164" s="196" t="s">
        <v>673</v>
      </c>
      <c r="C164" s="208" t="s">
        <v>664</v>
      </c>
      <c r="D164" s="197">
        <v>10</v>
      </c>
      <c r="E164" s="198">
        <v>0.71186400000000005</v>
      </c>
      <c r="F164" s="196">
        <v>210</v>
      </c>
      <c r="G164" s="196"/>
    </row>
    <row r="165" spans="1:7" x14ac:dyDescent="0.15">
      <c r="A165" s="743"/>
      <c r="B165" s="209"/>
      <c r="C165" s="209"/>
      <c r="D165" s="197">
        <v>10</v>
      </c>
      <c r="E165" s="210"/>
      <c r="F165" s="209"/>
      <c r="G165" s="209"/>
    </row>
    <row r="166" spans="1:7" x14ac:dyDescent="0.15">
      <c r="A166" s="743"/>
      <c r="B166" s="196" t="s">
        <v>674</v>
      </c>
      <c r="C166" s="196" t="s">
        <v>675</v>
      </c>
      <c r="D166" s="197">
        <v>10</v>
      </c>
      <c r="E166" s="196">
        <v>1.2881359999999999</v>
      </c>
      <c r="F166" s="196">
        <v>380</v>
      </c>
      <c r="G166" s="196"/>
    </row>
    <row r="167" spans="1:7" x14ac:dyDescent="0.15">
      <c r="A167" s="743"/>
      <c r="B167" s="196" t="s">
        <v>676</v>
      </c>
      <c r="C167" s="196" t="s">
        <v>675</v>
      </c>
      <c r="D167" s="197">
        <v>10</v>
      </c>
      <c r="E167" s="196">
        <v>1.6949149999999999</v>
      </c>
      <c r="F167" s="196">
        <v>500</v>
      </c>
      <c r="G167" s="196"/>
    </row>
    <row r="168" spans="1:7" x14ac:dyDescent="0.15">
      <c r="A168" s="743"/>
      <c r="B168" s="196" t="s">
        <v>677</v>
      </c>
      <c r="C168" s="196" t="s">
        <v>675</v>
      </c>
      <c r="D168" s="197">
        <v>10</v>
      </c>
      <c r="E168" s="196">
        <v>0.67796599999999996</v>
      </c>
      <c r="F168" s="196">
        <v>200</v>
      </c>
      <c r="G168" s="196"/>
    </row>
    <row r="169" spans="1:7" x14ac:dyDescent="0.15">
      <c r="A169" s="743"/>
      <c r="B169" s="196" t="s">
        <v>678</v>
      </c>
      <c r="C169" s="196" t="s">
        <v>675</v>
      </c>
      <c r="D169" s="197">
        <v>10</v>
      </c>
      <c r="E169" s="196">
        <v>1.0169490000000001</v>
      </c>
      <c r="F169" s="196">
        <v>300</v>
      </c>
      <c r="G169" s="196"/>
    </row>
    <row r="170" spans="1:7" x14ac:dyDescent="0.15">
      <c r="A170" s="743"/>
      <c r="B170" s="196" t="s">
        <v>679</v>
      </c>
      <c r="C170" s="196" t="s">
        <v>106</v>
      </c>
      <c r="D170" s="197">
        <v>10</v>
      </c>
      <c r="E170" s="196">
        <v>0.169492</v>
      </c>
      <c r="F170" s="196">
        <v>50</v>
      </c>
      <c r="G170" s="196" t="s">
        <v>680</v>
      </c>
    </row>
    <row r="171" spans="1:7" x14ac:dyDescent="0.15">
      <c r="A171" s="743"/>
      <c r="B171" s="196" t="s">
        <v>681</v>
      </c>
      <c r="C171" s="196" t="s">
        <v>675</v>
      </c>
      <c r="D171" s="197">
        <v>10</v>
      </c>
      <c r="E171" s="196">
        <v>5.0847000000000003E-2</v>
      </c>
      <c r="F171" s="196">
        <v>15</v>
      </c>
      <c r="G171" s="196" t="s">
        <v>682</v>
      </c>
    </row>
    <row r="172" spans="1:7" x14ac:dyDescent="0.15">
      <c r="A172" s="743"/>
      <c r="B172" s="196" t="s">
        <v>683</v>
      </c>
      <c r="C172" s="196"/>
      <c r="D172" s="197"/>
      <c r="E172" s="197"/>
      <c r="F172" s="196">
        <v>32</v>
      </c>
      <c r="G172" s="196" t="s">
        <v>684</v>
      </c>
    </row>
    <row r="173" spans="1:7" x14ac:dyDescent="0.15">
      <c r="A173" s="743"/>
      <c r="B173" s="196" t="s">
        <v>685</v>
      </c>
      <c r="C173" s="196"/>
      <c r="D173" s="197"/>
      <c r="E173" s="197"/>
      <c r="F173" s="196">
        <v>80</v>
      </c>
      <c r="G173" s="196" t="s">
        <v>686</v>
      </c>
    </row>
  </sheetData>
  <mergeCells count="15">
    <mergeCell ref="A2:A90"/>
    <mergeCell ref="A92:A173"/>
    <mergeCell ref="C94:C96"/>
    <mergeCell ref="C97:C99"/>
    <mergeCell ref="C100:C101"/>
    <mergeCell ref="C102:C104"/>
    <mergeCell ref="C105:C108"/>
    <mergeCell ref="C109:C111"/>
    <mergeCell ref="C112:C113"/>
    <mergeCell ref="C114:C115"/>
    <mergeCell ref="C116:C118"/>
    <mergeCell ref="C119:C122"/>
    <mergeCell ref="C123:C125"/>
    <mergeCell ref="C126:C128"/>
    <mergeCell ref="C139:C141"/>
  </mergeCells>
  <phoneticPr fontId="6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94"/>
  <sheetViews>
    <sheetView workbookViewId="0">
      <selection activeCell="H11" sqref="H11"/>
    </sheetView>
  </sheetViews>
  <sheetFormatPr baseColWidth="10" defaultColWidth="12.5" defaultRowHeight="15" x14ac:dyDescent="0.15"/>
  <cols>
    <col min="1" max="1" width="7" style="1" customWidth="1"/>
    <col min="2" max="2" width="15" style="1" customWidth="1"/>
    <col min="3" max="3" width="5.5" style="1" customWidth="1"/>
    <col min="4" max="4" width="12.5" style="1"/>
    <col min="5" max="5" width="3" style="1" customWidth="1"/>
    <col min="6" max="6" width="7.5" style="1" customWidth="1"/>
    <col min="7" max="7" width="18.5" style="1" customWidth="1"/>
    <col min="8" max="8" width="38.1640625" style="1" customWidth="1"/>
    <col min="9" max="9" width="5.83203125" style="1" customWidth="1"/>
    <col min="10" max="10" width="12.5" style="1"/>
    <col min="11" max="11" width="3.33203125" style="1" customWidth="1"/>
    <col min="12" max="12" width="23.5" style="1" customWidth="1"/>
    <col min="13" max="13" width="48.1640625" style="1" customWidth="1"/>
    <col min="14" max="14" width="7.5" style="1" customWidth="1"/>
    <col min="15" max="15" width="6.6640625" style="1" customWidth="1"/>
    <col min="16" max="16" width="12.5" style="1"/>
    <col min="17" max="17" width="3.5" style="1" customWidth="1"/>
    <col min="18" max="18" width="17.33203125" style="1" customWidth="1"/>
    <col min="19" max="19" width="33.6640625" style="1" customWidth="1"/>
    <col min="20" max="20" width="5.6640625" style="1" customWidth="1"/>
    <col min="21" max="22" width="12.5" style="1"/>
    <col min="23" max="23" width="4.1640625" style="1" customWidth="1"/>
    <col min="24" max="24" width="13.1640625" style="1" customWidth="1"/>
    <col min="25" max="25" width="30.83203125" style="1" customWidth="1"/>
    <col min="26" max="26" width="6.5" style="1" customWidth="1"/>
    <col min="27" max="27" width="7.83203125" style="1" customWidth="1"/>
    <col min="28" max="28" width="12.5" style="1"/>
    <col min="29" max="29" width="3.5" style="1" customWidth="1"/>
    <col min="30" max="30" width="17.5" style="1" customWidth="1"/>
    <col min="31" max="31" width="19" style="1" customWidth="1"/>
    <col min="32" max="32" width="7" style="1" customWidth="1"/>
    <col min="33" max="33" width="7.33203125" style="1" customWidth="1"/>
    <col min="34" max="34" width="12.5" style="1"/>
    <col min="35" max="35" width="3.5" style="1" customWidth="1"/>
    <col min="36" max="37" width="12.5" style="1"/>
    <col min="38" max="38" width="4.1640625" style="1" customWidth="1"/>
    <col min="39" max="256" width="12.5" style="1"/>
    <col min="257" max="257" width="7" style="1" customWidth="1"/>
    <col min="258" max="258" width="15" style="1" customWidth="1"/>
    <col min="259" max="259" width="5.5" style="1" customWidth="1"/>
    <col min="260" max="260" width="12.5" style="1"/>
    <col min="261" max="261" width="3" style="1" customWidth="1"/>
    <col min="262" max="262" width="7.5" style="1" customWidth="1"/>
    <col min="263" max="263" width="18.5" style="1" customWidth="1"/>
    <col min="264" max="264" width="38.1640625" style="1" customWidth="1"/>
    <col min="265" max="265" width="5.83203125" style="1" customWidth="1"/>
    <col min="266" max="266" width="12.5" style="1"/>
    <col min="267" max="267" width="3.33203125" style="1" customWidth="1"/>
    <col min="268" max="268" width="23.5" style="1" customWidth="1"/>
    <col min="269" max="269" width="48.1640625" style="1" customWidth="1"/>
    <col min="270" max="270" width="7.5" style="1" customWidth="1"/>
    <col min="271" max="271" width="6.6640625" style="1" customWidth="1"/>
    <col min="272" max="272" width="12.5" style="1"/>
    <col min="273" max="273" width="3.5" style="1" customWidth="1"/>
    <col min="274" max="274" width="17.33203125" style="1" customWidth="1"/>
    <col min="275" max="275" width="33.6640625" style="1" customWidth="1"/>
    <col min="276" max="276" width="5.6640625" style="1" customWidth="1"/>
    <col min="277" max="278" width="12.5" style="1"/>
    <col min="279" max="279" width="4.1640625" style="1" customWidth="1"/>
    <col min="280" max="280" width="13.1640625" style="1" customWidth="1"/>
    <col min="281" max="281" width="30.83203125" style="1" customWidth="1"/>
    <col min="282" max="282" width="6.5" style="1" customWidth="1"/>
    <col min="283" max="283" width="7.83203125" style="1" customWidth="1"/>
    <col min="284" max="284" width="12.5" style="1"/>
    <col min="285" max="285" width="3.5" style="1" customWidth="1"/>
    <col min="286" max="286" width="17.5" style="1" customWidth="1"/>
    <col min="287" max="287" width="19" style="1" customWidth="1"/>
    <col min="288" max="288" width="7" style="1" customWidth="1"/>
    <col min="289" max="289" width="7.33203125" style="1" customWidth="1"/>
    <col min="290" max="290" width="12.5" style="1"/>
    <col min="291" max="291" width="3.5" style="1" customWidth="1"/>
    <col min="292" max="293" width="12.5" style="1"/>
    <col min="294" max="294" width="4.1640625" style="1" customWidth="1"/>
    <col min="295" max="512" width="12.5" style="1"/>
    <col min="513" max="513" width="7" style="1" customWidth="1"/>
    <col min="514" max="514" width="15" style="1" customWidth="1"/>
    <col min="515" max="515" width="5.5" style="1" customWidth="1"/>
    <col min="516" max="516" width="12.5" style="1"/>
    <col min="517" max="517" width="3" style="1" customWidth="1"/>
    <col min="518" max="518" width="7.5" style="1" customWidth="1"/>
    <col min="519" max="519" width="18.5" style="1" customWidth="1"/>
    <col min="520" max="520" width="38.1640625" style="1" customWidth="1"/>
    <col min="521" max="521" width="5.83203125" style="1" customWidth="1"/>
    <col min="522" max="522" width="12.5" style="1"/>
    <col min="523" max="523" width="3.33203125" style="1" customWidth="1"/>
    <col min="524" max="524" width="23.5" style="1" customWidth="1"/>
    <col min="525" max="525" width="48.1640625" style="1" customWidth="1"/>
    <col min="526" max="526" width="7.5" style="1" customWidth="1"/>
    <col min="527" max="527" width="6.6640625" style="1" customWidth="1"/>
    <col min="528" max="528" width="12.5" style="1"/>
    <col min="529" max="529" width="3.5" style="1" customWidth="1"/>
    <col min="530" max="530" width="17.33203125" style="1" customWidth="1"/>
    <col min="531" max="531" width="33.6640625" style="1" customWidth="1"/>
    <col min="532" max="532" width="5.6640625" style="1" customWidth="1"/>
    <col min="533" max="534" width="12.5" style="1"/>
    <col min="535" max="535" width="4.1640625" style="1" customWidth="1"/>
    <col min="536" max="536" width="13.1640625" style="1" customWidth="1"/>
    <col min="537" max="537" width="30.83203125" style="1" customWidth="1"/>
    <col min="538" max="538" width="6.5" style="1" customWidth="1"/>
    <col min="539" max="539" width="7.83203125" style="1" customWidth="1"/>
    <col min="540" max="540" width="12.5" style="1"/>
    <col min="541" max="541" width="3.5" style="1" customWidth="1"/>
    <col min="542" max="542" width="17.5" style="1" customWidth="1"/>
    <col min="543" max="543" width="19" style="1" customWidth="1"/>
    <col min="544" max="544" width="7" style="1" customWidth="1"/>
    <col min="545" max="545" width="7.33203125" style="1" customWidth="1"/>
    <col min="546" max="546" width="12.5" style="1"/>
    <col min="547" max="547" width="3.5" style="1" customWidth="1"/>
    <col min="548" max="549" width="12.5" style="1"/>
    <col min="550" max="550" width="4.1640625" style="1" customWidth="1"/>
    <col min="551" max="768" width="12.5" style="1"/>
    <col min="769" max="769" width="7" style="1" customWidth="1"/>
    <col min="770" max="770" width="15" style="1" customWidth="1"/>
    <col min="771" max="771" width="5.5" style="1" customWidth="1"/>
    <col min="772" max="772" width="12.5" style="1"/>
    <col min="773" max="773" width="3" style="1" customWidth="1"/>
    <col min="774" max="774" width="7.5" style="1" customWidth="1"/>
    <col min="775" max="775" width="18.5" style="1" customWidth="1"/>
    <col min="776" max="776" width="38.1640625" style="1" customWidth="1"/>
    <col min="777" max="777" width="5.83203125" style="1" customWidth="1"/>
    <col min="778" max="778" width="12.5" style="1"/>
    <col min="779" max="779" width="3.33203125" style="1" customWidth="1"/>
    <col min="780" max="780" width="23.5" style="1" customWidth="1"/>
    <col min="781" max="781" width="48.1640625" style="1" customWidth="1"/>
    <col min="782" max="782" width="7.5" style="1" customWidth="1"/>
    <col min="783" max="783" width="6.6640625" style="1" customWidth="1"/>
    <col min="784" max="784" width="12.5" style="1"/>
    <col min="785" max="785" width="3.5" style="1" customWidth="1"/>
    <col min="786" max="786" width="17.33203125" style="1" customWidth="1"/>
    <col min="787" max="787" width="33.6640625" style="1" customWidth="1"/>
    <col min="788" max="788" width="5.6640625" style="1" customWidth="1"/>
    <col min="789" max="790" width="12.5" style="1"/>
    <col min="791" max="791" width="4.1640625" style="1" customWidth="1"/>
    <col min="792" max="792" width="13.1640625" style="1" customWidth="1"/>
    <col min="793" max="793" width="30.83203125" style="1" customWidth="1"/>
    <col min="794" max="794" width="6.5" style="1" customWidth="1"/>
    <col min="795" max="795" width="7.83203125" style="1" customWidth="1"/>
    <col min="796" max="796" width="12.5" style="1"/>
    <col min="797" max="797" width="3.5" style="1" customWidth="1"/>
    <col min="798" max="798" width="17.5" style="1" customWidth="1"/>
    <col min="799" max="799" width="19" style="1" customWidth="1"/>
    <col min="800" max="800" width="7" style="1" customWidth="1"/>
    <col min="801" max="801" width="7.33203125" style="1" customWidth="1"/>
    <col min="802" max="802" width="12.5" style="1"/>
    <col min="803" max="803" width="3.5" style="1" customWidth="1"/>
    <col min="804" max="805" width="12.5" style="1"/>
    <col min="806" max="806" width="4.1640625" style="1" customWidth="1"/>
    <col min="807" max="1024" width="12.5" style="1"/>
    <col min="1025" max="1025" width="7" style="1" customWidth="1"/>
    <col min="1026" max="1026" width="15" style="1" customWidth="1"/>
    <col min="1027" max="1027" width="5.5" style="1" customWidth="1"/>
    <col min="1028" max="1028" width="12.5" style="1"/>
    <col min="1029" max="1029" width="3" style="1" customWidth="1"/>
    <col min="1030" max="1030" width="7.5" style="1" customWidth="1"/>
    <col min="1031" max="1031" width="18.5" style="1" customWidth="1"/>
    <col min="1032" max="1032" width="38.1640625" style="1" customWidth="1"/>
    <col min="1033" max="1033" width="5.83203125" style="1" customWidth="1"/>
    <col min="1034" max="1034" width="12.5" style="1"/>
    <col min="1035" max="1035" width="3.33203125" style="1" customWidth="1"/>
    <col min="1036" max="1036" width="23.5" style="1" customWidth="1"/>
    <col min="1037" max="1037" width="48.1640625" style="1" customWidth="1"/>
    <col min="1038" max="1038" width="7.5" style="1" customWidth="1"/>
    <col min="1039" max="1039" width="6.6640625" style="1" customWidth="1"/>
    <col min="1040" max="1040" width="12.5" style="1"/>
    <col min="1041" max="1041" width="3.5" style="1" customWidth="1"/>
    <col min="1042" max="1042" width="17.33203125" style="1" customWidth="1"/>
    <col min="1043" max="1043" width="33.6640625" style="1" customWidth="1"/>
    <col min="1044" max="1044" width="5.6640625" style="1" customWidth="1"/>
    <col min="1045" max="1046" width="12.5" style="1"/>
    <col min="1047" max="1047" width="4.1640625" style="1" customWidth="1"/>
    <col min="1048" max="1048" width="13.1640625" style="1" customWidth="1"/>
    <col min="1049" max="1049" width="30.83203125" style="1" customWidth="1"/>
    <col min="1050" max="1050" width="6.5" style="1" customWidth="1"/>
    <col min="1051" max="1051" width="7.83203125" style="1" customWidth="1"/>
    <col min="1052" max="1052" width="12.5" style="1"/>
    <col min="1053" max="1053" width="3.5" style="1" customWidth="1"/>
    <col min="1054" max="1054" width="17.5" style="1" customWidth="1"/>
    <col min="1055" max="1055" width="19" style="1" customWidth="1"/>
    <col min="1056" max="1056" width="7" style="1" customWidth="1"/>
    <col min="1057" max="1057" width="7.33203125" style="1" customWidth="1"/>
    <col min="1058" max="1058" width="12.5" style="1"/>
    <col min="1059" max="1059" width="3.5" style="1" customWidth="1"/>
    <col min="1060" max="1061" width="12.5" style="1"/>
    <col min="1062" max="1062" width="4.1640625" style="1" customWidth="1"/>
    <col min="1063" max="1280" width="12.5" style="1"/>
    <col min="1281" max="1281" width="7" style="1" customWidth="1"/>
    <col min="1282" max="1282" width="15" style="1" customWidth="1"/>
    <col min="1283" max="1283" width="5.5" style="1" customWidth="1"/>
    <col min="1284" max="1284" width="12.5" style="1"/>
    <col min="1285" max="1285" width="3" style="1" customWidth="1"/>
    <col min="1286" max="1286" width="7.5" style="1" customWidth="1"/>
    <col min="1287" max="1287" width="18.5" style="1" customWidth="1"/>
    <col min="1288" max="1288" width="38.1640625" style="1" customWidth="1"/>
    <col min="1289" max="1289" width="5.83203125" style="1" customWidth="1"/>
    <col min="1290" max="1290" width="12.5" style="1"/>
    <col min="1291" max="1291" width="3.33203125" style="1" customWidth="1"/>
    <col min="1292" max="1292" width="23.5" style="1" customWidth="1"/>
    <col min="1293" max="1293" width="48.1640625" style="1" customWidth="1"/>
    <col min="1294" max="1294" width="7.5" style="1" customWidth="1"/>
    <col min="1295" max="1295" width="6.6640625" style="1" customWidth="1"/>
    <col min="1296" max="1296" width="12.5" style="1"/>
    <col min="1297" max="1297" width="3.5" style="1" customWidth="1"/>
    <col min="1298" max="1298" width="17.33203125" style="1" customWidth="1"/>
    <col min="1299" max="1299" width="33.6640625" style="1" customWidth="1"/>
    <col min="1300" max="1300" width="5.6640625" style="1" customWidth="1"/>
    <col min="1301" max="1302" width="12.5" style="1"/>
    <col min="1303" max="1303" width="4.1640625" style="1" customWidth="1"/>
    <col min="1304" max="1304" width="13.1640625" style="1" customWidth="1"/>
    <col min="1305" max="1305" width="30.83203125" style="1" customWidth="1"/>
    <col min="1306" max="1306" width="6.5" style="1" customWidth="1"/>
    <col min="1307" max="1307" width="7.83203125" style="1" customWidth="1"/>
    <col min="1308" max="1308" width="12.5" style="1"/>
    <col min="1309" max="1309" width="3.5" style="1" customWidth="1"/>
    <col min="1310" max="1310" width="17.5" style="1" customWidth="1"/>
    <col min="1311" max="1311" width="19" style="1" customWidth="1"/>
    <col min="1312" max="1312" width="7" style="1" customWidth="1"/>
    <col min="1313" max="1313" width="7.33203125" style="1" customWidth="1"/>
    <col min="1314" max="1314" width="12.5" style="1"/>
    <col min="1315" max="1315" width="3.5" style="1" customWidth="1"/>
    <col min="1316" max="1317" width="12.5" style="1"/>
    <col min="1318" max="1318" width="4.1640625" style="1" customWidth="1"/>
    <col min="1319" max="1536" width="12.5" style="1"/>
    <col min="1537" max="1537" width="7" style="1" customWidth="1"/>
    <col min="1538" max="1538" width="15" style="1" customWidth="1"/>
    <col min="1539" max="1539" width="5.5" style="1" customWidth="1"/>
    <col min="1540" max="1540" width="12.5" style="1"/>
    <col min="1541" max="1541" width="3" style="1" customWidth="1"/>
    <col min="1542" max="1542" width="7.5" style="1" customWidth="1"/>
    <col min="1543" max="1543" width="18.5" style="1" customWidth="1"/>
    <col min="1544" max="1544" width="38.1640625" style="1" customWidth="1"/>
    <col min="1545" max="1545" width="5.83203125" style="1" customWidth="1"/>
    <col min="1546" max="1546" width="12.5" style="1"/>
    <col min="1547" max="1547" width="3.33203125" style="1" customWidth="1"/>
    <col min="1548" max="1548" width="23.5" style="1" customWidth="1"/>
    <col min="1549" max="1549" width="48.1640625" style="1" customWidth="1"/>
    <col min="1550" max="1550" width="7.5" style="1" customWidth="1"/>
    <col min="1551" max="1551" width="6.6640625" style="1" customWidth="1"/>
    <col min="1552" max="1552" width="12.5" style="1"/>
    <col min="1553" max="1553" width="3.5" style="1" customWidth="1"/>
    <col min="1554" max="1554" width="17.33203125" style="1" customWidth="1"/>
    <col min="1555" max="1555" width="33.6640625" style="1" customWidth="1"/>
    <col min="1556" max="1556" width="5.6640625" style="1" customWidth="1"/>
    <col min="1557" max="1558" width="12.5" style="1"/>
    <col min="1559" max="1559" width="4.1640625" style="1" customWidth="1"/>
    <col min="1560" max="1560" width="13.1640625" style="1" customWidth="1"/>
    <col min="1561" max="1561" width="30.83203125" style="1" customWidth="1"/>
    <col min="1562" max="1562" width="6.5" style="1" customWidth="1"/>
    <col min="1563" max="1563" width="7.83203125" style="1" customWidth="1"/>
    <col min="1564" max="1564" width="12.5" style="1"/>
    <col min="1565" max="1565" width="3.5" style="1" customWidth="1"/>
    <col min="1566" max="1566" width="17.5" style="1" customWidth="1"/>
    <col min="1567" max="1567" width="19" style="1" customWidth="1"/>
    <col min="1568" max="1568" width="7" style="1" customWidth="1"/>
    <col min="1569" max="1569" width="7.33203125" style="1" customWidth="1"/>
    <col min="1570" max="1570" width="12.5" style="1"/>
    <col min="1571" max="1571" width="3.5" style="1" customWidth="1"/>
    <col min="1572" max="1573" width="12.5" style="1"/>
    <col min="1574" max="1574" width="4.1640625" style="1" customWidth="1"/>
    <col min="1575" max="1792" width="12.5" style="1"/>
    <col min="1793" max="1793" width="7" style="1" customWidth="1"/>
    <col min="1794" max="1794" width="15" style="1" customWidth="1"/>
    <col min="1795" max="1795" width="5.5" style="1" customWidth="1"/>
    <col min="1796" max="1796" width="12.5" style="1"/>
    <col min="1797" max="1797" width="3" style="1" customWidth="1"/>
    <col min="1798" max="1798" width="7.5" style="1" customWidth="1"/>
    <col min="1799" max="1799" width="18.5" style="1" customWidth="1"/>
    <col min="1800" max="1800" width="38.1640625" style="1" customWidth="1"/>
    <col min="1801" max="1801" width="5.83203125" style="1" customWidth="1"/>
    <col min="1802" max="1802" width="12.5" style="1"/>
    <col min="1803" max="1803" width="3.33203125" style="1" customWidth="1"/>
    <col min="1804" max="1804" width="23.5" style="1" customWidth="1"/>
    <col min="1805" max="1805" width="48.1640625" style="1" customWidth="1"/>
    <col min="1806" max="1806" width="7.5" style="1" customWidth="1"/>
    <col min="1807" max="1807" width="6.6640625" style="1" customWidth="1"/>
    <col min="1808" max="1808" width="12.5" style="1"/>
    <col min="1809" max="1809" width="3.5" style="1" customWidth="1"/>
    <col min="1810" max="1810" width="17.33203125" style="1" customWidth="1"/>
    <col min="1811" max="1811" width="33.6640625" style="1" customWidth="1"/>
    <col min="1812" max="1812" width="5.6640625" style="1" customWidth="1"/>
    <col min="1813" max="1814" width="12.5" style="1"/>
    <col min="1815" max="1815" width="4.1640625" style="1" customWidth="1"/>
    <col min="1816" max="1816" width="13.1640625" style="1" customWidth="1"/>
    <col min="1817" max="1817" width="30.83203125" style="1" customWidth="1"/>
    <col min="1818" max="1818" width="6.5" style="1" customWidth="1"/>
    <col min="1819" max="1819" width="7.83203125" style="1" customWidth="1"/>
    <col min="1820" max="1820" width="12.5" style="1"/>
    <col min="1821" max="1821" width="3.5" style="1" customWidth="1"/>
    <col min="1822" max="1822" width="17.5" style="1" customWidth="1"/>
    <col min="1823" max="1823" width="19" style="1" customWidth="1"/>
    <col min="1824" max="1824" width="7" style="1" customWidth="1"/>
    <col min="1825" max="1825" width="7.33203125" style="1" customWidth="1"/>
    <col min="1826" max="1826" width="12.5" style="1"/>
    <col min="1827" max="1827" width="3.5" style="1" customWidth="1"/>
    <col min="1828" max="1829" width="12.5" style="1"/>
    <col min="1830" max="1830" width="4.1640625" style="1" customWidth="1"/>
    <col min="1831" max="2048" width="12.5" style="1"/>
    <col min="2049" max="2049" width="7" style="1" customWidth="1"/>
    <col min="2050" max="2050" width="15" style="1" customWidth="1"/>
    <col min="2051" max="2051" width="5.5" style="1" customWidth="1"/>
    <col min="2052" max="2052" width="12.5" style="1"/>
    <col min="2053" max="2053" width="3" style="1" customWidth="1"/>
    <col min="2054" max="2054" width="7.5" style="1" customWidth="1"/>
    <col min="2055" max="2055" width="18.5" style="1" customWidth="1"/>
    <col min="2056" max="2056" width="38.1640625" style="1" customWidth="1"/>
    <col min="2057" max="2057" width="5.83203125" style="1" customWidth="1"/>
    <col min="2058" max="2058" width="12.5" style="1"/>
    <col min="2059" max="2059" width="3.33203125" style="1" customWidth="1"/>
    <col min="2060" max="2060" width="23.5" style="1" customWidth="1"/>
    <col min="2061" max="2061" width="48.1640625" style="1" customWidth="1"/>
    <col min="2062" max="2062" width="7.5" style="1" customWidth="1"/>
    <col min="2063" max="2063" width="6.6640625" style="1" customWidth="1"/>
    <col min="2064" max="2064" width="12.5" style="1"/>
    <col min="2065" max="2065" width="3.5" style="1" customWidth="1"/>
    <col min="2066" max="2066" width="17.33203125" style="1" customWidth="1"/>
    <col min="2067" max="2067" width="33.6640625" style="1" customWidth="1"/>
    <col min="2068" max="2068" width="5.6640625" style="1" customWidth="1"/>
    <col min="2069" max="2070" width="12.5" style="1"/>
    <col min="2071" max="2071" width="4.1640625" style="1" customWidth="1"/>
    <col min="2072" max="2072" width="13.1640625" style="1" customWidth="1"/>
    <col min="2073" max="2073" width="30.83203125" style="1" customWidth="1"/>
    <col min="2074" max="2074" width="6.5" style="1" customWidth="1"/>
    <col min="2075" max="2075" width="7.83203125" style="1" customWidth="1"/>
    <col min="2076" max="2076" width="12.5" style="1"/>
    <col min="2077" max="2077" width="3.5" style="1" customWidth="1"/>
    <col min="2078" max="2078" width="17.5" style="1" customWidth="1"/>
    <col min="2079" max="2079" width="19" style="1" customWidth="1"/>
    <col min="2080" max="2080" width="7" style="1" customWidth="1"/>
    <col min="2081" max="2081" width="7.33203125" style="1" customWidth="1"/>
    <col min="2082" max="2082" width="12.5" style="1"/>
    <col min="2083" max="2083" width="3.5" style="1" customWidth="1"/>
    <col min="2084" max="2085" width="12.5" style="1"/>
    <col min="2086" max="2086" width="4.1640625" style="1" customWidth="1"/>
    <col min="2087" max="2304" width="12.5" style="1"/>
    <col min="2305" max="2305" width="7" style="1" customWidth="1"/>
    <col min="2306" max="2306" width="15" style="1" customWidth="1"/>
    <col min="2307" max="2307" width="5.5" style="1" customWidth="1"/>
    <col min="2308" max="2308" width="12.5" style="1"/>
    <col min="2309" max="2309" width="3" style="1" customWidth="1"/>
    <col min="2310" max="2310" width="7.5" style="1" customWidth="1"/>
    <col min="2311" max="2311" width="18.5" style="1" customWidth="1"/>
    <col min="2312" max="2312" width="38.1640625" style="1" customWidth="1"/>
    <col min="2313" max="2313" width="5.83203125" style="1" customWidth="1"/>
    <col min="2314" max="2314" width="12.5" style="1"/>
    <col min="2315" max="2315" width="3.33203125" style="1" customWidth="1"/>
    <col min="2316" max="2316" width="23.5" style="1" customWidth="1"/>
    <col min="2317" max="2317" width="48.1640625" style="1" customWidth="1"/>
    <col min="2318" max="2318" width="7.5" style="1" customWidth="1"/>
    <col min="2319" max="2319" width="6.6640625" style="1" customWidth="1"/>
    <col min="2320" max="2320" width="12.5" style="1"/>
    <col min="2321" max="2321" width="3.5" style="1" customWidth="1"/>
    <col min="2322" max="2322" width="17.33203125" style="1" customWidth="1"/>
    <col min="2323" max="2323" width="33.6640625" style="1" customWidth="1"/>
    <col min="2324" max="2324" width="5.6640625" style="1" customWidth="1"/>
    <col min="2325" max="2326" width="12.5" style="1"/>
    <col min="2327" max="2327" width="4.1640625" style="1" customWidth="1"/>
    <col min="2328" max="2328" width="13.1640625" style="1" customWidth="1"/>
    <col min="2329" max="2329" width="30.83203125" style="1" customWidth="1"/>
    <col min="2330" max="2330" width="6.5" style="1" customWidth="1"/>
    <col min="2331" max="2331" width="7.83203125" style="1" customWidth="1"/>
    <col min="2332" max="2332" width="12.5" style="1"/>
    <col min="2333" max="2333" width="3.5" style="1" customWidth="1"/>
    <col min="2334" max="2334" width="17.5" style="1" customWidth="1"/>
    <col min="2335" max="2335" width="19" style="1" customWidth="1"/>
    <col min="2336" max="2336" width="7" style="1" customWidth="1"/>
    <col min="2337" max="2337" width="7.33203125" style="1" customWidth="1"/>
    <col min="2338" max="2338" width="12.5" style="1"/>
    <col min="2339" max="2339" width="3.5" style="1" customWidth="1"/>
    <col min="2340" max="2341" width="12.5" style="1"/>
    <col min="2342" max="2342" width="4.1640625" style="1" customWidth="1"/>
    <col min="2343" max="2560" width="12.5" style="1"/>
    <col min="2561" max="2561" width="7" style="1" customWidth="1"/>
    <col min="2562" max="2562" width="15" style="1" customWidth="1"/>
    <col min="2563" max="2563" width="5.5" style="1" customWidth="1"/>
    <col min="2564" max="2564" width="12.5" style="1"/>
    <col min="2565" max="2565" width="3" style="1" customWidth="1"/>
    <col min="2566" max="2566" width="7.5" style="1" customWidth="1"/>
    <col min="2567" max="2567" width="18.5" style="1" customWidth="1"/>
    <col min="2568" max="2568" width="38.1640625" style="1" customWidth="1"/>
    <col min="2569" max="2569" width="5.83203125" style="1" customWidth="1"/>
    <col min="2570" max="2570" width="12.5" style="1"/>
    <col min="2571" max="2571" width="3.33203125" style="1" customWidth="1"/>
    <col min="2572" max="2572" width="23.5" style="1" customWidth="1"/>
    <col min="2573" max="2573" width="48.1640625" style="1" customWidth="1"/>
    <col min="2574" max="2574" width="7.5" style="1" customWidth="1"/>
    <col min="2575" max="2575" width="6.6640625" style="1" customWidth="1"/>
    <col min="2576" max="2576" width="12.5" style="1"/>
    <col min="2577" max="2577" width="3.5" style="1" customWidth="1"/>
    <col min="2578" max="2578" width="17.33203125" style="1" customWidth="1"/>
    <col min="2579" max="2579" width="33.6640625" style="1" customWidth="1"/>
    <col min="2580" max="2580" width="5.6640625" style="1" customWidth="1"/>
    <col min="2581" max="2582" width="12.5" style="1"/>
    <col min="2583" max="2583" width="4.1640625" style="1" customWidth="1"/>
    <col min="2584" max="2584" width="13.1640625" style="1" customWidth="1"/>
    <col min="2585" max="2585" width="30.83203125" style="1" customWidth="1"/>
    <col min="2586" max="2586" width="6.5" style="1" customWidth="1"/>
    <col min="2587" max="2587" width="7.83203125" style="1" customWidth="1"/>
    <col min="2588" max="2588" width="12.5" style="1"/>
    <col min="2589" max="2589" width="3.5" style="1" customWidth="1"/>
    <col min="2590" max="2590" width="17.5" style="1" customWidth="1"/>
    <col min="2591" max="2591" width="19" style="1" customWidth="1"/>
    <col min="2592" max="2592" width="7" style="1" customWidth="1"/>
    <col min="2593" max="2593" width="7.33203125" style="1" customWidth="1"/>
    <col min="2594" max="2594" width="12.5" style="1"/>
    <col min="2595" max="2595" width="3.5" style="1" customWidth="1"/>
    <col min="2596" max="2597" width="12.5" style="1"/>
    <col min="2598" max="2598" width="4.1640625" style="1" customWidth="1"/>
    <col min="2599" max="2816" width="12.5" style="1"/>
    <col min="2817" max="2817" width="7" style="1" customWidth="1"/>
    <col min="2818" max="2818" width="15" style="1" customWidth="1"/>
    <col min="2819" max="2819" width="5.5" style="1" customWidth="1"/>
    <col min="2820" max="2820" width="12.5" style="1"/>
    <col min="2821" max="2821" width="3" style="1" customWidth="1"/>
    <col min="2822" max="2822" width="7.5" style="1" customWidth="1"/>
    <col min="2823" max="2823" width="18.5" style="1" customWidth="1"/>
    <col min="2824" max="2824" width="38.1640625" style="1" customWidth="1"/>
    <col min="2825" max="2825" width="5.83203125" style="1" customWidth="1"/>
    <col min="2826" max="2826" width="12.5" style="1"/>
    <col min="2827" max="2827" width="3.33203125" style="1" customWidth="1"/>
    <col min="2828" max="2828" width="23.5" style="1" customWidth="1"/>
    <col min="2829" max="2829" width="48.1640625" style="1" customWidth="1"/>
    <col min="2830" max="2830" width="7.5" style="1" customWidth="1"/>
    <col min="2831" max="2831" width="6.6640625" style="1" customWidth="1"/>
    <col min="2832" max="2832" width="12.5" style="1"/>
    <col min="2833" max="2833" width="3.5" style="1" customWidth="1"/>
    <col min="2834" max="2834" width="17.33203125" style="1" customWidth="1"/>
    <col min="2835" max="2835" width="33.6640625" style="1" customWidth="1"/>
    <col min="2836" max="2836" width="5.6640625" style="1" customWidth="1"/>
    <col min="2837" max="2838" width="12.5" style="1"/>
    <col min="2839" max="2839" width="4.1640625" style="1" customWidth="1"/>
    <col min="2840" max="2840" width="13.1640625" style="1" customWidth="1"/>
    <col min="2841" max="2841" width="30.83203125" style="1" customWidth="1"/>
    <col min="2842" max="2842" width="6.5" style="1" customWidth="1"/>
    <col min="2843" max="2843" width="7.83203125" style="1" customWidth="1"/>
    <col min="2844" max="2844" width="12.5" style="1"/>
    <col min="2845" max="2845" width="3.5" style="1" customWidth="1"/>
    <col min="2846" max="2846" width="17.5" style="1" customWidth="1"/>
    <col min="2847" max="2847" width="19" style="1" customWidth="1"/>
    <col min="2848" max="2848" width="7" style="1" customWidth="1"/>
    <col min="2849" max="2849" width="7.33203125" style="1" customWidth="1"/>
    <col min="2850" max="2850" width="12.5" style="1"/>
    <col min="2851" max="2851" width="3.5" style="1" customWidth="1"/>
    <col min="2852" max="2853" width="12.5" style="1"/>
    <col min="2854" max="2854" width="4.1640625" style="1" customWidth="1"/>
    <col min="2855" max="3072" width="12.5" style="1"/>
    <col min="3073" max="3073" width="7" style="1" customWidth="1"/>
    <col min="3074" max="3074" width="15" style="1" customWidth="1"/>
    <col min="3075" max="3075" width="5.5" style="1" customWidth="1"/>
    <col min="3076" max="3076" width="12.5" style="1"/>
    <col min="3077" max="3077" width="3" style="1" customWidth="1"/>
    <col min="3078" max="3078" width="7.5" style="1" customWidth="1"/>
    <col min="3079" max="3079" width="18.5" style="1" customWidth="1"/>
    <col min="3080" max="3080" width="38.1640625" style="1" customWidth="1"/>
    <col min="3081" max="3081" width="5.83203125" style="1" customWidth="1"/>
    <col min="3082" max="3082" width="12.5" style="1"/>
    <col min="3083" max="3083" width="3.33203125" style="1" customWidth="1"/>
    <col min="3084" max="3084" width="23.5" style="1" customWidth="1"/>
    <col min="3085" max="3085" width="48.1640625" style="1" customWidth="1"/>
    <col min="3086" max="3086" width="7.5" style="1" customWidth="1"/>
    <col min="3087" max="3087" width="6.6640625" style="1" customWidth="1"/>
    <col min="3088" max="3088" width="12.5" style="1"/>
    <col min="3089" max="3089" width="3.5" style="1" customWidth="1"/>
    <col min="3090" max="3090" width="17.33203125" style="1" customWidth="1"/>
    <col min="3091" max="3091" width="33.6640625" style="1" customWidth="1"/>
    <col min="3092" max="3092" width="5.6640625" style="1" customWidth="1"/>
    <col min="3093" max="3094" width="12.5" style="1"/>
    <col min="3095" max="3095" width="4.1640625" style="1" customWidth="1"/>
    <col min="3096" max="3096" width="13.1640625" style="1" customWidth="1"/>
    <col min="3097" max="3097" width="30.83203125" style="1" customWidth="1"/>
    <col min="3098" max="3098" width="6.5" style="1" customWidth="1"/>
    <col min="3099" max="3099" width="7.83203125" style="1" customWidth="1"/>
    <col min="3100" max="3100" width="12.5" style="1"/>
    <col min="3101" max="3101" width="3.5" style="1" customWidth="1"/>
    <col min="3102" max="3102" width="17.5" style="1" customWidth="1"/>
    <col min="3103" max="3103" width="19" style="1" customWidth="1"/>
    <col min="3104" max="3104" width="7" style="1" customWidth="1"/>
    <col min="3105" max="3105" width="7.33203125" style="1" customWidth="1"/>
    <col min="3106" max="3106" width="12.5" style="1"/>
    <col min="3107" max="3107" width="3.5" style="1" customWidth="1"/>
    <col min="3108" max="3109" width="12.5" style="1"/>
    <col min="3110" max="3110" width="4.1640625" style="1" customWidth="1"/>
    <col min="3111" max="3328" width="12.5" style="1"/>
    <col min="3329" max="3329" width="7" style="1" customWidth="1"/>
    <col min="3330" max="3330" width="15" style="1" customWidth="1"/>
    <col min="3331" max="3331" width="5.5" style="1" customWidth="1"/>
    <col min="3332" max="3332" width="12.5" style="1"/>
    <col min="3333" max="3333" width="3" style="1" customWidth="1"/>
    <col min="3334" max="3334" width="7.5" style="1" customWidth="1"/>
    <col min="3335" max="3335" width="18.5" style="1" customWidth="1"/>
    <col min="3336" max="3336" width="38.1640625" style="1" customWidth="1"/>
    <col min="3337" max="3337" width="5.83203125" style="1" customWidth="1"/>
    <col min="3338" max="3338" width="12.5" style="1"/>
    <col min="3339" max="3339" width="3.33203125" style="1" customWidth="1"/>
    <col min="3340" max="3340" width="23.5" style="1" customWidth="1"/>
    <col min="3341" max="3341" width="48.1640625" style="1" customWidth="1"/>
    <col min="3342" max="3342" width="7.5" style="1" customWidth="1"/>
    <col min="3343" max="3343" width="6.6640625" style="1" customWidth="1"/>
    <col min="3344" max="3344" width="12.5" style="1"/>
    <col min="3345" max="3345" width="3.5" style="1" customWidth="1"/>
    <col min="3346" max="3346" width="17.33203125" style="1" customWidth="1"/>
    <col min="3347" max="3347" width="33.6640625" style="1" customWidth="1"/>
    <col min="3348" max="3348" width="5.6640625" style="1" customWidth="1"/>
    <col min="3349" max="3350" width="12.5" style="1"/>
    <col min="3351" max="3351" width="4.1640625" style="1" customWidth="1"/>
    <col min="3352" max="3352" width="13.1640625" style="1" customWidth="1"/>
    <col min="3353" max="3353" width="30.83203125" style="1" customWidth="1"/>
    <col min="3354" max="3354" width="6.5" style="1" customWidth="1"/>
    <col min="3355" max="3355" width="7.83203125" style="1" customWidth="1"/>
    <col min="3356" max="3356" width="12.5" style="1"/>
    <col min="3357" max="3357" width="3.5" style="1" customWidth="1"/>
    <col min="3358" max="3358" width="17.5" style="1" customWidth="1"/>
    <col min="3359" max="3359" width="19" style="1" customWidth="1"/>
    <col min="3360" max="3360" width="7" style="1" customWidth="1"/>
    <col min="3361" max="3361" width="7.33203125" style="1" customWidth="1"/>
    <col min="3362" max="3362" width="12.5" style="1"/>
    <col min="3363" max="3363" width="3.5" style="1" customWidth="1"/>
    <col min="3364" max="3365" width="12.5" style="1"/>
    <col min="3366" max="3366" width="4.1640625" style="1" customWidth="1"/>
    <col min="3367" max="3584" width="12.5" style="1"/>
    <col min="3585" max="3585" width="7" style="1" customWidth="1"/>
    <col min="3586" max="3586" width="15" style="1" customWidth="1"/>
    <col min="3587" max="3587" width="5.5" style="1" customWidth="1"/>
    <col min="3588" max="3588" width="12.5" style="1"/>
    <col min="3589" max="3589" width="3" style="1" customWidth="1"/>
    <col min="3590" max="3590" width="7.5" style="1" customWidth="1"/>
    <col min="3591" max="3591" width="18.5" style="1" customWidth="1"/>
    <col min="3592" max="3592" width="38.1640625" style="1" customWidth="1"/>
    <col min="3593" max="3593" width="5.83203125" style="1" customWidth="1"/>
    <col min="3594" max="3594" width="12.5" style="1"/>
    <col min="3595" max="3595" width="3.33203125" style="1" customWidth="1"/>
    <col min="3596" max="3596" width="23.5" style="1" customWidth="1"/>
    <col min="3597" max="3597" width="48.1640625" style="1" customWidth="1"/>
    <col min="3598" max="3598" width="7.5" style="1" customWidth="1"/>
    <col min="3599" max="3599" width="6.6640625" style="1" customWidth="1"/>
    <col min="3600" max="3600" width="12.5" style="1"/>
    <col min="3601" max="3601" width="3.5" style="1" customWidth="1"/>
    <col min="3602" max="3602" width="17.33203125" style="1" customWidth="1"/>
    <col min="3603" max="3603" width="33.6640625" style="1" customWidth="1"/>
    <col min="3604" max="3604" width="5.6640625" style="1" customWidth="1"/>
    <col min="3605" max="3606" width="12.5" style="1"/>
    <col min="3607" max="3607" width="4.1640625" style="1" customWidth="1"/>
    <col min="3608" max="3608" width="13.1640625" style="1" customWidth="1"/>
    <col min="3609" max="3609" width="30.83203125" style="1" customWidth="1"/>
    <col min="3610" max="3610" width="6.5" style="1" customWidth="1"/>
    <col min="3611" max="3611" width="7.83203125" style="1" customWidth="1"/>
    <col min="3612" max="3612" width="12.5" style="1"/>
    <col min="3613" max="3613" width="3.5" style="1" customWidth="1"/>
    <col min="3614" max="3614" width="17.5" style="1" customWidth="1"/>
    <col min="3615" max="3615" width="19" style="1" customWidth="1"/>
    <col min="3616" max="3616" width="7" style="1" customWidth="1"/>
    <col min="3617" max="3617" width="7.33203125" style="1" customWidth="1"/>
    <col min="3618" max="3618" width="12.5" style="1"/>
    <col min="3619" max="3619" width="3.5" style="1" customWidth="1"/>
    <col min="3620" max="3621" width="12.5" style="1"/>
    <col min="3622" max="3622" width="4.1640625" style="1" customWidth="1"/>
    <col min="3623" max="3840" width="12.5" style="1"/>
    <col min="3841" max="3841" width="7" style="1" customWidth="1"/>
    <col min="3842" max="3842" width="15" style="1" customWidth="1"/>
    <col min="3843" max="3843" width="5.5" style="1" customWidth="1"/>
    <col min="3844" max="3844" width="12.5" style="1"/>
    <col min="3845" max="3845" width="3" style="1" customWidth="1"/>
    <col min="3846" max="3846" width="7.5" style="1" customWidth="1"/>
    <col min="3847" max="3847" width="18.5" style="1" customWidth="1"/>
    <col min="3848" max="3848" width="38.1640625" style="1" customWidth="1"/>
    <col min="3849" max="3849" width="5.83203125" style="1" customWidth="1"/>
    <col min="3850" max="3850" width="12.5" style="1"/>
    <col min="3851" max="3851" width="3.33203125" style="1" customWidth="1"/>
    <col min="3852" max="3852" width="23.5" style="1" customWidth="1"/>
    <col min="3853" max="3853" width="48.1640625" style="1" customWidth="1"/>
    <col min="3854" max="3854" width="7.5" style="1" customWidth="1"/>
    <col min="3855" max="3855" width="6.6640625" style="1" customWidth="1"/>
    <col min="3856" max="3856" width="12.5" style="1"/>
    <col min="3857" max="3857" width="3.5" style="1" customWidth="1"/>
    <col min="3858" max="3858" width="17.33203125" style="1" customWidth="1"/>
    <col min="3859" max="3859" width="33.6640625" style="1" customWidth="1"/>
    <col min="3860" max="3860" width="5.6640625" style="1" customWidth="1"/>
    <col min="3861" max="3862" width="12.5" style="1"/>
    <col min="3863" max="3863" width="4.1640625" style="1" customWidth="1"/>
    <col min="3864" max="3864" width="13.1640625" style="1" customWidth="1"/>
    <col min="3865" max="3865" width="30.83203125" style="1" customWidth="1"/>
    <col min="3866" max="3866" width="6.5" style="1" customWidth="1"/>
    <col min="3867" max="3867" width="7.83203125" style="1" customWidth="1"/>
    <col min="3868" max="3868" width="12.5" style="1"/>
    <col min="3869" max="3869" width="3.5" style="1" customWidth="1"/>
    <col min="3870" max="3870" width="17.5" style="1" customWidth="1"/>
    <col min="3871" max="3871" width="19" style="1" customWidth="1"/>
    <col min="3872" max="3872" width="7" style="1" customWidth="1"/>
    <col min="3873" max="3873" width="7.33203125" style="1" customWidth="1"/>
    <col min="3874" max="3874" width="12.5" style="1"/>
    <col min="3875" max="3875" width="3.5" style="1" customWidth="1"/>
    <col min="3876" max="3877" width="12.5" style="1"/>
    <col min="3878" max="3878" width="4.1640625" style="1" customWidth="1"/>
    <col min="3879" max="4096" width="12.5" style="1"/>
    <col min="4097" max="4097" width="7" style="1" customWidth="1"/>
    <col min="4098" max="4098" width="15" style="1" customWidth="1"/>
    <col min="4099" max="4099" width="5.5" style="1" customWidth="1"/>
    <col min="4100" max="4100" width="12.5" style="1"/>
    <col min="4101" max="4101" width="3" style="1" customWidth="1"/>
    <col min="4102" max="4102" width="7.5" style="1" customWidth="1"/>
    <col min="4103" max="4103" width="18.5" style="1" customWidth="1"/>
    <col min="4104" max="4104" width="38.1640625" style="1" customWidth="1"/>
    <col min="4105" max="4105" width="5.83203125" style="1" customWidth="1"/>
    <col min="4106" max="4106" width="12.5" style="1"/>
    <col min="4107" max="4107" width="3.33203125" style="1" customWidth="1"/>
    <col min="4108" max="4108" width="23.5" style="1" customWidth="1"/>
    <col min="4109" max="4109" width="48.1640625" style="1" customWidth="1"/>
    <col min="4110" max="4110" width="7.5" style="1" customWidth="1"/>
    <col min="4111" max="4111" width="6.6640625" style="1" customWidth="1"/>
    <col min="4112" max="4112" width="12.5" style="1"/>
    <col min="4113" max="4113" width="3.5" style="1" customWidth="1"/>
    <col min="4114" max="4114" width="17.33203125" style="1" customWidth="1"/>
    <col min="4115" max="4115" width="33.6640625" style="1" customWidth="1"/>
    <col min="4116" max="4116" width="5.6640625" style="1" customWidth="1"/>
    <col min="4117" max="4118" width="12.5" style="1"/>
    <col min="4119" max="4119" width="4.1640625" style="1" customWidth="1"/>
    <col min="4120" max="4120" width="13.1640625" style="1" customWidth="1"/>
    <col min="4121" max="4121" width="30.83203125" style="1" customWidth="1"/>
    <col min="4122" max="4122" width="6.5" style="1" customWidth="1"/>
    <col min="4123" max="4123" width="7.83203125" style="1" customWidth="1"/>
    <col min="4124" max="4124" width="12.5" style="1"/>
    <col min="4125" max="4125" width="3.5" style="1" customWidth="1"/>
    <col min="4126" max="4126" width="17.5" style="1" customWidth="1"/>
    <col min="4127" max="4127" width="19" style="1" customWidth="1"/>
    <col min="4128" max="4128" width="7" style="1" customWidth="1"/>
    <col min="4129" max="4129" width="7.33203125" style="1" customWidth="1"/>
    <col min="4130" max="4130" width="12.5" style="1"/>
    <col min="4131" max="4131" width="3.5" style="1" customWidth="1"/>
    <col min="4132" max="4133" width="12.5" style="1"/>
    <col min="4134" max="4134" width="4.1640625" style="1" customWidth="1"/>
    <col min="4135" max="4352" width="12.5" style="1"/>
    <col min="4353" max="4353" width="7" style="1" customWidth="1"/>
    <col min="4354" max="4354" width="15" style="1" customWidth="1"/>
    <col min="4355" max="4355" width="5.5" style="1" customWidth="1"/>
    <col min="4356" max="4356" width="12.5" style="1"/>
    <col min="4357" max="4357" width="3" style="1" customWidth="1"/>
    <col min="4358" max="4358" width="7.5" style="1" customWidth="1"/>
    <col min="4359" max="4359" width="18.5" style="1" customWidth="1"/>
    <col min="4360" max="4360" width="38.1640625" style="1" customWidth="1"/>
    <col min="4361" max="4361" width="5.83203125" style="1" customWidth="1"/>
    <col min="4362" max="4362" width="12.5" style="1"/>
    <col min="4363" max="4363" width="3.33203125" style="1" customWidth="1"/>
    <col min="4364" max="4364" width="23.5" style="1" customWidth="1"/>
    <col min="4365" max="4365" width="48.1640625" style="1" customWidth="1"/>
    <col min="4366" max="4366" width="7.5" style="1" customWidth="1"/>
    <col min="4367" max="4367" width="6.6640625" style="1" customWidth="1"/>
    <col min="4368" max="4368" width="12.5" style="1"/>
    <col min="4369" max="4369" width="3.5" style="1" customWidth="1"/>
    <col min="4370" max="4370" width="17.33203125" style="1" customWidth="1"/>
    <col min="4371" max="4371" width="33.6640625" style="1" customWidth="1"/>
    <col min="4372" max="4372" width="5.6640625" style="1" customWidth="1"/>
    <col min="4373" max="4374" width="12.5" style="1"/>
    <col min="4375" max="4375" width="4.1640625" style="1" customWidth="1"/>
    <col min="4376" max="4376" width="13.1640625" style="1" customWidth="1"/>
    <col min="4377" max="4377" width="30.83203125" style="1" customWidth="1"/>
    <col min="4378" max="4378" width="6.5" style="1" customWidth="1"/>
    <col min="4379" max="4379" width="7.83203125" style="1" customWidth="1"/>
    <col min="4380" max="4380" width="12.5" style="1"/>
    <col min="4381" max="4381" width="3.5" style="1" customWidth="1"/>
    <col min="4382" max="4382" width="17.5" style="1" customWidth="1"/>
    <col min="4383" max="4383" width="19" style="1" customWidth="1"/>
    <col min="4384" max="4384" width="7" style="1" customWidth="1"/>
    <col min="4385" max="4385" width="7.33203125" style="1" customWidth="1"/>
    <col min="4386" max="4386" width="12.5" style="1"/>
    <col min="4387" max="4387" width="3.5" style="1" customWidth="1"/>
    <col min="4388" max="4389" width="12.5" style="1"/>
    <col min="4390" max="4390" width="4.1640625" style="1" customWidth="1"/>
    <col min="4391" max="4608" width="12.5" style="1"/>
    <col min="4609" max="4609" width="7" style="1" customWidth="1"/>
    <col min="4610" max="4610" width="15" style="1" customWidth="1"/>
    <col min="4611" max="4611" width="5.5" style="1" customWidth="1"/>
    <col min="4612" max="4612" width="12.5" style="1"/>
    <col min="4613" max="4613" width="3" style="1" customWidth="1"/>
    <col min="4614" max="4614" width="7.5" style="1" customWidth="1"/>
    <col min="4615" max="4615" width="18.5" style="1" customWidth="1"/>
    <col min="4616" max="4616" width="38.1640625" style="1" customWidth="1"/>
    <col min="4617" max="4617" width="5.83203125" style="1" customWidth="1"/>
    <col min="4618" max="4618" width="12.5" style="1"/>
    <col min="4619" max="4619" width="3.33203125" style="1" customWidth="1"/>
    <col min="4620" max="4620" width="23.5" style="1" customWidth="1"/>
    <col min="4621" max="4621" width="48.1640625" style="1" customWidth="1"/>
    <col min="4622" max="4622" width="7.5" style="1" customWidth="1"/>
    <col min="4623" max="4623" width="6.6640625" style="1" customWidth="1"/>
    <col min="4624" max="4624" width="12.5" style="1"/>
    <col min="4625" max="4625" width="3.5" style="1" customWidth="1"/>
    <col min="4626" max="4626" width="17.33203125" style="1" customWidth="1"/>
    <col min="4627" max="4627" width="33.6640625" style="1" customWidth="1"/>
    <col min="4628" max="4628" width="5.6640625" style="1" customWidth="1"/>
    <col min="4629" max="4630" width="12.5" style="1"/>
    <col min="4631" max="4631" width="4.1640625" style="1" customWidth="1"/>
    <col min="4632" max="4632" width="13.1640625" style="1" customWidth="1"/>
    <col min="4633" max="4633" width="30.83203125" style="1" customWidth="1"/>
    <col min="4634" max="4634" width="6.5" style="1" customWidth="1"/>
    <col min="4635" max="4635" width="7.83203125" style="1" customWidth="1"/>
    <col min="4636" max="4636" width="12.5" style="1"/>
    <col min="4637" max="4637" width="3.5" style="1" customWidth="1"/>
    <col min="4638" max="4638" width="17.5" style="1" customWidth="1"/>
    <col min="4639" max="4639" width="19" style="1" customWidth="1"/>
    <col min="4640" max="4640" width="7" style="1" customWidth="1"/>
    <col min="4641" max="4641" width="7.33203125" style="1" customWidth="1"/>
    <col min="4642" max="4642" width="12.5" style="1"/>
    <col min="4643" max="4643" width="3.5" style="1" customWidth="1"/>
    <col min="4644" max="4645" width="12.5" style="1"/>
    <col min="4646" max="4646" width="4.1640625" style="1" customWidth="1"/>
    <col min="4647" max="4864" width="12.5" style="1"/>
    <col min="4865" max="4865" width="7" style="1" customWidth="1"/>
    <col min="4866" max="4866" width="15" style="1" customWidth="1"/>
    <col min="4867" max="4867" width="5.5" style="1" customWidth="1"/>
    <col min="4868" max="4868" width="12.5" style="1"/>
    <col min="4869" max="4869" width="3" style="1" customWidth="1"/>
    <col min="4870" max="4870" width="7.5" style="1" customWidth="1"/>
    <col min="4871" max="4871" width="18.5" style="1" customWidth="1"/>
    <col min="4872" max="4872" width="38.1640625" style="1" customWidth="1"/>
    <col min="4873" max="4873" width="5.83203125" style="1" customWidth="1"/>
    <col min="4874" max="4874" width="12.5" style="1"/>
    <col min="4875" max="4875" width="3.33203125" style="1" customWidth="1"/>
    <col min="4876" max="4876" width="23.5" style="1" customWidth="1"/>
    <col min="4877" max="4877" width="48.1640625" style="1" customWidth="1"/>
    <col min="4878" max="4878" width="7.5" style="1" customWidth="1"/>
    <col min="4879" max="4879" width="6.6640625" style="1" customWidth="1"/>
    <col min="4880" max="4880" width="12.5" style="1"/>
    <col min="4881" max="4881" width="3.5" style="1" customWidth="1"/>
    <col min="4882" max="4882" width="17.33203125" style="1" customWidth="1"/>
    <col min="4883" max="4883" width="33.6640625" style="1" customWidth="1"/>
    <col min="4884" max="4884" width="5.6640625" style="1" customWidth="1"/>
    <col min="4885" max="4886" width="12.5" style="1"/>
    <col min="4887" max="4887" width="4.1640625" style="1" customWidth="1"/>
    <col min="4888" max="4888" width="13.1640625" style="1" customWidth="1"/>
    <col min="4889" max="4889" width="30.83203125" style="1" customWidth="1"/>
    <col min="4890" max="4890" width="6.5" style="1" customWidth="1"/>
    <col min="4891" max="4891" width="7.83203125" style="1" customWidth="1"/>
    <col min="4892" max="4892" width="12.5" style="1"/>
    <col min="4893" max="4893" width="3.5" style="1" customWidth="1"/>
    <col min="4894" max="4894" width="17.5" style="1" customWidth="1"/>
    <col min="4895" max="4895" width="19" style="1" customWidth="1"/>
    <col min="4896" max="4896" width="7" style="1" customWidth="1"/>
    <col min="4897" max="4897" width="7.33203125" style="1" customWidth="1"/>
    <col min="4898" max="4898" width="12.5" style="1"/>
    <col min="4899" max="4899" width="3.5" style="1" customWidth="1"/>
    <col min="4900" max="4901" width="12.5" style="1"/>
    <col min="4902" max="4902" width="4.1640625" style="1" customWidth="1"/>
    <col min="4903" max="5120" width="12.5" style="1"/>
    <col min="5121" max="5121" width="7" style="1" customWidth="1"/>
    <col min="5122" max="5122" width="15" style="1" customWidth="1"/>
    <col min="5123" max="5123" width="5.5" style="1" customWidth="1"/>
    <col min="5124" max="5124" width="12.5" style="1"/>
    <col min="5125" max="5125" width="3" style="1" customWidth="1"/>
    <col min="5126" max="5126" width="7.5" style="1" customWidth="1"/>
    <col min="5127" max="5127" width="18.5" style="1" customWidth="1"/>
    <col min="5128" max="5128" width="38.1640625" style="1" customWidth="1"/>
    <col min="5129" max="5129" width="5.83203125" style="1" customWidth="1"/>
    <col min="5130" max="5130" width="12.5" style="1"/>
    <col min="5131" max="5131" width="3.33203125" style="1" customWidth="1"/>
    <col min="5132" max="5132" width="23.5" style="1" customWidth="1"/>
    <col min="5133" max="5133" width="48.1640625" style="1" customWidth="1"/>
    <col min="5134" max="5134" width="7.5" style="1" customWidth="1"/>
    <col min="5135" max="5135" width="6.6640625" style="1" customWidth="1"/>
    <col min="5136" max="5136" width="12.5" style="1"/>
    <col min="5137" max="5137" width="3.5" style="1" customWidth="1"/>
    <col min="5138" max="5138" width="17.33203125" style="1" customWidth="1"/>
    <col min="5139" max="5139" width="33.6640625" style="1" customWidth="1"/>
    <col min="5140" max="5140" width="5.6640625" style="1" customWidth="1"/>
    <col min="5141" max="5142" width="12.5" style="1"/>
    <col min="5143" max="5143" width="4.1640625" style="1" customWidth="1"/>
    <col min="5144" max="5144" width="13.1640625" style="1" customWidth="1"/>
    <col min="5145" max="5145" width="30.83203125" style="1" customWidth="1"/>
    <col min="5146" max="5146" width="6.5" style="1" customWidth="1"/>
    <col min="5147" max="5147" width="7.83203125" style="1" customWidth="1"/>
    <col min="5148" max="5148" width="12.5" style="1"/>
    <col min="5149" max="5149" width="3.5" style="1" customWidth="1"/>
    <col min="5150" max="5150" width="17.5" style="1" customWidth="1"/>
    <col min="5151" max="5151" width="19" style="1" customWidth="1"/>
    <col min="5152" max="5152" width="7" style="1" customWidth="1"/>
    <col min="5153" max="5153" width="7.33203125" style="1" customWidth="1"/>
    <col min="5154" max="5154" width="12.5" style="1"/>
    <col min="5155" max="5155" width="3.5" style="1" customWidth="1"/>
    <col min="5156" max="5157" width="12.5" style="1"/>
    <col min="5158" max="5158" width="4.1640625" style="1" customWidth="1"/>
    <col min="5159" max="5376" width="12.5" style="1"/>
    <col min="5377" max="5377" width="7" style="1" customWidth="1"/>
    <col min="5378" max="5378" width="15" style="1" customWidth="1"/>
    <col min="5379" max="5379" width="5.5" style="1" customWidth="1"/>
    <col min="5380" max="5380" width="12.5" style="1"/>
    <col min="5381" max="5381" width="3" style="1" customWidth="1"/>
    <col min="5382" max="5382" width="7.5" style="1" customWidth="1"/>
    <col min="5383" max="5383" width="18.5" style="1" customWidth="1"/>
    <col min="5384" max="5384" width="38.1640625" style="1" customWidth="1"/>
    <col min="5385" max="5385" width="5.83203125" style="1" customWidth="1"/>
    <col min="5386" max="5386" width="12.5" style="1"/>
    <col min="5387" max="5387" width="3.33203125" style="1" customWidth="1"/>
    <col min="5388" max="5388" width="23.5" style="1" customWidth="1"/>
    <col min="5389" max="5389" width="48.1640625" style="1" customWidth="1"/>
    <col min="5390" max="5390" width="7.5" style="1" customWidth="1"/>
    <col min="5391" max="5391" width="6.6640625" style="1" customWidth="1"/>
    <col min="5392" max="5392" width="12.5" style="1"/>
    <col min="5393" max="5393" width="3.5" style="1" customWidth="1"/>
    <col min="5394" max="5394" width="17.33203125" style="1" customWidth="1"/>
    <col min="5395" max="5395" width="33.6640625" style="1" customWidth="1"/>
    <col min="5396" max="5396" width="5.6640625" style="1" customWidth="1"/>
    <col min="5397" max="5398" width="12.5" style="1"/>
    <col min="5399" max="5399" width="4.1640625" style="1" customWidth="1"/>
    <col min="5400" max="5400" width="13.1640625" style="1" customWidth="1"/>
    <col min="5401" max="5401" width="30.83203125" style="1" customWidth="1"/>
    <col min="5402" max="5402" width="6.5" style="1" customWidth="1"/>
    <col min="5403" max="5403" width="7.83203125" style="1" customWidth="1"/>
    <col min="5404" max="5404" width="12.5" style="1"/>
    <col min="5405" max="5405" width="3.5" style="1" customWidth="1"/>
    <col min="5406" max="5406" width="17.5" style="1" customWidth="1"/>
    <col min="5407" max="5407" width="19" style="1" customWidth="1"/>
    <col min="5408" max="5408" width="7" style="1" customWidth="1"/>
    <col min="5409" max="5409" width="7.33203125" style="1" customWidth="1"/>
    <col min="5410" max="5410" width="12.5" style="1"/>
    <col min="5411" max="5411" width="3.5" style="1" customWidth="1"/>
    <col min="5412" max="5413" width="12.5" style="1"/>
    <col min="5414" max="5414" width="4.1640625" style="1" customWidth="1"/>
    <col min="5415" max="5632" width="12.5" style="1"/>
    <col min="5633" max="5633" width="7" style="1" customWidth="1"/>
    <col min="5634" max="5634" width="15" style="1" customWidth="1"/>
    <col min="5635" max="5635" width="5.5" style="1" customWidth="1"/>
    <col min="5636" max="5636" width="12.5" style="1"/>
    <col min="5637" max="5637" width="3" style="1" customWidth="1"/>
    <col min="5638" max="5638" width="7.5" style="1" customWidth="1"/>
    <col min="5639" max="5639" width="18.5" style="1" customWidth="1"/>
    <col min="5640" max="5640" width="38.1640625" style="1" customWidth="1"/>
    <col min="5641" max="5641" width="5.83203125" style="1" customWidth="1"/>
    <col min="5642" max="5642" width="12.5" style="1"/>
    <col min="5643" max="5643" width="3.33203125" style="1" customWidth="1"/>
    <col min="5644" max="5644" width="23.5" style="1" customWidth="1"/>
    <col min="5645" max="5645" width="48.1640625" style="1" customWidth="1"/>
    <col min="5646" max="5646" width="7.5" style="1" customWidth="1"/>
    <col min="5647" max="5647" width="6.6640625" style="1" customWidth="1"/>
    <col min="5648" max="5648" width="12.5" style="1"/>
    <col min="5649" max="5649" width="3.5" style="1" customWidth="1"/>
    <col min="5650" max="5650" width="17.33203125" style="1" customWidth="1"/>
    <col min="5651" max="5651" width="33.6640625" style="1" customWidth="1"/>
    <col min="5652" max="5652" width="5.6640625" style="1" customWidth="1"/>
    <col min="5653" max="5654" width="12.5" style="1"/>
    <col min="5655" max="5655" width="4.1640625" style="1" customWidth="1"/>
    <col min="5656" max="5656" width="13.1640625" style="1" customWidth="1"/>
    <col min="5657" max="5657" width="30.83203125" style="1" customWidth="1"/>
    <col min="5658" max="5658" width="6.5" style="1" customWidth="1"/>
    <col min="5659" max="5659" width="7.83203125" style="1" customWidth="1"/>
    <col min="5660" max="5660" width="12.5" style="1"/>
    <col min="5661" max="5661" width="3.5" style="1" customWidth="1"/>
    <col min="5662" max="5662" width="17.5" style="1" customWidth="1"/>
    <col min="5663" max="5663" width="19" style="1" customWidth="1"/>
    <col min="5664" max="5664" width="7" style="1" customWidth="1"/>
    <col min="5665" max="5665" width="7.33203125" style="1" customWidth="1"/>
    <col min="5666" max="5666" width="12.5" style="1"/>
    <col min="5667" max="5667" width="3.5" style="1" customWidth="1"/>
    <col min="5668" max="5669" width="12.5" style="1"/>
    <col min="5670" max="5670" width="4.1640625" style="1" customWidth="1"/>
    <col min="5671" max="5888" width="12.5" style="1"/>
    <col min="5889" max="5889" width="7" style="1" customWidth="1"/>
    <col min="5890" max="5890" width="15" style="1" customWidth="1"/>
    <col min="5891" max="5891" width="5.5" style="1" customWidth="1"/>
    <col min="5892" max="5892" width="12.5" style="1"/>
    <col min="5893" max="5893" width="3" style="1" customWidth="1"/>
    <col min="5894" max="5894" width="7.5" style="1" customWidth="1"/>
    <col min="5895" max="5895" width="18.5" style="1" customWidth="1"/>
    <col min="5896" max="5896" width="38.1640625" style="1" customWidth="1"/>
    <col min="5897" max="5897" width="5.83203125" style="1" customWidth="1"/>
    <col min="5898" max="5898" width="12.5" style="1"/>
    <col min="5899" max="5899" width="3.33203125" style="1" customWidth="1"/>
    <col min="5900" max="5900" width="23.5" style="1" customWidth="1"/>
    <col min="5901" max="5901" width="48.1640625" style="1" customWidth="1"/>
    <col min="5902" max="5902" width="7.5" style="1" customWidth="1"/>
    <col min="5903" max="5903" width="6.6640625" style="1" customWidth="1"/>
    <col min="5904" max="5904" width="12.5" style="1"/>
    <col min="5905" max="5905" width="3.5" style="1" customWidth="1"/>
    <col min="5906" max="5906" width="17.33203125" style="1" customWidth="1"/>
    <col min="5907" max="5907" width="33.6640625" style="1" customWidth="1"/>
    <col min="5908" max="5908" width="5.6640625" style="1" customWidth="1"/>
    <col min="5909" max="5910" width="12.5" style="1"/>
    <col min="5911" max="5911" width="4.1640625" style="1" customWidth="1"/>
    <col min="5912" max="5912" width="13.1640625" style="1" customWidth="1"/>
    <col min="5913" max="5913" width="30.83203125" style="1" customWidth="1"/>
    <col min="5914" max="5914" width="6.5" style="1" customWidth="1"/>
    <col min="5915" max="5915" width="7.83203125" style="1" customWidth="1"/>
    <col min="5916" max="5916" width="12.5" style="1"/>
    <col min="5917" max="5917" width="3.5" style="1" customWidth="1"/>
    <col min="5918" max="5918" width="17.5" style="1" customWidth="1"/>
    <col min="5919" max="5919" width="19" style="1" customWidth="1"/>
    <col min="5920" max="5920" width="7" style="1" customWidth="1"/>
    <col min="5921" max="5921" width="7.33203125" style="1" customWidth="1"/>
    <col min="5922" max="5922" width="12.5" style="1"/>
    <col min="5923" max="5923" width="3.5" style="1" customWidth="1"/>
    <col min="5924" max="5925" width="12.5" style="1"/>
    <col min="5926" max="5926" width="4.1640625" style="1" customWidth="1"/>
    <col min="5927" max="6144" width="12.5" style="1"/>
    <col min="6145" max="6145" width="7" style="1" customWidth="1"/>
    <col min="6146" max="6146" width="15" style="1" customWidth="1"/>
    <col min="6147" max="6147" width="5.5" style="1" customWidth="1"/>
    <col min="6148" max="6148" width="12.5" style="1"/>
    <col min="6149" max="6149" width="3" style="1" customWidth="1"/>
    <col min="6150" max="6150" width="7.5" style="1" customWidth="1"/>
    <col min="6151" max="6151" width="18.5" style="1" customWidth="1"/>
    <col min="6152" max="6152" width="38.1640625" style="1" customWidth="1"/>
    <col min="6153" max="6153" width="5.83203125" style="1" customWidth="1"/>
    <col min="6154" max="6154" width="12.5" style="1"/>
    <col min="6155" max="6155" width="3.33203125" style="1" customWidth="1"/>
    <col min="6156" max="6156" width="23.5" style="1" customWidth="1"/>
    <col min="6157" max="6157" width="48.1640625" style="1" customWidth="1"/>
    <col min="6158" max="6158" width="7.5" style="1" customWidth="1"/>
    <col min="6159" max="6159" width="6.6640625" style="1" customWidth="1"/>
    <col min="6160" max="6160" width="12.5" style="1"/>
    <col min="6161" max="6161" width="3.5" style="1" customWidth="1"/>
    <col min="6162" max="6162" width="17.33203125" style="1" customWidth="1"/>
    <col min="6163" max="6163" width="33.6640625" style="1" customWidth="1"/>
    <col min="6164" max="6164" width="5.6640625" style="1" customWidth="1"/>
    <col min="6165" max="6166" width="12.5" style="1"/>
    <col min="6167" max="6167" width="4.1640625" style="1" customWidth="1"/>
    <col min="6168" max="6168" width="13.1640625" style="1" customWidth="1"/>
    <col min="6169" max="6169" width="30.83203125" style="1" customWidth="1"/>
    <col min="6170" max="6170" width="6.5" style="1" customWidth="1"/>
    <col min="6171" max="6171" width="7.83203125" style="1" customWidth="1"/>
    <col min="6172" max="6172" width="12.5" style="1"/>
    <col min="6173" max="6173" width="3.5" style="1" customWidth="1"/>
    <col min="6174" max="6174" width="17.5" style="1" customWidth="1"/>
    <col min="6175" max="6175" width="19" style="1" customWidth="1"/>
    <col min="6176" max="6176" width="7" style="1" customWidth="1"/>
    <col min="6177" max="6177" width="7.33203125" style="1" customWidth="1"/>
    <col min="6178" max="6178" width="12.5" style="1"/>
    <col min="6179" max="6179" width="3.5" style="1" customWidth="1"/>
    <col min="6180" max="6181" width="12.5" style="1"/>
    <col min="6182" max="6182" width="4.1640625" style="1" customWidth="1"/>
    <col min="6183" max="6400" width="12.5" style="1"/>
    <col min="6401" max="6401" width="7" style="1" customWidth="1"/>
    <col min="6402" max="6402" width="15" style="1" customWidth="1"/>
    <col min="6403" max="6403" width="5.5" style="1" customWidth="1"/>
    <col min="6404" max="6404" width="12.5" style="1"/>
    <col min="6405" max="6405" width="3" style="1" customWidth="1"/>
    <col min="6406" max="6406" width="7.5" style="1" customWidth="1"/>
    <col min="6407" max="6407" width="18.5" style="1" customWidth="1"/>
    <col min="6408" max="6408" width="38.1640625" style="1" customWidth="1"/>
    <col min="6409" max="6409" width="5.83203125" style="1" customWidth="1"/>
    <col min="6410" max="6410" width="12.5" style="1"/>
    <col min="6411" max="6411" width="3.33203125" style="1" customWidth="1"/>
    <col min="6412" max="6412" width="23.5" style="1" customWidth="1"/>
    <col min="6413" max="6413" width="48.1640625" style="1" customWidth="1"/>
    <col min="6414" max="6414" width="7.5" style="1" customWidth="1"/>
    <col min="6415" max="6415" width="6.6640625" style="1" customWidth="1"/>
    <col min="6416" max="6416" width="12.5" style="1"/>
    <col min="6417" max="6417" width="3.5" style="1" customWidth="1"/>
    <col min="6418" max="6418" width="17.33203125" style="1" customWidth="1"/>
    <col min="6419" max="6419" width="33.6640625" style="1" customWidth="1"/>
    <col min="6420" max="6420" width="5.6640625" style="1" customWidth="1"/>
    <col min="6421" max="6422" width="12.5" style="1"/>
    <col min="6423" max="6423" width="4.1640625" style="1" customWidth="1"/>
    <col min="6424" max="6424" width="13.1640625" style="1" customWidth="1"/>
    <col min="6425" max="6425" width="30.83203125" style="1" customWidth="1"/>
    <col min="6426" max="6426" width="6.5" style="1" customWidth="1"/>
    <col min="6427" max="6427" width="7.83203125" style="1" customWidth="1"/>
    <col min="6428" max="6428" width="12.5" style="1"/>
    <col min="6429" max="6429" width="3.5" style="1" customWidth="1"/>
    <col min="6430" max="6430" width="17.5" style="1" customWidth="1"/>
    <col min="6431" max="6431" width="19" style="1" customWidth="1"/>
    <col min="6432" max="6432" width="7" style="1" customWidth="1"/>
    <col min="6433" max="6433" width="7.33203125" style="1" customWidth="1"/>
    <col min="6434" max="6434" width="12.5" style="1"/>
    <col min="6435" max="6435" width="3.5" style="1" customWidth="1"/>
    <col min="6436" max="6437" width="12.5" style="1"/>
    <col min="6438" max="6438" width="4.1640625" style="1" customWidth="1"/>
    <col min="6439" max="6656" width="12.5" style="1"/>
    <col min="6657" max="6657" width="7" style="1" customWidth="1"/>
    <col min="6658" max="6658" width="15" style="1" customWidth="1"/>
    <col min="6659" max="6659" width="5.5" style="1" customWidth="1"/>
    <col min="6660" max="6660" width="12.5" style="1"/>
    <col min="6661" max="6661" width="3" style="1" customWidth="1"/>
    <col min="6662" max="6662" width="7.5" style="1" customWidth="1"/>
    <col min="6663" max="6663" width="18.5" style="1" customWidth="1"/>
    <col min="6664" max="6664" width="38.1640625" style="1" customWidth="1"/>
    <col min="6665" max="6665" width="5.83203125" style="1" customWidth="1"/>
    <col min="6666" max="6666" width="12.5" style="1"/>
    <col min="6667" max="6667" width="3.33203125" style="1" customWidth="1"/>
    <col min="6668" max="6668" width="23.5" style="1" customWidth="1"/>
    <col min="6669" max="6669" width="48.1640625" style="1" customWidth="1"/>
    <col min="6670" max="6670" width="7.5" style="1" customWidth="1"/>
    <col min="6671" max="6671" width="6.6640625" style="1" customWidth="1"/>
    <col min="6672" max="6672" width="12.5" style="1"/>
    <col min="6673" max="6673" width="3.5" style="1" customWidth="1"/>
    <col min="6674" max="6674" width="17.33203125" style="1" customWidth="1"/>
    <col min="6675" max="6675" width="33.6640625" style="1" customWidth="1"/>
    <col min="6676" max="6676" width="5.6640625" style="1" customWidth="1"/>
    <col min="6677" max="6678" width="12.5" style="1"/>
    <col min="6679" max="6679" width="4.1640625" style="1" customWidth="1"/>
    <col min="6680" max="6680" width="13.1640625" style="1" customWidth="1"/>
    <col min="6681" max="6681" width="30.83203125" style="1" customWidth="1"/>
    <col min="6682" max="6682" width="6.5" style="1" customWidth="1"/>
    <col min="6683" max="6683" width="7.83203125" style="1" customWidth="1"/>
    <col min="6684" max="6684" width="12.5" style="1"/>
    <col min="6685" max="6685" width="3.5" style="1" customWidth="1"/>
    <col min="6686" max="6686" width="17.5" style="1" customWidth="1"/>
    <col min="6687" max="6687" width="19" style="1" customWidth="1"/>
    <col min="6688" max="6688" width="7" style="1" customWidth="1"/>
    <col min="6689" max="6689" width="7.33203125" style="1" customWidth="1"/>
    <col min="6690" max="6690" width="12.5" style="1"/>
    <col min="6691" max="6691" width="3.5" style="1" customWidth="1"/>
    <col min="6692" max="6693" width="12.5" style="1"/>
    <col min="6694" max="6694" width="4.1640625" style="1" customWidth="1"/>
    <col min="6695" max="6912" width="12.5" style="1"/>
    <col min="6913" max="6913" width="7" style="1" customWidth="1"/>
    <col min="6914" max="6914" width="15" style="1" customWidth="1"/>
    <col min="6915" max="6915" width="5.5" style="1" customWidth="1"/>
    <col min="6916" max="6916" width="12.5" style="1"/>
    <col min="6917" max="6917" width="3" style="1" customWidth="1"/>
    <col min="6918" max="6918" width="7.5" style="1" customWidth="1"/>
    <col min="6919" max="6919" width="18.5" style="1" customWidth="1"/>
    <col min="6920" max="6920" width="38.1640625" style="1" customWidth="1"/>
    <col min="6921" max="6921" width="5.83203125" style="1" customWidth="1"/>
    <col min="6922" max="6922" width="12.5" style="1"/>
    <col min="6923" max="6923" width="3.33203125" style="1" customWidth="1"/>
    <col min="6924" max="6924" width="23.5" style="1" customWidth="1"/>
    <col min="6925" max="6925" width="48.1640625" style="1" customWidth="1"/>
    <col min="6926" max="6926" width="7.5" style="1" customWidth="1"/>
    <col min="6927" max="6927" width="6.6640625" style="1" customWidth="1"/>
    <col min="6928" max="6928" width="12.5" style="1"/>
    <col min="6929" max="6929" width="3.5" style="1" customWidth="1"/>
    <col min="6930" max="6930" width="17.33203125" style="1" customWidth="1"/>
    <col min="6931" max="6931" width="33.6640625" style="1" customWidth="1"/>
    <col min="6932" max="6932" width="5.6640625" style="1" customWidth="1"/>
    <col min="6933" max="6934" width="12.5" style="1"/>
    <col min="6935" max="6935" width="4.1640625" style="1" customWidth="1"/>
    <col min="6936" max="6936" width="13.1640625" style="1" customWidth="1"/>
    <col min="6937" max="6937" width="30.83203125" style="1" customWidth="1"/>
    <col min="6938" max="6938" width="6.5" style="1" customWidth="1"/>
    <col min="6939" max="6939" width="7.83203125" style="1" customWidth="1"/>
    <col min="6940" max="6940" width="12.5" style="1"/>
    <col min="6941" max="6941" width="3.5" style="1" customWidth="1"/>
    <col min="6942" max="6942" width="17.5" style="1" customWidth="1"/>
    <col min="6943" max="6943" width="19" style="1" customWidth="1"/>
    <col min="6944" max="6944" width="7" style="1" customWidth="1"/>
    <col min="6945" max="6945" width="7.33203125" style="1" customWidth="1"/>
    <col min="6946" max="6946" width="12.5" style="1"/>
    <col min="6947" max="6947" width="3.5" style="1" customWidth="1"/>
    <col min="6948" max="6949" width="12.5" style="1"/>
    <col min="6950" max="6950" width="4.1640625" style="1" customWidth="1"/>
    <col min="6951" max="7168" width="12.5" style="1"/>
    <col min="7169" max="7169" width="7" style="1" customWidth="1"/>
    <col min="7170" max="7170" width="15" style="1" customWidth="1"/>
    <col min="7171" max="7171" width="5.5" style="1" customWidth="1"/>
    <col min="7172" max="7172" width="12.5" style="1"/>
    <col min="7173" max="7173" width="3" style="1" customWidth="1"/>
    <col min="7174" max="7174" width="7.5" style="1" customWidth="1"/>
    <col min="7175" max="7175" width="18.5" style="1" customWidth="1"/>
    <col min="7176" max="7176" width="38.1640625" style="1" customWidth="1"/>
    <col min="7177" max="7177" width="5.83203125" style="1" customWidth="1"/>
    <col min="7178" max="7178" width="12.5" style="1"/>
    <col min="7179" max="7179" width="3.33203125" style="1" customWidth="1"/>
    <col min="7180" max="7180" width="23.5" style="1" customWidth="1"/>
    <col min="7181" max="7181" width="48.1640625" style="1" customWidth="1"/>
    <col min="7182" max="7182" width="7.5" style="1" customWidth="1"/>
    <col min="7183" max="7183" width="6.6640625" style="1" customWidth="1"/>
    <col min="7184" max="7184" width="12.5" style="1"/>
    <col min="7185" max="7185" width="3.5" style="1" customWidth="1"/>
    <col min="7186" max="7186" width="17.33203125" style="1" customWidth="1"/>
    <col min="7187" max="7187" width="33.6640625" style="1" customWidth="1"/>
    <col min="7188" max="7188" width="5.6640625" style="1" customWidth="1"/>
    <col min="7189" max="7190" width="12.5" style="1"/>
    <col min="7191" max="7191" width="4.1640625" style="1" customWidth="1"/>
    <col min="7192" max="7192" width="13.1640625" style="1" customWidth="1"/>
    <col min="7193" max="7193" width="30.83203125" style="1" customWidth="1"/>
    <col min="7194" max="7194" width="6.5" style="1" customWidth="1"/>
    <col min="7195" max="7195" width="7.83203125" style="1" customWidth="1"/>
    <col min="7196" max="7196" width="12.5" style="1"/>
    <col min="7197" max="7197" width="3.5" style="1" customWidth="1"/>
    <col min="7198" max="7198" width="17.5" style="1" customWidth="1"/>
    <col min="7199" max="7199" width="19" style="1" customWidth="1"/>
    <col min="7200" max="7200" width="7" style="1" customWidth="1"/>
    <col min="7201" max="7201" width="7.33203125" style="1" customWidth="1"/>
    <col min="7202" max="7202" width="12.5" style="1"/>
    <col min="7203" max="7203" width="3.5" style="1" customWidth="1"/>
    <col min="7204" max="7205" width="12.5" style="1"/>
    <col min="7206" max="7206" width="4.1640625" style="1" customWidth="1"/>
    <col min="7207" max="7424" width="12.5" style="1"/>
    <col min="7425" max="7425" width="7" style="1" customWidth="1"/>
    <col min="7426" max="7426" width="15" style="1" customWidth="1"/>
    <col min="7427" max="7427" width="5.5" style="1" customWidth="1"/>
    <col min="7428" max="7428" width="12.5" style="1"/>
    <col min="7429" max="7429" width="3" style="1" customWidth="1"/>
    <col min="7430" max="7430" width="7.5" style="1" customWidth="1"/>
    <col min="7431" max="7431" width="18.5" style="1" customWidth="1"/>
    <col min="7432" max="7432" width="38.1640625" style="1" customWidth="1"/>
    <col min="7433" max="7433" width="5.83203125" style="1" customWidth="1"/>
    <col min="7434" max="7434" width="12.5" style="1"/>
    <col min="7435" max="7435" width="3.33203125" style="1" customWidth="1"/>
    <col min="7436" max="7436" width="23.5" style="1" customWidth="1"/>
    <col min="7437" max="7437" width="48.1640625" style="1" customWidth="1"/>
    <col min="7438" max="7438" width="7.5" style="1" customWidth="1"/>
    <col min="7439" max="7439" width="6.6640625" style="1" customWidth="1"/>
    <col min="7440" max="7440" width="12.5" style="1"/>
    <col min="7441" max="7441" width="3.5" style="1" customWidth="1"/>
    <col min="7442" max="7442" width="17.33203125" style="1" customWidth="1"/>
    <col min="7443" max="7443" width="33.6640625" style="1" customWidth="1"/>
    <col min="7444" max="7444" width="5.6640625" style="1" customWidth="1"/>
    <col min="7445" max="7446" width="12.5" style="1"/>
    <col min="7447" max="7447" width="4.1640625" style="1" customWidth="1"/>
    <col min="7448" max="7448" width="13.1640625" style="1" customWidth="1"/>
    <col min="7449" max="7449" width="30.83203125" style="1" customWidth="1"/>
    <col min="7450" max="7450" width="6.5" style="1" customWidth="1"/>
    <col min="7451" max="7451" width="7.83203125" style="1" customWidth="1"/>
    <col min="7452" max="7452" width="12.5" style="1"/>
    <col min="7453" max="7453" width="3.5" style="1" customWidth="1"/>
    <col min="7454" max="7454" width="17.5" style="1" customWidth="1"/>
    <col min="7455" max="7455" width="19" style="1" customWidth="1"/>
    <col min="7456" max="7456" width="7" style="1" customWidth="1"/>
    <col min="7457" max="7457" width="7.33203125" style="1" customWidth="1"/>
    <col min="7458" max="7458" width="12.5" style="1"/>
    <col min="7459" max="7459" width="3.5" style="1" customWidth="1"/>
    <col min="7460" max="7461" width="12.5" style="1"/>
    <col min="7462" max="7462" width="4.1640625" style="1" customWidth="1"/>
    <col min="7463" max="7680" width="12.5" style="1"/>
    <col min="7681" max="7681" width="7" style="1" customWidth="1"/>
    <col min="7682" max="7682" width="15" style="1" customWidth="1"/>
    <col min="7683" max="7683" width="5.5" style="1" customWidth="1"/>
    <col min="7684" max="7684" width="12.5" style="1"/>
    <col min="7685" max="7685" width="3" style="1" customWidth="1"/>
    <col min="7686" max="7686" width="7.5" style="1" customWidth="1"/>
    <col min="7687" max="7687" width="18.5" style="1" customWidth="1"/>
    <col min="7688" max="7688" width="38.1640625" style="1" customWidth="1"/>
    <col min="7689" max="7689" width="5.83203125" style="1" customWidth="1"/>
    <col min="7690" max="7690" width="12.5" style="1"/>
    <col min="7691" max="7691" width="3.33203125" style="1" customWidth="1"/>
    <col min="7692" max="7692" width="23.5" style="1" customWidth="1"/>
    <col min="7693" max="7693" width="48.1640625" style="1" customWidth="1"/>
    <col min="7694" max="7694" width="7.5" style="1" customWidth="1"/>
    <col min="7695" max="7695" width="6.6640625" style="1" customWidth="1"/>
    <col min="7696" max="7696" width="12.5" style="1"/>
    <col min="7697" max="7697" width="3.5" style="1" customWidth="1"/>
    <col min="7698" max="7698" width="17.33203125" style="1" customWidth="1"/>
    <col min="7699" max="7699" width="33.6640625" style="1" customWidth="1"/>
    <col min="7700" max="7700" width="5.6640625" style="1" customWidth="1"/>
    <col min="7701" max="7702" width="12.5" style="1"/>
    <col min="7703" max="7703" width="4.1640625" style="1" customWidth="1"/>
    <col min="7704" max="7704" width="13.1640625" style="1" customWidth="1"/>
    <col min="7705" max="7705" width="30.83203125" style="1" customWidth="1"/>
    <col min="7706" max="7706" width="6.5" style="1" customWidth="1"/>
    <col min="7707" max="7707" width="7.83203125" style="1" customWidth="1"/>
    <col min="7708" max="7708" width="12.5" style="1"/>
    <col min="7709" max="7709" width="3.5" style="1" customWidth="1"/>
    <col min="7710" max="7710" width="17.5" style="1" customWidth="1"/>
    <col min="7711" max="7711" width="19" style="1" customWidth="1"/>
    <col min="7712" max="7712" width="7" style="1" customWidth="1"/>
    <col min="7713" max="7713" width="7.33203125" style="1" customWidth="1"/>
    <col min="7714" max="7714" width="12.5" style="1"/>
    <col min="7715" max="7715" width="3.5" style="1" customWidth="1"/>
    <col min="7716" max="7717" width="12.5" style="1"/>
    <col min="7718" max="7718" width="4.1640625" style="1" customWidth="1"/>
    <col min="7719" max="7936" width="12.5" style="1"/>
    <col min="7937" max="7937" width="7" style="1" customWidth="1"/>
    <col min="7938" max="7938" width="15" style="1" customWidth="1"/>
    <col min="7939" max="7939" width="5.5" style="1" customWidth="1"/>
    <col min="7940" max="7940" width="12.5" style="1"/>
    <col min="7941" max="7941" width="3" style="1" customWidth="1"/>
    <col min="7942" max="7942" width="7.5" style="1" customWidth="1"/>
    <col min="7943" max="7943" width="18.5" style="1" customWidth="1"/>
    <col min="7944" max="7944" width="38.1640625" style="1" customWidth="1"/>
    <col min="7945" max="7945" width="5.83203125" style="1" customWidth="1"/>
    <col min="7946" max="7946" width="12.5" style="1"/>
    <col min="7947" max="7947" width="3.33203125" style="1" customWidth="1"/>
    <col min="7948" max="7948" width="23.5" style="1" customWidth="1"/>
    <col min="7949" max="7949" width="48.1640625" style="1" customWidth="1"/>
    <col min="7950" max="7950" width="7.5" style="1" customWidth="1"/>
    <col min="7951" max="7951" width="6.6640625" style="1" customWidth="1"/>
    <col min="7952" max="7952" width="12.5" style="1"/>
    <col min="7953" max="7953" width="3.5" style="1" customWidth="1"/>
    <col min="7954" max="7954" width="17.33203125" style="1" customWidth="1"/>
    <col min="7955" max="7955" width="33.6640625" style="1" customWidth="1"/>
    <col min="7956" max="7956" width="5.6640625" style="1" customWidth="1"/>
    <col min="7957" max="7958" width="12.5" style="1"/>
    <col min="7959" max="7959" width="4.1640625" style="1" customWidth="1"/>
    <col min="7960" max="7960" width="13.1640625" style="1" customWidth="1"/>
    <col min="7961" max="7961" width="30.83203125" style="1" customWidth="1"/>
    <col min="7962" max="7962" width="6.5" style="1" customWidth="1"/>
    <col min="7963" max="7963" width="7.83203125" style="1" customWidth="1"/>
    <col min="7964" max="7964" width="12.5" style="1"/>
    <col min="7965" max="7965" width="3.5" style="1" customWidth="1"/>
    <col min="7966" max="7966" width="17.5" style="1" customWidth="1"/>
    <col min="7967" max="7967" width="19" style="1" customWidth="1"/>
    <col min="7968" max="7968" width="7" style="1" customWidth="1"/>
    <col min="7969" max="7969" width="7.33203125" style="1" customWidth="1"/>
    <col min="7970" max="7970" width="12.5" style="1"/>
    <col min="7971" max="7971" width="3.5" style="1" customWidth="1"/>
    <col min="7972" max="7973" width="12.5" style="1"/>
    <col min="7974" max="7974" width="4.1640625" style="1" customWidth="1"/>
    <col min="7975" max="8192" width="12.5" style="1"/>
    <col min="8193" max="8193" width="7" style="1" customWidth="1"/>
    <col min="8194" max="8194" width="15" style="1" customWidth="1"/>
    <col min="8195" max="8195" width="5.5" style="1" customWidth="1"/>
    <col min="8196" max="8196" width="12.5" style="1"/>
    <col min="8197" max="8197" width="3" style="1" customWidth="1"/>
    <col min="8198" max="8198" width="7.5" style="1" customWidth="1"/>
    <col min="8199" max="8199" width="18.5" style="1" customWidth="1"/>
    <col min="8200" max="8200" width="38.1640625" style="1" customWidth="1"/>
    <col min="8201" max="8201" width="5.83203125" style="1" customWidth="1"/>
    <col min="8202" max="8202" width="12.5" style="1"/>
    <col min="8203" max="8203" width="3.33203125" style="1" customWidth="1"/>
    <col min="8204" max="8204" width="23.5" style="1" customWidth="1"/>
    <col min="8205" max="8205" width="48.1640625" style="1" customWidth="1"/>
    <col min="8206" max="8206" width="7.5" style="1" customWidth="1"/>
    <col min="8207" max="8207" width="6.6640625" style="1" customWidth="1"/>
    <col min="8208" max="8208" width="12.5" style="1"/>
    <col min="8209" max="8209" width="3.5" style="1" customWidth="1"/>
    <col min="8210" max="8210" width="17.33203125" style="1" customWidth="1"/>
    <col min="8211" max="8211" width="33.6640625" style="1" customWidth="1"/>
    <col min="8212" max="8212" width="5.6640625" style="1" customWidth="1"/>
    <col min="8213" max="8214" width="12.5" style="1"/>
    <col min="8215" max="8215" width="4.1640625" style="1" customWidth="1"/>
    <col min="8216" max="8216" width="13.1640625" style="1" customWidth="1"/>
    <col min="8217" max="8217" width="30.83203125" style="1" customWidth="1"/>
    <col min="8218" max="8218" width="6.5" style="1" customWidth="1"/>
    <col min="8219" max="8219" width="7.83203125" style="1" customWidth="1"/>
    <col min="8220" max="8220" width="12.5" style="1"/>
    <col min="8221" max="8221" width="3.5" style="1" customWidth="1"/>
    <col min="8222" max="8222" width="17.5" style="1" customWidth="1"/>
    <col min="8223" max="8223" width="19" style="1" customWidth="1"/>
    <col min="8224" max="8224" width="7" style="1" customWidth="1"/>
    <col min="8225" max="8225" width="7.33203125" style="1" customWidth="1"/>
    <col min="8226" max="8226" width="12.5" style="1"/>
    <col min="8227" max="8227" width="3.5" style="1" customWidth="1"/>
    <col min="8228" max="8229" width="12.5" style="1"/>
    <col min="8230" max="8230" width="4.1640625" style="1" customWidth="1"/>
    <col min="8231" max="8448" width="12.5" style="1"/>
    <col min="8449" max="8449" width="7" style="1" customWidth="1"/>
    <col min="8450" max="8450" width="15" style="1" customWidth="1"/>
    <col min="8451" max="8451" width="5.5" style="1" customWidth="1"/>
    <col min="8452" max="8452" width="12.5" style="1"/>
    <col min="8453" max="8453" width="3" style="1" customWidth="1"/>
    <col min="8454" max="8454" width="7.5" style="1" customWidth="1"/>
    <col min="8455" max="8455" width="18.5" style="1" customWidth="1"/>
    <col min="8456" max="8456" width="38.1640625" style="1" customWidth="1"/>
    <col min="8457" max="8457" width="5.83203125" style="1" customWidth="1"/>
    <col min="8458" max="8458" width="12.5" style="1"/>
    <col min="8459" max="8459" width="3.33203125" style="1" customWidth="1"/>
    <col min="8460" max="8460" width="23.5" style="1" customWidth="1"/>
    <col min="8461" max="8461" width="48.1640625" style="1" customWidth="1"/>
    <col min="8462" max="8462" width="7.5" style="1" customWidth="1"/>
    <col min="8463" max="8463" width="6.6640625" style="1" customWidth="1"/>
    <col min="8464" max="8464" width="12.5" style="1"/>
    <col min="8465" max="8465" width="3.5" style="1" customWidth="1"/>
    <col min="8466" max="8466" width="17.33203125" style="1" customWidth="1"/>
    <col min="8467" max="8467" width="33.6640625" style="1" customWidth="1"/>
    <col min="8468" max="8468" width="5.6640625" style="1" customWidth="1"/>
    <col min="8469" max="8470" width="12.5" style="1"/>
    <col min="8471" max="8471" width="4.1640625" style="1" customWidth="1"/>
    <col min="8472" max="8472" width="13.1640625" style="1" customWidth="1"/>
    <col min="8473" max="8473" width="30.83203125" style="1" customWidth="1"/>
    <col min="8474" max="8474" width="6.5" style="1" customWidth="1"/>
    <col min="8475" max="8475" width="7.83203125" style="1" customWidth="1"/>
    <col min="8476" max="8476" width="12.5" style="1"/>
    <col min="8477" max="8477" width="3.5" style="1" customWidth="1"/>
    <col min="8478" max="8478" width="17.5" style="1" customWidth="1"/>
    <col min="8479" max="8479" width="19" style="1" customWidth="1"/>
    <col min="8480" max="8480" width="7" style="1" customWidth="1"/>
    <col min="8481" max="8481" width="7.33203125" style="1" customWidth="1"/>
    <col min="8482" max="8482" width="12.5" style="1"/>
    <col min="8483" max="8483" width="3.5" style="1" customWidth="1"/>
    <col min="8484" max="8485" width="12.5" style="1"/>
    <col min="8486" max="8486" width="4.1640625" style="1" customWidth="1"/>
    <col min="8487" max="8704" width="12.5" style="1"/>
    <col min="8705" max="8705" width="7" style="1" customWidth="1"/>
    <col min="8706" max="8706" width="15" style="1" customWidth="1"/>
    <col min="8707" max="8707" width="5.5" style="1" customWidth="1"/>
    <col min="8708" max="8708" width="12.5" style="1"/>
    <col min="8709" max="8709" width="3" style="1" customWidth="1"/>
    <col min="8710" max="8710" width="7.5" style="1" customWidth="1"/>
    <col min="8711" max="8711" width="18.5" style="1" customWidth="1"/>
    <col min="8712" max="8712" width="38.1640625" style="1" customWidth="1"/>
    <col min="8713" max="8713" width="5.83203125" style="1" customWidth="1"/>
    <col min="8714" max="8714" width="12.5" style="1"/>
    <col min="8715" max="8715" width="3.33203125" style="1" customWidth="1"/>
    <col min="8716" max="8716" width="23.5" style="1" customWidth="1"/>
    <col min="8717" max="8717" width="48.1640625" style="1" customWidth="1"/>
    <col min="8718" max="8718" width="7.5" style="1" customWidth="1"/>
    <col min="8719" max="8719" width="6.6640625" style="1" customWidth="1"/>
    <col min="8720" max="8720" width="12.5" style="1"/>
    <col min="8721" max="8721" width="3.5" style="1" customWidth="1"/>
    <col min="8722" max="8722" width="17.33203125" style="1" customWidth="1"/>
    <col min="8723" max="8723" width="33.6640625" style="1" customWidth="1"/>
    <col min="8724" max="8724" width="5.6640625" style="1" customWidth="1"/>
    <col min="8725" max="8726" width="12.5" style="1"/>
    <col min="8727" max="8727" width="4.1640625" style="1" customWidth="1"/>
    <col min="8728" max="8728" width="13.1640625" style="1" customWidth="1"/>
    <col min="8729" max="8729" width="30.83203125" style="1" customWidth="1"/>
    <col min="8730" max="8730" width="6.5" style="1" customWidth="1"/>
    <col min="8731" max="8731" width="7.83203125" style="1" customWidth="1"/>
    <col min="8732" max="8732" width="12.5" style="1"/>
    <col min="8733" max="8733" width="3.5" style="1" customWidth="1"/>
    <col min="8734" max="8734" width="17.5" style="1" customWidth="1"/>
    <col min="8735" max="8735" width="19" style="1" customWidth="1"/>
    <col min="8736" max="8736" width="7" style="1" customWidth="1"/>
    <col min="8737" max="8737" width="7.33203125" style="1" customWidth="1"/>
    <col min="8738" max="8738" width="12.5" style="1"/>
    <col min="8739" max="8739" width="3.5" style="1" customWidth="1"/>
    <col min="8740" max="8741" width="12.5" style="1"/>
    <col min="8742" max="8742" width="4.1640625" style="1" customWidth="1"/>
    <col min="8743" max="8960" width="12.5" style="1"/>
    <col min="8961" max="8961" width="7" style="1" customWidth="1"/>
    <col min="8962" max="8962" width="15" style="1" customWidth="1"/>
    <col min="8963" max="8963" width="5.5" style="1" customWidth="1"/>
    <col min="8964" max="8964" width="12.5" style="1"/>
    <col min="8965" max="8965" width="3" style="1" customWidth="1"/>
    <col min="8966" max="8966" width="7.5" style="1" customWidth="1"/>
    <col min="8967" max="8967" width="18.5" style="1" customWidth="1"/>
    <col min="8968" max="8968" width="38.1640625" style="1" customWidth="1"/>
    <col min="8969" max="8969" width="5.83203125" style="1" customWidth="1"/>
    <col min="8970" max="8970" width="12.5" style="1"/>
    <col min="8971" max="8971" width="3.33203125" style="1" customWidth="1"/>
    <col min="8972" max="8972" width="23.5" style="1" customWidth="1"/>
    <col min="8973" max="8973" width="48.1640625" style="1" customWidth="1"/>
    <col min="8974" max="8974" width="7.5" style="1" customWidth="1"/>
    <col min="8975" max="8975" width="6.6640625" style="1" customWidth="1"/>
    <col min="8976" max="8976" width="12.5" style="1"/>
    <col min="8977" max="8977" width="3.5" style="1" customWidth="1"/>
    <col min="8978" max="8978" width="17.33203125" style="1" customWidth="1"/>
    <col min="8979" max="8979" width="33.6640625" style="1" customWidth="1"/>
    <col min="8980" max="8980" width="5.6640625" style="1" customWidth="1"/>
    <col min="8981" max="8982" width="12.5" style="1"/>
    <col min="8983" max="8983" width="4.1640625" style="1" customWidth="1"/>
    <col min="8984" max="8984" width="13.1640625" style="1" customWidth="1"/>
    <col min="8985" max="8985" width="30.83203125" style="1" customWidth="1"/>
    <col min="8986" max="8986" width="6.5" style="1" customWidth="1"/>
    <col min="8987" max="8987" width="7.83203125" style="1" customWidth="1"/>
    <col min="8988" max="8988" width="12.5" style="1"/>
    <col min="8989" max="8989" width="3.5" style="1" customWidth="1"/>
    <col min="8990" max="8990" width="17.5" style="1" customWidth="1"/>
    <col min="8991" max="8991" width="19" style="1" customWidth="1"/>
    <col min="8992" max="8992" width="7" style="1" customWidth="1"/>
    <col min="8993" max="8993" width="7.33203125" style="1" customWidth="1"/>
    <col min="8994" max="8994" width="12.5" style="1"/>
    <col min="8995" max="8995" width="3.5" style="1" customWidth="1"/>
    <col min="8996" max="8997" width="12.5" style="1"/>
    <col min="8998" max="8998" width="4.1640625" style="1" customWidth="1"/>
    <col min="8999" max="9216" width="12.5" style="1"/>
    <col min="9217" max="9217" width="7" style="1" customWidth="1"/>
    <col min="9218" max="9218" width="15" style="1" customWidth="1"/>
    <col min="9219" max="9219" width="5.5" style="1" customWidth="1"/>
    <col min="9220" max="9220" width="12.5" style="1"/>
    <col min="9221" max="9221" width="3" style="1" customWidth="1"/>
    <col min="9222" max="9222" width="7.5" style="1" customWidth="1"/>
    <col min="9223" max="9223" width="18.5" style="1" customWidth="1"/>
    <col min="9224" max="9224" width="38.1640625" style="1" customWidth="1"/>
    <col min="9225" max="9225" width="5.83203125" style="1" customWidth="1"/>
    <col min="9226" max="9226" width="12.5" style="1"/>
    <col min="9227" max="9227" width="3.33203125" style="1" customWidth="1"/>
    <col min="9228" max="9228" width="23.5" style="1" customWidth="1"/>
    <col min="9229" max="9229" width="48.1640625" style="1" customWidth="1"/>
    <col min="9230" max="9230" width="7.5" style="1" customWidth="1"/>
    <col min="9231" max="9231" width="6.6640625" style="1" customWidth="1"/>
    <col min="9232" max="9232" width="12.5" style="1"/>
    <col min="9233" max="9233" width="3.5" style="1" customWidth="1"/>
    <col min="9234" max="9234" width="17.33203125" style="1" customWidth="1"/>
    <col min="9235" max="9235" width="33.6640625" style="1" customWidth="1"/>
    <col min="9236" max="9236" width="5.6640625" style="1" customWidth="1"/>
    <col min="9237" max="9238" width="12.5" style="1"/>
    <col min="9239" max="9239" width="4.1640625" style="1" customWidth="1"/>
    <col min="9240" max="9240" width="13.1640625" style="1" customWidth="1"/>
    <col min="9241" max="9241" width="30.83203125" style="1" customWidth="1"/>
    <col min="9242" max="9242" width="6.5" style="1" customWidth="1"/>
    <col min="9243" max="9243" width="7.83203125" style="1" customWidth="1"/>
    <col min="9244" max="9244" width="12.5" style="1"/>
    <col min="9245" max="9245" width="3.5" style="1" customWidth="1"/>
    <col min="9246" max="9246" width="17.5" style="1" customWidth="1"/>
    <col min="9247" max="9247" width="19" style="1" customWidth="1"/>
    <col min="9248" max="9248" width="7" style="1" customWidth="1"/>
    <col min="9249" max="9249" width="7.33203125" style="1" customWidth="1"/>
    <col min="9250" max="9250" width="12.5" style="1"/>
    <col min="9251" max="9251" width="3.5" style="1" customWidth="1"/>
    <col min="9252" max="9253" width="12.5" style="1"/>
    <col min="9254" max="9254" width="4.1640625" style="1" customWidth="1"/>
    <col min="9255" max="9472" width="12.5" style="1"/>
    <col min="9473" max="9473" width="7" style="1" customWidth="1"/>
    <col min="9474" max="9474" width="15" style="1" customWidth="1"/>
    <col min="9475" max="9475" width="5.5" style="1" customWidth="1"/>
    <col min="9476" max="9476" width="12.5" style="1"/>
    <col min="9477" max="9477" width="3" style="1" customWidth="1"/>
    <col min="9478" max="9478" width="7.5" style="1" customWidth="1"/>
    <col min="9479" max="9479" width="18.5" style="1" customWidth="1"/>
    <col min="9480" max="9480" width="38.1640625" style="1" customWidth="1"/>
    <col min="9481" max="9481" width="5.83203125" style="1" customWidth="1"/>
    <col min="9482" max="9482" width="12.5" style="1"/>
    <col min="9483" max="9483" width="3.33203125" style="1" customWidth="1"/>
    <col min="9484" max="9484" width="23.5" style="1" customWidth="1"/>
    <col min="9485" max="9485" width="48.1640625" style="1" customWidth="1"/>
    <col min="9486" max="9486" width="7.5" style="1" customWidth="1"/>
    <col min="9487" max="9487" width="6.6640625" style="1" customWidth="1"/>
    <col min="9488" max="9488" width="12.5" style="1"/>
    <col min="9489" max="9489" width="3.5" style="1" customWidth="1"/>
    <col min="9490" max="9490" width="17.33203125" style="1" customWidth="1"/>
    <col min="9491" max="9491" width="33.6640625" style="1" customWidth="1"/>
    <col min="9492" max="9492" width="5.6640625" style="1" customWidth="1"/>
    <col min="9493" max="9494" width="12.5" style="1"/>
    <col min="9495" max="9495" width="4.1640625" style="1" customWidth="1"/>
    <col min="9496" max="9496" width="13.1640625" style="1" customWidth="1"/>
    <col min="9497" max="9497" width="30.83203125" style="1" customWidth="1"/>
    <col min="9498" max="9498" width="6.5" style="1" customWidth="1"/>
    <col min="9499" max="9499" width="7.83203125" style="1" customWidth="1"/>
    <col min="9500" max="9500" width="12.5" style="1"/>
    <col min="9501" max="9501" width="3.5" style="1" customWidth="1"/>
    <col min="9502" max="9502" width="17.5" style="1" customWidth="1"/>
    <col min="9503" max="9503" width="19" style="1" customWidth="1"/>
    <col min="9504" max="9504" width="7" style="1" customWidth="1"/>
    <col min="9505" max="9505" width="7.33203125" style="1" customWidth="1"/>
    <col min="9506" max="9506" width="12.5" style="1"/>
    <col min="9507" max="9507" width="3.5" style="1" customWidth="1"/>
    <col min="9508" max="9509" width="12.5" style="1"/>
    <col min="9510" max="9510" width="4.1640625" style="1" customWidth="1"/>
    <col min="9511" max="9728" width="12.5" style="1"/>
    <col min="9729" max="9729" width="7" style="1" customWidth="1"/>
    <col min="9730" max="9730" width="15" style="1" customWidth="1"/>
    <col min="9731" max="9731" width="5.5" style="1" customWidth="1"/>
    <col min="9732" max="9732" width="12.5" style="1"/>
    <col min="9733" max="9733" width="3" style="1" customWidth="1"/>
    <col min="9734" max="9734" width="7.5" style="1" customWidth="1"/>
    <col min="9735" max="9735" width="18.5" style="1" customWidth="1"/>
    <col min="9736" max="9736" width="38.1640625" style="1" customWidth="1"/>
    <col min="9737" max="9737" width="5.83203125" style="1" customWidth="1"/>
    <col min="9738" max="9738" width="12.5" style="1"/>
    <col min="9739" max="9739" width="3.33203125" style="1" customWidth="1"/>
    <col min="9740" max="9740" width="23.5" style="1" customWidth="1"/>
    <col min="9741" max="9741" width="48.1640625" style="1" customWidth="1"/>
    <col min="9742" max="9742" width="7.5" style="1" customWidth="1"/>
    <col min="9743" max="9743" width="6.6640625" style="1" customWidth="1"/>
    <col min="9744" max="9744" width="12.5" style="1"/>
    <col min="9745" max="9745" width="3.5" style="1" customWidth="1"/>
    <col min="9746" max="9746" width="17.33203125" style="1" customWidth="1"/>
    <col min="9747" max="9747" width="33.6640625" style="1" customWidth="1"/>
    <col min="9748" max="9748" width="5.6640625" style="1" customWidth="1"/>
    <col min="9749" max="9750" width="12.5" style="1"/>
    <col min="9751" max="9751" width="4.1640625" style="1" customWidth="1"/>
    <col min="9752" max="9752" width="13.1640625" style="1" customWidth="1"/>
    <col min="9753" max="9753" width="30.83203125" style="1" customWidth="1"/>
    <col min="9754" max="9754" width="6.5" style="1" customWidth="1"/>
    <col min="9755" max="9755" width="7.83203125" style="1" customWidth="1"/>
    <col min="9756" max="9756" width="12.5" style="1"/>
    <col min="9757" max="9757" width="3.5" style="1" customWidth="1"/>
    <col min="9758" max="9758" width="17.5" style="1" customWidth="1"/>
    <col min="9759" max="9759" width="19" style="1" customWidth="1"/>
    <col min="9760" max="9760" width="7" style="1" customWidth="1"/>
    <col min="9761" max="9761" width="7.33203125" style="1" customWidth="1"/>
    <col min="9762" max="9762" width="12.5" style="1"/>
    <col min="9763" max="9763" width="3.5" style="1" customWidth="1"/>
    <col min="9764" max="9765" width="12.5" style="1"/>
    <col min="9766" max="9766" width="4.1640625" style="1" customWidth="1"/>
    <col min="9767" max="9984" width="12.5" style="1"/>
    <col min="9985" max="9985" width="7" style="1" customWidth="1"/>
    <col min="9986" max="9986" width="15" style="1" customWidth="1"/>
    <col min="9987" max="9987" width="5.5" style="1" customWidth="1"/>
    <col min="9988" max="9988" width="12.5" style="1"/>
    <col min="9989" max="9989" width="3" style="1" customWidth="1"/>
    <col min="9990" max="9990" width="7.5" style="1" customWidth="1"/>
    <col min="9991" max="9991" width="18.5" style="1" customWidth="1"/>
    <col min="9992" max="9992" width="38.1640625" style="1" customWidth="1"/>
    <col min="9993" max="9993" width="5.83203125" style="1" customWidth="1"/>
    <col min="9994" max="9994" width="12.5" style="1"/>
    <col min="9995" max="9995" width="3.33203125" style="1" customWidth="1"/>
    <col min="9996" max="9996" width="23.5" style="1" customWidth="1"/>
    <col min="9997" max="9997" width="48.1640625" style="1" customWidth="1"/>
    <col min="9998" max="9998" width="7.5" style="1" customWidth="1"/>
    <col min="9999" max="9999" width="6.6640625" style="1" customWidth="1"/>
    <col min="10000" max="10000" width="12.5" style="1"/>
    <col min="10001" max="10001" width="3.5" style="1" customWidth="1"/>
    <col min="10002" max="10002" width="17.33203125" style="1" customWidth="1"/>
    <col min="10003" max="10003" width="33.6640625" style="1" customWidth="1"/>
    <col min="10004" max="10004" width="5.6640625" style="1" customWidth="1"/>
    <col min="10005" max="10006" width="12.5" style="1"/>
    <col min="10007" max="10007" width="4.1640625" style="1" customWidth="1"/>
    <col min="10008" max="10008" width="13.1640625" style="1" customWidth="1"/>
    <col min="10009" max="10009" width="30.83203125" style="1" customWidth="1"/>
    <col min="10010" max="10010" width="6.5" style="1" customWidth="1"/>
    <col min="10011" max="10011" width="7.83203125" style="1" customWidth="1"/>
    <col min="10012" max="10012" width="12.5" style="1"/>
    <col min="10013" max="10013" width="3.5" style="1" customWidth="1"/>
    <col min="10014" max="10014" width="17.5" style="1" customWidth="1"/>
    <col min="10015" max="10015" width="19" style="1" customWidth="1"/>
    <col min="10016" max="10016" width="7" style="1" customWidth="1"/>
    <col min="10017" max="10017" width="7.33203125" style="1" customWidth="1"/>
    <col min="10018" max="10018" width="12.5" style="1"/>
    <col min="10019" max="10019" width="3.5" style="1" customWidth="1"/>
    <col min="10020" max="10021" width="12.5" style="1"/>
    <col min="10022" max="10022" width="4.1640625" style="1" customWidth="1"/>
    <col min="10023" max="10240" width="12.5" style="1"/>
    <col min="10241" max="10241" width="7" style="1" customWidth="1"/>
    <col min="10242" max="10242" width="15" style="1" customWidth="1"/>
    <col min="10243" max="10243" width="5.5" style="1" customWidth="1"/>
    <col min="10244" max="10244" width="12.5" style="1"/>
    <col min="10245" max="10245" width="3" style="1" customWidth="1"/>
    <col min="10246" max="10246" width="7.5" style="1" customWidth="1"/>
    <col min="10247" max="10247" width="18.5" style="1" customWidth="1"/>
    <col min="10248" max="10248" width="38.1640625" style="1" customWidth="1"/>
    <col min="10249" max="10249" width="5.83203125" style="1" customWidth="1"/>
    <col min="10250" max="10250" width="12.5" style="1"/>
    <col min="10251" max="10251" width="3.33203125" style="1" customWidth="1"/>
    <col min="10252" max="10252" width="23.5" style="1" customWidth="1"/>
    <col min="10253" max="10253" width="48.1640625" style="1" customWidth="1"/>
    <col min="10254" max="10254" width="7.5" style="1" customWidth="1"/>
    <col min="10255" max="10255" width="6.6640625" style="1" customWidth="1"/>
    <col min="10256" max="10256" width="12.5" style="1"/>
    <col min="10257" max="10257" width="3.5" style="1" customWidth="1"/>
    <col min="10258" max="10258" width="17.33203125" style="1" customWidth="1"/>
    <col min="10259" max="10259" width="33.6640625" style="1" customWidth="1"/>
    <col min="10260" max="10260" width="5.6640625" style="1" customWidth="1"/>
    <col min="10261" max="10262" width="12.5" style="1"/>
    <col min="10263" max="10263" width="4.1640625" style="1" customWidth="1"/>
    <col min="10264" max="10264" width="13.1640625" style="1" customWidth="1"/>
    <col min="10265" max="10265" width="30.83203125" style="1" customWidth="1"/>
    <col min="10266" max="10266" width="6.5" style="1" customWidth="1"/>
    <col min="10267" max="10267" width="7.83203125" style="1" customWidth="1"/>
    <col min="10268" max="10268" width="12.5" style="1"/>
    <col min="10269" max="10269" width="3.5" style="1" customWidth="1"/>
    <col min="10270" max="10270" width="17.5" style="1" customWidth="1"/>
    <col min="10271" max="10271" width="19" style="1" customWidth="1"/>
    <col min="10272" max="10272" width="7" style="1" customWidth="1"/>
    <col min="10273" max="10273" width="7.33203125" style="1" customWidth="1"/>
    <col min="10274" max="10274" width="12.5" style="1"/>
    <col min="10275" max="10275" width="3.5" style="1" customWidth="1"/>
    <col min="10276" max="10277" width="12.5" style="1"/>
    <col min="10278" max="10278" width="4.1640625" style="1" customWidth="1"/>
    <col min="10279" max="10496" width="12.5" style="1"/>
    <col min="10497" max="10497" width="7" style="1" customWidth="1"/>
    <col min="10498" max="10498" width="15" style="1" customWidth="1"/>
    <col min="10499" max="10499" width="5.5" style="1" customWidth="1"/>
    <col min="10500" max="10500" width="12.5" style="1"/>
    <col min="10501" max="10501" width="3" style="1" customWidth="1"/>
    <col min="10502" max="10502" width="7.5" style="1" customWidth="1"/>
    <col min="10503" max="10503" width="18.5" style="1" customWidth="1"/>
    <col min="10504" max="10504" width="38.1640625" style="1" customWidth="1"/>
    <col min="10505" max="10505" width="5.83203125" style="1" customWidth="1"/>
    <col min="10506" max="10506" width="12.5" style="1"/>
    <col min="10507" max="10507" width="3.33203125" style="1" customWidth="1"/>
    <col min="10508" max="10508" width="23.5" style="1" customWidth="1"/>
    <col min="10509" max="10509" width="48.1640625" style="1" customWidth="1"/>
    <col min="10510" max="10510" width="7.5" style="1" customWidth="1"/>
    <col min="10511" max="10511" width="6.6640625" style="1" customWidth="1"/>
    <col min="10512" max="10512" width="12.5" style="1"/>
    <col min="10513" max="10513" width="3.5" style="1" customWidth="1"/>
    <col min="10514" max="10514" width="17.33203125" style="1" customWidth="1"/>
    <col min="10515" max="10515" width="33.6640625" style="1" customWidth="1"/>
    <col min="10516" max="10516" width="5.6640625" style="1" customWidth="1"/>
    <col min="10517" max="10518" width="12.5" style="1"/>
    <col min="10519" max="10519" width="4.1640625" style="1" customWidth="1"/>
    <col min="10520" max="10520" width="13.1640625" style="1" customWidth="1"/>
    <col min="10521" max="10521" width="30.83203125" style="1" customWidth="1"/>
    <col min="10522" max="10522" width="6.5" style="1" customWidth="1"/>
    <col min="10523" max="10523" width="7.83203125" style="1" customWidth="1"/>
    <col min="10524" max="10524" width="12.5" style="1"/>
    <col min="10525" max="10525" width="3.5" style="1" customWidth="1"/>
    <col min="10526" max="10526" width="17.5" style="1" customWidth="1"/>
    <col min="10527" max="10527" width="19" style="1" customWidth="1"/>
    <col min="10528" max="10528" width="7" style="1" customWidth="1"/>
    <col min="10529" max="10529" width="7.33203125" style="1" customWidth="1"/>
    <col min="10530" max="10530" width="12.5" style="1"/>
    <col min="10531" max="10531" width="3.5" style="1" customWidth="1"/>
    <col min="10532" max="10533" width="12.5" style="1"/>
    <col min="10534" max="10534" width="4.1640625" style="1" customWidth="1"/>
    <col min="10535" max="10752" width="12.5" style="1"/>
    <col min="10753" max="10753" width="7" style="1" customWidth="1"/>
    <col min="10754" max="10754" width="15" style="1" customWidth="1"/>
    <col min="10755" max="10755" width="5.5" style="1" customWidth="1"/>
    <col min="10756" max="10756" width="12.5" style="1"/>
    <col min="10757" max="10757" width="3" style="1" customWidth="1"/>
    <col min="10758" max="10758" width="7.5" style="1" customWidth="1"/>
    <col min="10759" max="10759" width="18.5" style="1" customWidth="1"/>
    <col min="10760" max="10760" width="38.1640625" style="1" customWidth="1"/>
    <col min="10761" max="10761" width="5.83203125" style="1" customWidth="1"/>
    <col min="10762" max="10762" width="12.5" style="1"/>
    <col min="10763" max="10763" width="3.33203125" style="1" customWidth="1"/>
    <col min="10764" max="10764" width="23.5" style="1" customWidth="1"/>
    <col min="10765" max="10765" width="48.1640625" style="1" customWidth="1"/>
    <col min="10766" max="10766" width="7.5" style="1" customWidth="1"/>
    <col min="10767" max="10767" width="6.6640625" style="1" customWidth="1"/>
    <col min="10768" max="10768" width="12.5" style="1"/>
    <col min="10769" max="10769" width="3.5" style="1" customWidth="1"/>
    <col min="10770" max="10770" width="17.33203125" style="1" customWidth="1"/>
    <col min="10771" max="10771" width="33.6640625" style="1" customWidth="1"/>
    <col min="10772" max="10772" width="5.6640625" style="1" customWidth="1"/>
    <col min="10773" max="10774" width="12.5" style="1"/>
    <col min="10775" max="10775" width="4.1640625" style="1" customWidth="1"/>
    <col min="10776" max="10776" width="13.1640625" style="1" customWidth="1"/>
    <col min="10777" max="10777" width="30.83203125" style="1" customWidth="1"/>
    <col min="10778" max="10778" width="6.5" style="1" customWidth="1"/>
    <col min="10779" max="10779" width="7.83203125" style="1" customWidth="1"/>
    <col min="10780" max="10780" width="12.5" style="1"/>
    <col min="10781" max="10781" width="3.5" style="1" customWidth="1"/>
    <col min="10782" max="10782" width="17.5" style="1" customWidth="1"/>
    <col min="10783" max="10783" width="19" style="1" customWidth="1"/>
    <col min="10784" max="10784" width="7" style="1" customWidth="1"/>
    <col min="10785" max="10785" width="7.33203125" style="1" customWidth="1"/>
    <col min="10786" max="10786" width="12.5" style="1"/>
    <col min="10787" max="10787" width="3.5" style="1" customWidth="1"/>
    <col min="10788" max="10789" width="12.5" style="1"/>
    <col min="10790" max="10790" width="4.1640625" style="1" customWidth="1"/>
    <col min="10791" max="11008" width="12.5" style="1"/>
    <col min="11009" max="11009" width="7" style="1" customWidth="1"/>
    <col min="11010" max="11010" width="15" style="1" customWidth="1"/>
    <col min="11011" max="11011" width="5.5" style="1" customWidth="1"/>
    <col min="11012" max="11012" width="12.5" style="1"/>
    <col min="11013" max="11013" width="3" style="1" customWidth="1"/>
    <col min="11014" max="11014" width="7.5" style="1" customWidth="1"/>
    <col min="11015" max="11015" width="18.5" style="1" customWidth="1"/>
    <col min="11016" max="11016" width="38.1640625" style="1" customWidth="1"/>
    <col min="11017" max="11017" width="5.83203125" style="1" customWidth="1"/>
    <col min="11018" max="11018" width="12.5" style="1"/>
    <col min="11019" max="11019" width="3.33203125" style="1" customWidth="1"/>
    <col min="11020" max="11020" width="23.5" style="1" customWidth="1"/>
    <col min="11021" max="11021" width="48.1640625" style="1" customWidth="1"/>
    <col min="11022" max="11022" width="7.5" style="1" customWidth="1"/>
    <col min="11023" max="11023" width="6.6640625" style="1" customWidth="1"/>
    <col min="11024" max="11024" width="12.5" style="1"/>
    <col min="11025" max="11025" width="3.5" style="1" customWidth="1"/>
    <col min="11026" max="11026" width="17.33203125" style="1" customWidth="1"/>
    <col min="11027" max="11027" width="33.6640625" style="1" customWidth="1"/>
    <col min="11028" max="11028" width="5.6640625" style="1" customWidth="1"/>
    <col min="11029" max="11030" width="12.5" style="1"/>
    <col min="11031" max="11031" width="4.1640625" style="1" customWidth="1"/>
    <col min="11032" max="11032" width="13.1640625" style="1" customWidth="1"/>
    <col min="11033" max="11033" width="30.83203125" style="1" customWidth="1"/>
    <col min="11034" max="11034" width="6.5" style="1" customWidth="1"/>
    <col min="11035" max="11035" width="7.83203125" style="1" customWidth="1"/>
    <col min="11036" max="11036" width="12.5" style="1"/>
    <col min="11037" max="11037" width="3.5" style="1" customWidth="1"/>
    <col min="11038" max="11038" width="17.5" style="1" customWidth="1"/>
    <col min="11039" max="11039" width="19" style="1" customWidth="1"/>
    <col min="11040" max="11040" width="7" style="1" customWidth="1"/>
    <col min="11041" max="11041" width="7.33203125" style="1" customWidth="1"/>
    <col min="11042" max="11042" width="12.5" style="1"/>
    <col min="11043" max="11043" width="3.5" style="1" customWidth="1"/>
    <col min="11044" max="11045" width="12.5" style="1"/>
    <col min="11046" max="11046" width="4.1640625" style="1" customWidth="1"/>
    <col min="11047" max="11264" width="12.5" style="1"/>
    <col min="11265" max="11265" width="7" style="1" customWidth="1"/>
    <col min="11266" max="11266" width="15" style="1" customWidth="1"/>
    <col min="11267" max="11267" width="5.5" style="1" customWidth="1"/>
    <col min="11268" max="11268" width="12.5" style="1"/>
    <col min="11269" max="11269" width="3" style="1" customWidth="1"/>
    <col min="11270" max="11270" width="7.5" style="1" customWidth="1"/>
    <col min="11271" max="11271" width="18.5" style="1" customWidth="1"/>
    <col min="11272" max="11272" width="38.1640625" style="1" customWidth="1"/>
    <col min="11273" max="11273" width="5.83203125" style="1" customWidth="1"/>
    <col min="11274" max="11274" width="12.5" style="1"/>
    <col min="11275" max="11275" width="3.33203125" style="1" customWidth="1"/>
    <col min="11276" max="11276" width="23.5" style="1" customWidth="1"/>
    <col min="11277" max="11277" width="48.1640625" style="1" customWidth="1"/>
    <col min="11278" max="11278" width="7.5" style="1" customWidth="1"/>
    <col min="11279" max="11279" width="6.6640625" style="1" customWidth="1"/>
    <col min="11280" max="11280" width="12.5" style="1"/>
    <col min="11281" max="11281" width="3.5" style="1" customWidth="1"/>
    <col min="11282" max="11282" width="17.33203125" style="1" customWidth="1"/>
    <col min="11283" max="11283" width="33.6640625" style="1" customWidth="1"/>
    <col min="11284" max="11284" width="5.6640625" style="1" customWidth="1"/>
    <col min="11285" max="11286" width="12.5" style="1"/>
    <col min="11287" max="11287" width="4.1640625" style="1" customWidth="1"/>
    <col min="11288" max="11288" width="13.1640625" style="1" customWidth="1"/>
    <col min="11289" max="11289" width="30.83203125" style="1" customWidth="1"/>
    <col min="11290" max="11290" width="6.5" style="1" customWidth="1"/>
    <col min="11291" max="11291" width="7.83203125" style="1" customWidth="1"/>
    <col min="11292" max="11292" width="12.5" style="1"/>
    <col min="11293" max="11293" width="3.5" style="1" customWidth="1"/>
    <col min="11294" max="11294" width="17.5" style="1" customWidth="1"/>
    <col min="11295" max="11295" width="19" style="1" customWidth="1"/>
    <col min="11296" max="11296" width="7" style="1" customWidth="1"/>
    <col min="11297" max="11297" width="7.33203125" style="1" customWidth="1"/>
    <col min="11298" max="11298" width="12.5" style="1"/>
    <col min="11299" max="11299" width="3.5" style="1" customWidth="1"/>
    <col min="11300" max="11301" width="12.5" style="1"/>
    <col min="11302" max="11302" width="4.1640625" style="1" customWidth="1"/>
    <col min="11303" max="11520" width="12.5" style="1"/>
    <col min="11521" max="11521" width="7" style="1" customWidth="1"/>
    <col min="11522" max="11522" width="15" style="1" customWidth="1"/>
    <col min="11523" max="11523" width="5.5" style="1" customWidth="1"/>
    <col min="11524" max="11524" width="12.5" style="1"/>
    <col min="11525" max="11525" width="3" style="1" customWidth="1"/>
    <col min="11526" max="11526" width="7.5" style="1" customWidth="1"/>
    <col min="11527" max="11527" width="18.5" style="1" customWidth="1"/>
    <col min="11528" max="11528" width="38.1640625" style="1" customWidth="1"/>
    <col min="11529" max="11529" width="5.83203125" style="1" customWidth="1"/>
    <col min="11530" max="11530" width="12.5" style="1"/>
    <col min="11531" max="11531" width="3.33203125" style="1" customWidth="1"/>
    <col min="11532" max="11532" width="23.5" style="1" customWidth="1"/>
    <col min="11533" max="11533" width="48.1640625" style="1" customWidth="1"/>
    <col min="11534" max="11534" width="7.5" style="1" customWidth="1"/>
    <col min="11535" max="11535" width="6.6640625" style="1" customWidth="1"/>
    <col min="11536" max="11536" width="12.5" style="1"/>
    <col min="11537" max="11537" width="3.5" style="1" customWidth="1"/>
    <col min="11538" max="11538" width="17.33203125" style="1" customWidth="1"/>
    <col min="11539" max="11539" width="33.6640625" style="1" customWidth="1"/>
    <col min="11540" max="11540" width="5.6640625" style="1" customWidth="1"/>
    <col min="11541" max="11542" width="12.5" style="1"/>
    <col min="11543" max="11543" width="4.1640625" style="1" customWidth="1"/>
    <col min="11544" max="11544" width="13.1640625" style="1" customWidth="1"/>
    <col min="11545" max="11545" width="30.83203125" style="1" customWidth="1"/>
    <col min="11546" max="11546" width="6.5" style="1" customWidth="1"/>
    <col min="11547" max="11547" width="7.83203125" style="1" customWidth="1"/>
    <col min="11548" max="11548" width="12.5" style="1"/>
    <col min="11549" max="11549" width="3.5" style="1" customWidth="1"/>
    <col min="11550" max="11550" width="17.5" style="1" customWidth="1"/>
    <col min="11551" max="11551" width="19" style="1" customWidth="1"/>
    <col min="11552" max="11552" width="7" style="1" customWidth="1"/>
    <col min="11553" max="11553" width="7.33203125" style="1" customWidth="1"/>
    <col min="11554" max="11554" width="12.5" style="1"/>
    <col min="11555" max="11555" width="3.5" style="1" customWidth="1"/>
    <col min="11556" max="11557" width="12.5" style="1"/>
    <col min="11558" max="11558" width="4.1640625" style="1" customWidth="1"/>
    <col min="11559" max="11776" width="12.5" style="1"/>
    <col min="11777" max="11777" width="7" style="1" customWidth="1"/>
    <col min="11778" max="11778" width="15" style="1" customWidth="1"/>
    <col min="11779" max="11779" width="5.5" style="1" customWidth="1"/>
    <col min="11780" max="11780" width="12.5" style="1"/>
    <col min="11781" max="11781" width="3" style="1" customWidth="1"/>
    <col min="11782" max="11782" width="7.5" style="1" customWidth="1"/>
    <col min="11783" max="11783" width="18.5" style="1" customWidth="1"/>
    <col min="11784" max="11784" width="38.1640625" style="1" customWidth="1"/>
    <col min="11785" max="11785" width="5.83203125" style="1" customWidth="1"/>
    <col min="11786" max="11786" width="12.5" style="1"/>
    <col min="11787" max="11787" width="3.33203125" style="1" customWidth="1"/>
    <col min="11788" max="11788" width="23.5" style="1" customWidth="1"/>
    <col min="11789" max="11789" width="48.1640625" style="1" customWidth="1"/>
    <col min="11790" max="11790" width="7.5" style="1" customWidth="1"/>
    <col min="11791" max="11791" width="6.6640625" style="1" customWidth="1"/>
    <col min="11792" max="11792" width="12.5" style="1"/>
    <col min="11793" max="11793" width="3.5" style="1" customWidth="1"/>
    <col min="11794" max="11794" width="17.33203125" style="1" customWidth="1"/>
    <col min="11795" max="11795" width="33.6640625" style="1" customWidth="1"/>
    <col min="11796" max="11796" width="5.6640625" style="1" customWidth="1"/>
    <col min="11797" max="11798" width="12.5" style="1"/>
    <col min="11799" max="11799" width="4.1640625" style="1" customWidth="1"/>
    <col min="11800" max="11800" width="13.1640625" style="1" customWidth="1"/>
    <col min="11801" max="11801" width="30.83203125" style="1" customWidth="1"/>
    <col min="11802" max="11802" width="6.5" style="1" customWidth="1"/>
    <col min="11803" max="11803" width="7.83203125" style="1" customWidth="1"/>
    <col min="11804" max="11804" width="12.5" style="1"/>
    <col min="11805" max="11805" width="3.5" style="1" customWidth="1"/>
    <col min="11806" max="11806" width="17.5" style="1" customWidth="1"/>
    <col min="11807" max="11807" width="19" style="1" customWidth="1"/>
    <col min="11808" max="11808" width="7" style="1" customWidth="1"/>
    <col min="11809" max="11809" width="7.33203125" style="1" customWidth="1"/>
    <col min="11810" max="11810" width="12.5" style="1"/>
    <col min="11811" max="11811" width="3.5" style="1" customWidth="1"/>
    <col min="11812" max="11813" width="12.5" style="1"/>
    <col min="11814" max="11814" width="4.1640625" style="1" customWidth="1"/>
    <col min="11815" max="12032" width="12.5" style="1"/>
    <col min="12033" max="12033" width="7" style="1" customWidth="1"/>
    <col min="12034" max="12034" width="15" style="1" customWidth="1"/>
    <col min="12035" max="12035" width="5.5" style="1" customWidth="1"/>
    <col min="12036" max="12036" width="12.5" style="1"/>
    <col min="12037" max="12037" width="3" style="1" customWidth="1"/>
    <col min="12038" max="12038" width="7.5" style="1" customWidth="1"/>
    <col min="12039" max="12039" width="18.5" style="1" customWidth="1"/>
    <col min="12040" max="12040" width="38.1640625" style="1" customWidth="1"/>
    <col min="12041" max="12041" width="5.83203125" style="1" customWidth="1"/>
    <col min="12042" max="12042" width="12.5" style="1"/>
    <col min="12043" max="12043" width="3.33203125" style="1" customWidth="1"/>
    <col min="12044" max="12044" width="23.5" style="1" customWidth="1"/>
    <col min="12045" max="12045" width="48.1640625" style="1" customWidth="1"/>
    <col min="12046" max="12046" width="7.5" style="1" customWidth="1"/>
    <col min="12047" max="12047" width="6.6640625" style="1" customWidth="1"/>
    <col min="12048" max="12048" width="12.5" style="1"/>
    <col min="12049" max="12049" width="3.5" style="1" customWidth="1"/>
    <col min="12050" max="12050" width="17.33203125" style="1" customWidth="1"/>
    <col min="12051" max="12051" width="33.6640625" style="1" customWidth="1"/>
    <col min="12052" max="12052" width="5.6640625" style="1" customWidth="1"/>
    <col min="12053" max="12054" width="12.5" style="1"/>
    <col min="12055" max="12055" width="4.1640625" style="1" customWidth="1"/>
    <col min="12056" max="12056" width="13.1640625" style="1" customWidth="1"/>
    <col min="12057" max="12057" width="30.83203125" style="1" customWidth="1"/>
    <col min="12058" max="12058" width="6.5" style="1" customWidth="1"/>
    <col min="12059" max="12059" width="7.83203125" style="1" customWidth="1"/>
    <col min="12060" max="12060" width="12.5" style="1"/>
    <col min="12061" max="12061" width="3.5" style="1" customWidth="1"/>
    <col min="12062" max="12062" width="17.5" style="1" customWidth="1"/>
    <col min="12063" max="12063" width="19" style="1" customWidth="1"/>
    <col min="12064" max="12064" width="7" style="1" customWidth="1"/>
    <col min="12065" max="12065" width="7.33203125" style="1" customWidth="1"/>
    <col min="12066" max="12066" width="12.5" style="1"/>
    <col min="12067" max="12067" width="3.5" style="1" customWidth="1"/>
    <col min="12068" max="12069" width="12.5" style="1"/>
    <col min="12070" max="12070" width="4.1640625" style="1" customWidth="1"/>
    <col min="12071" max="12288" width="12.5" style="1"/>
    <col min="12289" max="12289" width="7" style="1" customWidth="1"/>
    <col min="12290" max="12290" width="15" style="1" customWidth="1"/>
    <col min="12291" max="12291" width="5.5" style="1" customWidth="1"/>
    <col min="12292" max="12292" width="12.5" style="1"/>
    <col min="12293" max="12293" width="3" style="1" customWidth="1"/>
    <col min="12294" max="12294" width="7.5" style="1" customWidth="1"/>
    <col min="12295" max="12295" width="18.5" style="1" customWidth="1"/>
    <col min="12296" max="12296" width="38.1640625" style="1" customWidth="1"/>
    <col min="12297" max="12297" width="5.83203125" style="1" customWidth="1"/>
    <col min="12298" max="12298" width="12.5" style="1"/>
    <col min="12299" max="12299" width="3.33203125" style="1" customWidth="1"/>
    <col min="12300" max="12300" width="23.5" style="1" customWidth="1"/>
    <col min="12301" max="12301" width="48.1640625" style="1" customWidth="1"/>
    <col min="12302" max="12302" width="7.5" style="1" customWidth="1"/>
    <col min="12303" max="12303" width="6.6640625" style="1" customWidth="1"/>
    <col min="12304" max="12304" width="12.5" style="1"/>
    <col min="12305" max="12305" width="3.5" style="1" customWidth="1"/>
    <col min="12306" max="12306" width="17.33203125" style="1" customWidth="1"/>
    <col min="12307" max="12307" width="33.6640625" style="1" customWidth="1"/>
    <col min="12308" max="12308" width="5.6640625" style="1" customWidth="1"/>
    <col min="12309" max="12310" width="12.5" style="1"/>
    <col min="12311" max="12311" width="4.1640625" style="1" customWidth="1"/>
    <col min="12312" max="12312" width="13.1640625" style="1" customWidth="1"/>
    <col min="12313" max="12313" width="30.83203125" style="1" customWidth="1"/>
    <col min="12314" max="12314" width="6.5" style="1" customWidth="1"/>
    <col min="12315" max="12315" width="7.83203125" style="1" customWidth="1"/>
    <col min="12316" max="12316" width="12.5" style="1"/>
    <col min="12317" max="12317" width="3.5" style="1" customWidth="1"/>
    <col min="12318" max="12318" width="17.5" style="1" customWidth="1"/>
    <col min="12319" max="12319" width="19" style="1" customWidth="1"/>
    <col min="12320" max="12320" width="7" style="1" customWidth="1"/>
    <col min="12321" max="12321" width="7.33203125" style="1" customWidth="1"/>
    <col min="12322" max="12322" width="12.5" style="1"/>
    <col min="12323" max="12323" width="3.5" style="1" customWidth="1"/>
    <col min="12324" max="12325" width="12.5" style="1"/>
    <col min="12326" max="12326" width="4.1640625" style="1" customWidth="1"/>
    <col min="12327" max="12544" width="12.5" style="1"/>
    <col min="12545" max="12545" width="7" style="1" customWidth="1"/>
    <col min="12546" max="12546" width="15" style="1" customWidth="1"/>
    <col min="12547" max="12547" width="5.5" style="1" customWidth="1"/>
    <col min="12548" max="12548" width="12.5" style="1"/>
    <col min="12549" max="12549" width="3" style="1" customWidth="1"/>
    <col min="12550" max="12550" width="7.5" style="1" customWidth="1"/>
    <col min="12551" max="12551" width="18.5" style="1" customWidth="1"/>
    <col min="12552" max="12552" width="38.1640625" style="1" customWidth="1"/>
    <col min="12553" max="12553" width="5.83203125" style="1" customWidth="1"/>
    <col min="12554" max="12554" width="12.5" style="1"/>
    <col min="12555" max="12555" width="3.33203125" style="1" customWidth="1"/>
    <col min="12556" max="12556" width="23.5" style="1" customWidth="1"/>
    <col min="12557" max="12557" width="48.1640625" style="1" customWidth="1"/>
    <col min="12558" max="12558" width="7.5" style="1" customWidth="1"/>
    <col min="12559" max="12559" width="6.6640625" style="1" customWidth="1"/>
    <col min="12560" max="12560" width="12.5" style="1"/>
    <col min="12561" max="12561" width="3.5" style="1" customWidth="1"/>
    <col min="12562" max="12562" width="17.33203125" style="1" customWidth="1"/>
    <col min="12563" max="12563" width="33.6640625" style="1" customWidth="1"/>
    <col min="12564" max="12564" width="5.6640625" style="1" customWidth="1"/>
    <col min="12565" max="12566" width="12.5" style="1"/>
    <col min="12567" max="12567" width="4.1640625" style="1" customWidth="1"/>
    <col min="12568" max="12568" width="13.1640625" style="1" customWidth="1"/>
    <col min="12569" max="12569" width="30.83203125" style="1" customWidth="1"/>
    <col min="12570" max="12570" width="6.5" style="1" customWidth="1"/>
    <col min="12571" max="12571" width="7.83203125" style="1" customWidth="1"/>
    <col min="12572" max="12572" width="12.5" style="1"/>
    <col min="12573" max="12573" width="3.5" style="1" customWidth="1"/>
    <col min="12574" max="12574" width="17.5" style="1" customWidth="1"/>
    <col min="12575" max="12575" width="19" style="1" customWidth="1"/>
    <col min="12576" max="12576" width="7" style="1" customWidth="1"/>
    <col min="12577" max="12577" width="7.33203125" style="1" customWidth="1"/>
    <col min="12578" max="12578" width="12.5" style="1"/>
    <col min="12579" max="12579" width="3.5" style="1" customWidth="1"/>
    <col min="12580" max="12581" width="12.5" style="1"/>
    <col min="12582" max="12582" width="4.1640625" style="1" customWidth="1"/>
    <col min="12583" max="12800" width="12.5" style="1"/>
    <col min="12801" max="12801" width="7" style="1" customWidth="1"/>
    <col min="12802" max="12802" width="15" style="1" customWidth="1"/>
    <col min="12803" max="12803" width="5.5" style="1" customWidth="1"/>
    <col min="12804" max="12804" width="12.5" style="1"/>
    <col min="12805" max="12805" width="3" style="1" customWidth="1"/>
    <col min="12806" max="12806" width="7.5" style="1" customWidth="1"/>
    <col min="12807" max="12807" width="18.5" style="1" customWidth="1"/>
    <col min="12808" max="12808" width="38.1640625" style="1" customWidth="1"/>
    <col min="12809" max="12809" width="5.83203125" style="1" customWidth="1"/>
    <col min="12810" max="12810" width="12.5" style="1"/>
    <col min="12811" max="12811" width="3.33203125" style="1" customWidth="1"/>
    <col min="12812" max="12812" width="23.5" style="1" customWidth="1"/>
    <col min="12813" max="12813" width="48.1640625" style="1" customWidth="1"/>
    <col min="12814" max="12814" width="7.5" style="1" customWidth="1"/>
    <col min="12815" max="12815" width="6.6640625" style="1" customWidth="1"/>
    <col min="12816" max="12816" width="12.5" style="1"/>
    <col min="12817" max="12817" width="3.5" style="1" customWidth="1"/>
    <col min="12818" max="12818" width="17.33203125" style="1" customWidth="1"/>
    <col min="12819" max="12819" width="33.6640625" style="1" customWidth="1"/>
    <col min="12820" max="12820" width="5.6640625" style="1" customWidth="1"/>
    <col min="12821" max="12822" width="12.5" style="1"/>
    <col min="12823" max="12823" width="4.1640625" style="1" customWidth="1"/>
    <col min="12824" max="12824" width="13.1640625" style="1" customWidth="1"/>
    <col min="12825" max="12825" width="30.83203125" style="1" customWidth="1"/>
    <col min="12826" max="12826" width="6.5" style="1" customWidth="1"/>
    <col min="12827" max="12827" width="7.83203125" style="1" customWidth="1"/>
    <col min="12828" max="12828" width="12.5" style="1"/>
    <col min="12829" max="12829" width="3.5" style="1" customWidth="1"/>
    <col min="12830" max="12830" width="17.5" style="1" customWidth="1"/>
    <col min="12831" max="12831" width="19" style="1" customWidth="1"/>
    <col min="12832" max="12832" width="7" style="1" customWidth="1"/>
    <col min="12833" max="12833" width="7.33203125" style="1" customWidth="1"/>
    <col min="12834" max="12834" width="12.5" style="1"/>
    <col min="12835" max="12835" width="3.5" style="1" customWidth="1"/>
    <col min="12836" max="12837" width="12.5" style="1"/>
    <col min="12838" max="12838" width="4.1640625" style="1" customWidth="1"/>
    <col min="12839" max="13056" width="12.5" style="1"/>
    <col min="13057" max="13057" width="7" style="1" customWidth="1"/>
    <col min="13058" max="13058" width="15" style="1" customWidth="1"/>
    <col min="13059" max="13059" width="5.5" style="1" customWidth="1"/>
    <col min="13060" max="13060" width="12.5" style="1"/>
    <col min="13061" max="13061" width="3" style="1" customWidth="1"/>
    <col min="13062" max="13062" width="7.5" style="1" customWidth="1"/>
    <col min="13063" max="13063" width="18.5" style="1" customWidth="1"/>
    <col min="13064" max="13064" width="38.1640625" style="1" customWidth="1"/>
    <col min="13065" max="13065" width="5.83203125" style="1" customWidth="1"/>
    <col min="13066" max="13066" width="12.5" style="1"/>
    <col min="13067" max="13067" width="3.33203125" style="1" customWidth="1"/>
    <col min="13068" max="13068" width="23.5" style="1" customWidth="1"/>
    <col min="13069" max="13069" width="48.1640625" style="1" customWidth="1"/>
    <col min="13070" max="13070" width="7.5" style="1" customWidth="1"/>
    <col min="13071" max="13071" width="6.6640625" style="1" customWidth="1"/>
    <col min="13072" max="13072" width="12.5" style="1"/>
    <col min="13073" max="13073" width="3.5" style="1" customWidth="1"/>
    <col min="13074" max="13074" width="17.33203125" style="1" customWidth="1"/>
    <col min="13075" max="13075" width="33.6640625" style="1" customWidth="1"/>
    <col min="13076" max="13076" width="5.6640625" style="1" customWidth="1"/>
    <col min="13077" max="13078" width="12.5" style="1"/>
    <col min="13079" max="13079" width="4.1640625" style="1" customWidth="1"/>
    <col min="13080" max="13080" width="13.1640625" style="1" customWidth="1"/>
    <col min="13081" max="13081" width="30.83203125" style="1" customWidth="1"/>
    <col min="13082" max="13082" width="6.5" style="1" customWidth="1"/>
    <col min="13083" max="13083" width="7.83203125" style="1" customWidth="1"/>
    <col min="13084" max="13084" width="12.5" style="1"/>
    <col min="13085" max="13085" width="3.5" style="1" customWidth="1"/>
    <col min="13086" max="13086" width="17.5" style="1" customWidth="1"/>
    <col min="13087" max="13087" width="19" style="1" customWidth="1"/>
    <col min="13088" max="13088" width="7" style="1" customWidth="1"/>
    <col min="13089" max="13089" width="7.33203125" style="1" customWidth="1"/>
    <col min="13090" max="13090" width="12.5" style="1"/>
    <col min="13091" max="13091" width="3.5" style="1" customWidth="1"/>
    <col min="13092" max="13093" width="12.5" style="1"/>
    <col min="13094" max="13094" width="4.1640625" style="1" customWidth="1"/>
    <col min="13095" max="13312" width="12.5" style="1"/>
    <col min="13313" max="13313" width="7" style="1" customWidth="1"/>
    <col min="13314" max="13314" width="15" style="1" customWidth="1"/>
    <col min="13315" max="13315" width="5.5" style="1" customWidth="1"/>
    <col min="13316" max="13316" width="12.5" style="1"/>
    <col min="13317" max="13317" width="3" style="1" customWidth="1"/>
    <col min="13318" max="13318" width="7.5" style="1" customWidth="1"/>
    <col min="13319" max="13319" width="18.5" style="1" customWidth="1"/>
    <col min="13320" max="13320" width="38.1640625" style="1" customWidth="1"/>
    <col min="13321" max="13321" width="5.83203125" style="1" customWidth="1"/>
    <col min="13322" max="13322" width="12.5" style="1"/>
    <col min="13323" max="13323" width="3.33203125" style="1" customWidth="1"/>
    <col min="13324" max="13324" width="23.5" style="1" customWidth="1"/>
    <col min="13325" max="13325" width="48.1640625" style="1" customWidth="1"/>
    <col min="13326" max="13326" width="7.5" style="1" customWidth="1"/>
    <col min="13327" max="13327" width="6.6640625" style="1" customWidth="1"/>
    <col min="13328" max="13328" width="12.5" style="1"/>
    <col min="13329" max="13329" width="3.5" style="1" customWidth="1"/>
    <col min="13330" max="13330" width="17.33203125" style="1" customWidth="1"/>
    <col min="13331" max="13331" width="33.6640625" style="1" customWidth="1"/>
    <col min="13332" max="13332" width="5.6640625" style="1" customWidth="1"/>
    <col min="13333" max="13334" width="12.5" style="1"/>
    <col min="13335" max="13335" width="4.1640625" style="1" customWidth="1"/>
    <col min="13336" max="13336" width="13.1640625" style="1" customWidth="1"/>
    <col min="13337" max="13337" width="30.83203125" style="1" customWidth="1"/>
    <col min="13338" max="13338" width="6.5" style="1" customWidth="1"/>
    <col min="13339" max="13339" width="7.83203125" style="1" customWidth="1"/>
    <col min="13340" max="13340" width="12.5" style="1"/>
    <col min="13341" max="13341" width="3.5" style="1" customWidth="1"/>
    <col min="13342" max="13342" width="17.5" style="1" customWidth="1"/>
    <col min="13343" max="13343" width="19" style="1" customWidth="1"/>
    <col min="13344" max="13344" width="7" style="1" customWidth="1"/>
    <col min="13345" max="13345" width="7.33203125" style="1" customWidth="1"/>
    <col min="13346" max="13346" width="12.5" style="1"/>
    <col min="13347" max="13347" width="3.5" style="1" customWidth="1"/>
    <col min="13348" max="13349" width="12.5" style="1"/>
    <col min="13350" max="13350" width="4.1640625" style="1" customWidth="1"/>
    <col min="13351" max="13568" width="12.5" style="1"/>
    <col min="13569" max="13569" width="7" style="1" customWidth="1"/>
    <col min="13570" max="13570" width="15" style="1" customWidth="1"/>
    <col min="13571" max="13571" width="5.5" style="1" customWidth="1"/>
    <col min="13572" max="13572" width="12.5" style="1"/>
    <col min="13573" max="13573" width="3" style="1" customWidth="1"/>
    <col min="13574" max="13574" width="7.5" style="1" customWidth="1"/>
    <col min="13575" max="13575" width="18.5" style="1" customWidth="1"/>
    <col min="13576" max="13576" width="38.1640625" style="1" customWidth="1"/>
    <col min="13577" max="13577" width="5.83203125" style="1" customWidth="1"/>
    <col min="13578" max="13578" width="12.5" style="1"/>
    <col min="13579" max="13579" width="3.33203125" style="1" customWidth="1"/>
    <col min="13580" max="13580" width="23.5" style="1" customWidth="1"/>
    <col min="13581" max="13581" width="48.1640625" style="1" customWidth="1"/>
    <col min="13582" max="13582" width="7.5" style="1" customWidth="1"/>
    <col min="13583" max="13583" width="6.6640625" style="1" customWidth="1"/>
    <col min="13584" max="13584" width="12.5" style="1"/>
    <col min="13585" max="13585" width="3.5" style="1" customWidth="1"/>
    <col min="13586" max="13586" width="17.33203125" style="1" customWidth="1"/>
    <col min="13587" max="13587" width="33.6640625" style="1" customWidth="1"/>
    <col min="13588" max="13588" width="5.6640625" style="1" customWidth="1"/>
    <col min="13589" max="13590" width="12.5" style="1"/>
    <col min="13591" max="13591" width="4.1640625" style="1" customWidth="1"/>
    <col min="13592" max="13592" width="13.1640625" style="1" customWidth="1"/>
    <col min="13593" max="13593" width="30.83203125" style="1" customWidth="1"/>
    <col min="13594" max="13594" width="6.5" style="1" customWidth="1"/>
    <col min="13595" max="13595" width="7.83203125" style="1" customWidth="1"/>
    <col min="13596" max="13596" width="12.5" style="1"/>
    <col min="13597" max="13597" width="3.5" style="1" customWidth="1"/>
    <col min="13598" max="13598" width="17.5" style="1" customWidth="1"/>
    <col min="13599" max="13599" width="19" style="1" customWidth="1"/>
    <col min="13600" max="13600" width="7" style="1" customWidth="1"/>
    <col min="13601" max="13601" width="7.33203125" style="1" customWidth="1"/>
    <col min="13602" max="13602" width="12.5" style="1"/>
    <col min="13603" max="13603" width="3.5" style="1" customWidth="1"/>
    <col min="13604" max="13605" width="12.5" style="1"/>
    <col min="13606" max="13606" width="4.1640625" style="1" customWidth="1"/>
    <col min="13607" max="13824" width="12.5" style="1"/>
    <col min="13825" max="13825" width="7" style="1" customWidth="1"/>
    <col min="13826" max="13826" width="15" style="1" customWidth="1"/>
    <col min="13827" max="13827" width="5.5" style="1" customWidth="1"/>
    <col min="13828" max="13828" width="12.5" style="1"/>
    <col min="13829" max="13829" width="3" style="1" customWidth="1"/>
    <col min="13830" max="13830" width="7.5" style="1" customWidth="1"/>
    <col min="13831" max="13831" width="18.5" style="1" customWidth="1"/>
    <col min="13832" max="13832" width="38.1640625" style="1" customWidth="1"/>
    <col min="13833" max="13833" width="5.83203125" style="1" customWidth="1"/>
    <col min="13834" max="13834" width="12.5" style="1"/>
    <col min="13835" max="13835" width="3.33203125" style="1" customWidth="1"/>
    <col min="13836" max="13836" width="23.5" style="1" customWidth="1"/>
    <col min="13837" max="13837" width="48.1640625" style="1" customWidth="1"/>
    <col min="13838" max="13838" width="7.5" style="1" customWidth="1"/>
    <col min="13839" max="13839" width="6.6640625" style="1" customWidth="1"/>
    <col min="13840" max="13840" width="12.5" style="1"/>
    <col min="13841" max="13841" width="3.5" style="1" customWidth="1"/>
    <col min="13842" max="13842" width="17.33203125" style="1" customWidth="1"/>
    <col min="13843" max="13843" width="33.6640625" style="1" customWidth="1"/>
    <col min="13844" max="13844" width="5.6640625" style="1" customWidth="1"/>
    <col min="13845" max="13846" width="12.5" style="1"/>
    <col min="13847" max="13847" width="4.1640625" style="1" customWidth="1"/>
    <col min="13848" max="13848" width="13.1640625" style="1" customWidth="1"/>
    <col min="13849" max="13849" width="30.83203125" style="1" customWidth="1"/>
    <col min="13850" max="13850" width="6.5" style="1" customWidth="1"/>
    <col min="13851" max="13851" width="7.83203125" style="1" customWidth="1"/>
    <col min="13852" max="13852" width="12.5" style="1"/>
    <col min="13853" max="13853" width="3.5" style="1" customWidth="1"/>
    <col min="13854" max="13854" width="17.5" style="1" customWidth="1"/>
    <col min="13855" max="13855" width="19" style="1" customWidth="1"/>
    <col min="13856" max="13856" width="7" style="1" customWidth="1"/>
    <col min="13857" max="13857" width="7.33203125" style="1" customWidth="1"/>
    <col min="13858" max="13858" width="12.5" style="1"/>
    <col min="13859" max="13859" width="3.5" style="1" customWidth="1"/>
    <col min="13860" max="13861" width="12.5" style="1"/>
    <col min="13862" max="13862" width="4.1640625" style="1" customWidth="1"/>
    <col min="13863" max="14080" width="12.5" style="1"/>
    <col min="14081" max="14081" width="7" style="1" customWidth="1"/>
    <col min="14082" max="14082" width="15" style="1" customWidth="1"/>
    <col min="14083" max="14083" width="5.5" style="1" customWidth="1"/>
    <col min="14084" max="14084" width="12.5" style="1"/>
    <col min="14085" max="14085" width="3" style="1" customWidth="1"/>
    <col min="14086" max="14086" width="7.5" style="1" customWidth="1"/>
    <col min="14087" max="14087" width="18.5" style="1" customWidth="1"/>
    <col min="14088" max="14088" width="38.1640625" style="1" customWidth="1"/>
    <col min="14089" max="14089" width="5.83203125" style="1" customWidth="1"/>
    <col min="14090" max="14090" width="12.5" style="1"/>
    <col min="14091" max="14091" width="3.33203125" style="1" customWidth="1"/>
    <col min="14092" max="14092" width="23.5" style="1" customWidth="1"/>
    <col min="14093" max="14093" width="48.1640625" style="1" customWidth="1"/>
    <col min="14094" max="14094" width="7.5" style="1" customWidth="1"/>
    <col min="14095" max="14095" width="6.6640625" style="1" customWidth="1"/>
    <col min="14096" max="14096" width="12.5" style="1"/>
    <col min="14097" max="14097" width="3.5" style="1" customWidth="1"/>
    <col min="14098" max="14098" width="17.33203125" style="1" customWidth="1"/>
    <col min="14099" max="14099" width="33.6640625" style="1" customWidth="1"/>
    <col min="14100" max="14100" width="5.6640625" style="1" customWidth="1"/>
    <col min="14101" max="14102" width="12.5" style="1"/>
    <col min="14103" max="14103" width="4.1640625" style="1" customWidth="1"/>
    <col min="14104" max="14104" width="13.1640625" style="1" customWidth="1"/>
    <col min="14105" max="14105" width="30.83203125" style="1" customWidth="1"/>
    <col min="14106" max="14106" width="6.5" style="1" customWidth="1"/>
    <col min="14107" max="14107" width="7.83203125" style="1" customWidth="1"/>
    <col min="14108" max="14108" width="12.5" style="1"/>
    <col min="14109" max="14109" width="3.5" style="1" customWidth="1"/>
    <col min="14110" max="14110" width="17.5" style="1" customWidth="1"/>
    <col min="14111" max="14111" width="19" style="1" customWidth="1"/>
    <col min="14112" max="14112" width="7" style="1" customWidth="1"/>
    <col min="14113" max="14113" width="7.33203125" style="1" customWidth="1"/>
    <col min="14114" max="14114" width="12.5" style="1"/>
    <col min="14115" max="14115" width="3.5" style="1" customWidth="1"/>
    <col min="14116" max="14117" width="12.5" style="1"/>
    <col min="14118" max="14118" width="4.1640625" style="1" customWidth="1"/>
    <col min="14119" max="14336" width="12.5" style="1"/>
    <col min="14337" max="14337" width="7" style="1" customWidth="1"/>
    <col min="14338" max="14338" width="15" style="1" customWidth="1"/>
    <col min="14339" max="14339" width="5.5" style="1" customWidth="1"/>
    <col min="14340" max="14340" width="12.5" style="1"/>
    <col min="14341" max="14341" width="3" style="1" customWidth="1"/>
    <col min="14342" max="14342" width="7.5" style="1" customWidth="1"/>
    <col min="14343" max="14343" width="18.5" style="1" customWidth="1"/>
    <col min="14344" max="14344" width="38.1640625" style="1" customWidth="1"/>
    <col min="14345" max="14345" width="5.83203125" style="1" customWidth="1"/>
    <col min="14346" max="14346" width="12.5" style="1"/>
    <col min="14347" max="14347" width="3.33203125" style="1" customWidth="1"/>
    <col min="14348" max="14348" width="23.5" style="1" customWidth="1"/>
    <col min="14349" max="14349" width="48.1640625" style="1" customWidth="1"/>
    <col min="14350" max="14350" width="7.5" style="1" customWidth="1"/>
    <col min="14351" max="14351" width="6.6640625" style="1" customWidth="1"/>
    <col min="14352" max="14352" width="12.5" style="1"/>
    <col min="14353" max="14353" width="3.5" style="1" customWidth="1"/>
    <col min="14354" max="14354" width="17.33203125" style="1" customWidth="1"/>
    <col min="14355" max="14355" width="33.6640625" style="1" customWidth="1"/>
    <col min="14356" max="14356" width="5.6640625" style="1" customWidth="1"/>
    <col min="14357" max="14358" width="12.5" style="1"/>
    <col min="14359" max="14359" width="4.1640625" style="1" customWidth="1"/>
    <col min="14360" max="14360" width="13.1640625" style="1" customWidth="1"/>
    <col min="14361" max="14361" width="30.83203125" style="1" customWidth="1"/>
    <col min="14362" max="14362" width="6.5" style="1" customWidth="1"/>
    <col min="14363" max="14363" width="7.83203125" style="1" customWidth="1"/>
    <col min="14364" max="14364" width="12.5" style="1"/>
    <col min="14365" max="14365" width="3.5" style="1" customWidth="1"/>
    <col min="14366" max="14366" width="17.5" style="1" customWidth="1"/>
    <col min="14367" max="14367" width="19" style="1" customWidth="1"/>
    <col min="14368" max="14368" width="7" style="1" customWidth="1"/>
    <col min="14369" max="14369" width="7.33203125" style="1" customWidth="1"/>
    <col min="14370" max="14370" width="12.5" style="1"/>
    <col min="14371" max="14371" width="3.5" style="1" customWidth="1"/>
    <col min="14372" max="14373" width="12.5" style="1"/>
    <col min="14374" max="14374" width="4.1640625" style="1" customWidth="1"/>
    <col min="14375" max="14592" width="12.5" style="1"/>
    <col min="14593" max="14593" width="7" style="1" customWidth="1"/>
    <col min="14594" max="14594" width="15" style="1" customWidth="1"/>
    <col min="14595" max="14595" width="5.5" style="1" customWidth="1"/>
    <col min="14596" max="14596" width="12.5" style="1"/>
    <col min="14597" max="14597" width="3" style="1" customWidth="1"/>
    <col min="14598" max="14598" width="7.5" style="1" customWidth="1"/>
    <col min="14599" max="14599" width="18.5" style="1" customWidth="1"/>
    <col min="14600" max="14600" width="38.1640625" style="1" customWidth="1"/>
    <col min="14601" max="14601" width="5.83203125" style="1" customWidth="1"/>
    <col min="14602" max="14602" width="12.5" style="1"/>
    <col min="14603" max="14603" width="3.33203125" style="1" customWidth="1"/>
    <col min="14604" max="14604" width="23.5" style="1" customWidth="1"/>
    <col min="14605" max="14605" width="48.1640625" style="1" customWidth="1"/>
    <col min="14606" max="14606" width="7.5" style="1" customWidth="1"/>
    <col min="14607" max="14607" width="6.6640625" style="1" customWidth="1"/>
    <col min="14608" max="14608" width="12.5" style="1"/>
    <col min="14609" max="14609" width="3.5" style="1" customWidth="1"/>
    <col min="14610" max="14610" width="17.33203125" style="1" customWidth="1"/>
    <col min="14611" max="14611" width="33.6640625" style="1" customWidth="1"/>
    <col min="14612" max="14612" width="5.6640625" style="1" customWidth="1"/>
    <col min="14613" max="14614" width="12.5" style="1"/>
    <col min="14615" max="14615" width="4.1640625" style="1" customWidth="1"/>
    <col min="14616" max="14616" width="13.1640625" style="1" customWidth="1"/>
    <col min="14617" max="14617" width="30.83203125" style="1" customWidth="1"/>
    <col min="14618" max="14618" width="6.5" style="1" customWidth="1"/>
    <col min="14619" max="14619" width="7.83203125" style="1" customWidth="1"/>
    <col min="14620" max="14620" width="12.5" style="1"/>
    <col min="14621" max="14621" width="3.5" style="1" customWidth="1"/>
    <col min="14622" max="14622" width="17.5" style="1" customWidth="1"/>
    <col min="14623" max="14623" width="19" style="1" customWidth="1"/>
    <col min="14624" max="14624" width="7" style="1" customWidth="1"/>
    <col min="14625" max="14625" width="7.33203125" style="1" customWidth="1"/>
    <col min="14626" max="14626" width="12.5" style="1"/>
    <col min="14627" max="14627" width="3.5" style="1" customWidth="1"/>
    <col min="14628" max="14629" width="12.5" style="1"/>
    <col min="14630" max="14630" width="4.1640625" style="1" customWidth="1"/>
    <col min="14631" max="14848" width="12.5" style="1"/>
    <col min="14849" max="14849" width="7" style="1" customWidth="1"/>
    <col min="14850" max="14850" width="15" style="1" customWidth="1"/>
    <col min="14851" max="14851" width="5.5" style="1" customWidth="1"/>
    <col min="14852" max="14852" width="12.5" style="1"/>
    <col min="14853" max="14853" width="3" style="1" customWidth="1"/>
    <col min="14854" max="14854" width="7.5" style="1" customWidth="1"/>
    <col min="14855" max="14855" width="18.5" style="1" customWidth="1"/>
    <col min="14856" max="14856" width="38.1640625" style="1" customWidth="1"/>
    <col min="14857" max="14857" width="5.83203125" style="1" customWidth="1"/>
    <col min="14858" max="14858" width="12.5" style="1"/>
    <col min="14859" max="14859" width="3.33203125" style="1" customWidth="1"/>
    <col min="14860" max="14860" width="23.5" style="1" customWidth="1"/>
    <col min="14861" max="14861" width="48.1640625" style="1" customWidth="1"/>
    <col min="14862" max="14862" width="7.5" style="1" customWidth="1"/>
    <col min="14863" max="14863" width="6.6640625" style="1" customWidth="1"/>
    <col min="14864" max="14864" width="12.5" style="1"/>
    <col min="14865" max="14865" width="3.5" style="1" customWidth="1"/>
    <col min="14866" max="14866" width="17.33203125" style="1" customWidth="1"/>
    <col min="14867" max="14867" width="33.6640625" style="1" customWidth="1"/>
    <col min="14868" max="14868" width="5.6640625" style="1" customWidth="1"/>
    <col min="14869" max="14870" width="12.5" style="1"/>
    <col min="14871" max="14871" width="4.1640625" style="1" customWidth="1"/>
    <col min="14872" max="14872" width="13.1640625" style="1" customWidth="1"/>
    <col min="14873" max="14873" width="30.83203125" style="1" customWidth="1"/>
    <col min="14874" max="14874" width="6.5" style="1" customWidth="1"/>
    <col min="14875" max="14875" width="7.83203125" style="1" customWidth="1"/>
    <col min="14876" max="14876" width="12.5" style="1"/>
    <col min="14877" max="14877" width="3.5" style="1" customWidth="1"/>
    <col min="14878" max="14878" width="17.5" style="1" customWidth="1"/>
    <col min="14879" max="14879" width="19" style="1" customWidth="1"/>
    <col min="14880" max="14880" width="7" style="1" customWidth="1"/>
    <col min="14881" max="14881" width="7.33203125" style="1" customWidth="1"/>
    <col min="14882" max="14882" width="12.5" style="1"/>
    <col min="14883" max="14883" width="3.5" style="1" customWidth="1"/>
    <col min="14884" max="14885" width="12.5" style="1"/>
    <col min="14886" max="14886" width="4.1640625" style="1" customWidth="1"/>
    <col min="14887" max="15104" width="12.5" style="1"/>
    <col min="15105" max="15105" width="7" style="1" customWidth="1"/>
    <col min="15106" max="15106" width="15" style="1" customWidth="1"/>
    <col min="15107" max="15107" width="5.5" style="1" customWidth="1"/>
    <col min="15108" max="15108" width="12.5" style="1"/>
    <col min="15109" max="15109" width="3" style="1" customWidth="1"/>
    <col min="15110" max="15110" width="7.5" style="1" customWidth="1"/>
    <col min="15111" max="15111" width="18.5" style="1" customWidth="1"/>
    <col min="15112" max="15112" width="38.1640625" style="1" customWidth="1"/>
    <col min="15113" max="15113" width="5.83203125" style="1" customWidth="1"/>
    <col min="15114" max="15114" width="12.5" style="1"/>
    <col min="15115" max="15115" width="3.33203125" style="1" customWidth="1"/>
    <col min="15116" max="15116" width="23.5" style="1" customWidth="1"/>
    <col min="15117" max="15117" width="48.1640625" style="1" customWidth="1"/>
    <col min="15118" max="15118" width="7.5" style="1" customWidth="1"/>
    <col min="15119" max="15119" width="6.6640625" style="1" customWidth="1"/>
    <col min="15120" max="15120" width="12.5" style="1"/>
    <col min="15121" max="15121" width="3.5" style="1" customWidth="1"/>
    <col min="15122" max="15122" width="17.33203125" style="1" customWidth="1"/>
    <col min="15123" max="15123" width="33.6640625" style="1" customWidth="1"/>
    <col min="15124" max="15124" width="5.6640625" style="1" customWidth="1"/>
    <col min="15125" max="15126" width="12.5" style="1"/>
    <col min="15127" max="15127" width="4.1640625" style="1" customWidth="1"/>
    <col min="15128" max="15128" width="13.1640625" style="1" customWidth="1"/>
    <col min="15129" max="15129" width="30.83203125" style="1" customWidth="1"/>
    <col min="15130" max="15130" width="6.5" style="1" customWidth="1"/>
    <col min="15131" max="15131" width="7.83203125" style="1" customWidth="1"/>
    <col min="15132" max="15132" width="12.5" style="1"/>
    <col min="15133" max="15133" width="3.5" style="1" customWidth="1"/>
    <col min="15134" max="15134" width="17.5" style="1" customWidth="1"/>
    <col min="15135" max="15135" width="19" style="1" customWidth="1"/>
    <col min="15136" max="15136" width="7" style="1" customWidth="1"/>
    <col min="15137" max="15137" width="7.33203125" style="1" customWidth="1"/>
    <col min="15138" max="15138" width="12.5" style="1"/>
    <col min="15139" max="15139" width="3.5" style="1" customWidth="1"/>
    <col min="15140" max="15141" width="12.5" style="1"/>
    <col min="15142" max="15142" width="4.1640625" style="1" customWidth="1"/>
    <col min="15143" max="15360" width="12.5" style="1"/>
    <col min="15361" max="15361" width="7" style="1" customWidth="1"/>
    <col min="15362" max="15362" width="15" style="1" customWidth="1"/>
    <col min="15363" max="15363" width="5.5" style="1" customWidth="1"/>
    <col min="15364" max="15364" width="12.5" style="1"/>
    <col min="15365" max="15365" width="3" style="1" customWidth="1"/>
    <col min="15366" max="15366" width="7.5" style="1" customWidth="1"/>
    <col min="15367" max="15367" width="18.5" style="1" customWidth="1"/>
    <col min="15368" max="15368" width="38.1640625" style="1" customWidth="1"/>
    <col min="15369" max="15369" width="5.83203125" style="1" customWidth="1"/>
    <col min="15370" max="15370" width="12.5" style="1"/>
    <col min="15371" max="15371" width="3.33203125" style="1" customWidth="1"/>
    <col min="15372" max="15372" width="23.5" style="1" customWidth="1"/>
    <col min="15373" max="15373" width="48.1640625" style="1" customWidth="1"/>
    <col min="15374" max="15374" width="7.5" style="1" customWidth="1"/>
    <col min="15375" max="15375" width="6.6640625" style="1" customWidth="1"/>
    <col min="15376" max="15376" width="12.5" style="1"/>
    <col min="15377" max="15377" width="3.5" style="1" customWidth="1"/>
    <col min="15378" max="15378" width="17.33203125" style="1" customWidth="1"/>
    <col min="15379" max="15379" width="33.6640625" style="1" customWidth="1"/>
    <col min="15380" max="15380" width="5.6640625" style="1" customWidth="1"/>
    <col min="15381" max="15382" width="12.5" style="1"/>
    <col min="15383" max="15383" width="4.1640625" style="1" customWidth="1"/>
    <col min="15384" max="15384" width="13.1640625" style="1" customWidth="1"/>
    <col min="15385" max="15385" width="30.83203125" style="1" customWidth="1"/>
    <col min="15386" max="15386" width="6.5" style="1" customWidth="1"/>
    <col min="15387" max="15387" width="7.83203125" style="1" customWidth="1"/>
    <col min="15388" max="15388" width="12.5" style="1"/>
    <col min="15389" max="15389" width="3.5" style="1" customWidth="1"/>
    <col min="15390" max="15390" width="17.5" style="1" customWidth="1"/>
    <col min="15391" max="15391" width="19" style="1" customWidth="1"/>
    <col min="15392" max="15392" width="7" style="1" customWidth="1"/>
    <col min="15393" max="15393" width="7.33203125" style="1" customWidth="1"/>
    <col min="15394" max="15394" width="12.5" style="1"/>
    <col min="15395" max="15395" width="3.5" style="1" customWidth="1"/>
    <col min="15396" max="15397" width="12.5" style="1"/>
    <col min="15398" max="15398" width="4.1640625" style="1" customWidth="1"/>
    <col min="15399" max="15616" width="12.5" style="1"/>
    <col min="15617" max="15617" width="7" style="1" customWidth="1"/>
    <col min="15618" max="15618" width="15" style="1" customWidth="1"/>
    <col min="15619" max="15619" width="5.5" style="1" customWidth="1"/>
    <col min="15620" max="15620" width="12.5" style="1"/>
    <col min="15621" max="15621" width="3" style="1" customWidth="1"/>
    <col min="15622" max="15622" width="7.5" style="1" customWidth="1"/>
    <col min="15623" max="15623" width="18.5" style="1" customWidth="1"/>
    <col min="15624" max="15624" width="38.1640625" style="1" customWidth="1"/>
    <col min="15625" max="15625" width="5.83203125" style="1" customWidth="1"/>
    <col min="15626" max="15626" width="12.5" style="1"/>
    <col min="15627" max="15627" width="3.33203125" style="1" customWidth="1"/>
    <col min="15628" max="15628" width="23.5" style="1" customWidth="1"/>
    <col min="15629" max="15629" width="48.1640625" style="1" customWidth="1"/>
    <col min="15630" max="15630" width="7.5" style="1" customWidth="1"/>
    <col min="15631" max="15631" width="6.6640625" style="1" customWidth="1"/>
    <col min="15632" max="15632" width="12.5" style="1"/>
    <col min="15633" max="15633" width="3.5" style="1" customWidth="1"/>
    <col min="15634" max="15634" width="17.33203125" style="1" customWidth="1"/>
    <col min="15635" max="15635" width="33.6640625" style="1" customWidth="1"/>
    <col min="15636" max="15636" width="5.6640625" style="1" customWidth="1"/>
    <col min="15637" max="15638" width="12.5" style="1"/>
    <col min="15639" max="15639" width="4.1640625" style="1" customWidth="1"/>
    <col min="15640" max="15640" width="13.1640625" style="1" customWidth="1"/>
    <col min="15641" max="15641" width="30.83203125" style="1" customWidth="1"/>
    <col min="15642" max="15642" width="6.5" style="1" customWidth="1"/>
    <col min="15643" max="15643" width="7.83203125" style="1" customWidth="1"/>
    <col min="15644" max="15644" width="12.5" style="1"/>
    <col min="15645" max="15645" width="3.5" style="1" customWidth="1"/>
    <col min="15646" max="15646" width="17.5" style="1" customWidth="1"/>
    <col min="15647" max="15647" width="19" style="1" customWidth="1"/>
    <col min="15648" max="15648" width="7" style="1" customWidth="1"/>
    <col min="15649" max="15649" width="7.33203125" style="1" customWidth="1"/>
    <col min="15650" max="15650" width="12.5" style="1"/>
    <col min="15651" max="15651" width="3.5" style="1" customWidth="1"/>
    <col min="15652" max="15653" width="12.5" style="1"/>
    <col min="15654" max="15654" width="4.1640625" style="1" customWidth="1"/>
    <col min="15655" max="15872" width="12.5" style="1"/>
    <col min="15873" max="15873" width="7" style="1" customWidth="1"/>
    <col min="15874" max="15874" width="15" style="1" customWidth="1"/>
    <col min="15875" max="15875" width="5.5" style="1" customWidth="1"/>
    <col min="15876" max="15876" width="12.5" style="1"/>
    <col min="15877" max="15877" width="3" style="1" customWidth="1"/>
    <col min="15878" max="15878" width="7.5" style="1" customWidth="1"/>
    <col min="15879" max="15879" width="18.5" style="1" customWidth="1"/>
    <col min="15880" max="15880" width="38.1640625" style="1" customWidth="1"/>
    <col min="15881" max="15881" width="5.83203125" style="1" customWidth="1"/>
    <col min="15882" max="15882" width="12.5" style="1"/>
    <col min="15883" max="15883" width="3.33203125" style="1" customWidth="1"/>
    <col min="15884" max="15884" width="23.5" style="1" customWidth="1"/>
    <col min="15885" max="15885" width="48.1640625" style="1" customWidth="1"/>
    <col min="15886" max="15886" width="7.5" style="1" customWidth="1"/>
    <col min="15887" max="15887" width="6.6640625" style="1" customWidth="1"/>
    <col min="15888" max="15888" width="12.5" style="1"/>
    <col min="15889" max="15889" width="3.5" style="1" customWidth="1"/>
    <col min="15890" max="15890" width="17.33203125" style="1" customWidth="1"/>
    <col min="15891" max="15891" width="33.6640625" style="1" customWidth="1"/>
    <col min="15892" max="15892" width="5.6640625" style="1" customWidth="1"/>
    <col min="15893" max="15894" width="12.5" style="1"/>
    <col min="15895" max="15895" width="4.1640625" style="1" customWidth="1"/>
    <col min="15896" max="15896" width="13.1640625" style="1" customWidth="1"/>
    <col min="15897" max="15897" width="30.83203125" style="1" customWidth="1"/>
    <col min="15898" max="15898" width="6.5" style="1" customWidth="1"/>
    <col min="15899" max="15899" width="7.83203125" style="1" customWidth="1"/>
    <col min="15900" max="15900" width="12.5" style="1"/>
    <col min="15901" max="15901" width="3.5" style="1" customWidth="1"/>
    <col min="15902" max="15902" width="17.5" style="1" customWidth="1"/>
    <col min="15903" max="15903" width="19" style="1" customWidth="1"/>
    <col min="15904" max="15904" width="7" style="1" customWidth="1"/>
    <col min="15905" max="15905" width="7.33203125" style="1" customWidth="1"/>
    <col min="15906" max="15906" width="12.5" style="1"/>
    <col min="15907" max="15907" width="3.5" style="1" customWidth="1"/>
    <col min="15908" max="15909" width="12.5" style="1"/>
    <col min="15910" max="15910" width="4.1640625" style="1" customWidth="1"/>
    <col min="15911" max="16128" width="12.5" style="1"/>
    <col min="16129" max="16129" width="7" style="1" customWidth="1"/>
    <col min="16130" max="16130" width="15" style="1" customWidth="1"/>
    <col min="16131" max="16131" width="5.5" style="1" customWidth="1"/>
    <col min="16132" max="16132" width="12.5" style="1"/>
    <col min="16133" max="16133" width="3" style="1" customWidth="1"/>
    <col min="16134" max="16134" width="7.5" style="1" customWidth="1"/>
    <col min="16135" max="16135" width="18.5" style="1" customWidth="1"/>
    <col min="16136" max="16136" width="38.1640625" style="1" customWidth="1"/>
    <col min="16137" max="16137" width="5.83203125" style="1" customWidth="1"/>
    <col min="16138" max="16138" width="12.5" style="1"/>
    <col min="16139" max="16139" width="3.33203125" style="1" customWidth="1"/>
    <col min="16140" max="16140" width="23.5" style="1" customWidth="1"/>
    <col min="16141" max="16141" width="48.1640625" style="1" customWidth="1"/>
    <col min="16142" max="16142" width="7.5" style="1" customWidth="1"/>
    <col min="16143" max="16143" width="6.6640625" style="1" customWidth="1"/>
    <col min="16144" max="16144" width="12.5" style="1"/>
    <col min="16145" max="16145" width="3.5" style="1" customWidth="1"/>
    <col min="16146" max="16146" width="17.33203125" style="1" customWidth="1"/>
    <col min="16147" max="16147" width="33.6640625" style="1" customWidth="1"/>
    <col min="16148" max="16148" width="5.6640625" style="1" customWidth="1"/>
    <col min="16149" max="16150" width="12.5" style="1"/>
    <col min="16151" max="16151" width="4.1640625" style="1" customWidth="1"/>
    <col min="16152" max="16152" width="13.1640625" style="1" customWidth="1"/>
    <col min="16153" max="16153" width="30.83203125" style="1" customWidth="1"/>
    <col min="16154" max="16154" width="6.5" style="1" customWidth="1"/>
    <col min="16155" max="16155" width="7.83203125" style="1" customWidth="1"/>
    <col min="16156" max="16156" width="12.5" style="1"/>
    <col min="16157" max="16157" width="3.5" style="1" customWidth="1"/>
    <col min="16158" max="16158" width="17.5" style="1" customWidth="1"/>
    <col min="16159" max="16159" width="19" style="1" customWidth="1"/>
    <col min="16160" max="16160" width="7" style="1" customWidth="1"/>
    <col min="16161" max="16161" width="7.33203125" style="1" customWidth="1"/>
    <col min="16162" max="16162" width="12.5" style="1"/>
    <col min="16163" max="16163" width="3.5" style="1" customWidth="1"/>
    <col min="16164" max="16165" width="12.5" style="1"/>
    <col min="16166" max="16166" width="4.1640625" style="1" customWidth="1"/>
    <col min="16167" max="16384" width="12.5" style="1"/>
  </cols>
  <sheetData>
    <row r="1" spans="1:42" ht="18" x14ac:dyDescent="0.2">
      <c r="A1" s="785" t="s">
        <v>687</v>
      </c>
      <c r="B1" s="786"/>
      <c r="C1" s="786"/>
      <c r="D1" s="787"/>
      <c r="F1" s="788" t="s">
        <v>688</v>
      </c>
      <c r="G1" s="789"/>
      <c r="H1" s="789"/>
      <c r="I1" s="789"/>
      <c r="J1" s="790"/>
      <c r="K1" s="50"/>
      <c r="L1" s="791" t="s">
        <v>689</v>
      </c>
      <c r="M1" s="792"/>
      <c r="N1" s="792"/>
      <c r="O1" s="792"/>
      <c r="P1" s="793"/>
      <c r="R1" s="775" t="s">
        <v>690</v>
      </c>
      <c r="S1" s="776"/>
      <c r="T1" s="776"/>
      <c r="U1" s="776"/>
      <c r="V1" s="777"/>
      <c r="X1" s="778" t="s">
        <v>691</v>
      </c>
      <c r="Y1" s="779"/>
      <c r="Z1" s="779"/>
      <c r="AA1" s="779"/>
      <c r="AB1" s="780"/>
      <c r="AD1" s="767" t="s">
        <v>692</v>
      </c>
      <c r="AE1" s="768"/>
      <c r="AF1" s="768"/>
      <c r="AG1" s="768"/>
      <c r="AH1" s="769"/>
      <c r="AJ1" s="770" t="s">
        <v>390</v>
      </c>
      <c r="AK1" s="771"/>
      <c r="AL1" s="108"/>
      <c r="AM1" s="772" t="s">
        <v>693</v>
      </c>
      <c r="AN1" s="773"/>
      <c r="AO1" s="773"/>
      <c r="AP1" s="774"/>
    </row>
    <row r="2" spans="1:42" x14ac:dyDescent="0.15">
      <c r="A2" s="781" t="s">
        <v>694</v>
      </c>
      <c r="B2" s="782"/>
      <c r="C2" s="3" t="s">
        <v>60</v>
      </c>
      <c r="D2" s="2" t="s">
        <v>695</v>
      </c>
      <c r="F2" s="783" t="s">
        <v>694</v>
      </c>
      <c r="G2" s="784"/>
      <c r="H2" s="6" t="s">
        <v>696</v>
      </c>
      <c r="I2" s="51" t="s">
        <v>697</v>
      </c>
      <c r="J2" s="5" t="s">
        <v>695</v>
      </c>
      <c r="K2" s="50"/>
      <c r="L2" s="6" t="s">
        <v>694</v>
      </c>
      <c r="M2" s="52" t="s">
        <v>698</v>
      </c>
      <c r="N2" s="53" t="s">
        <v>699</v>
      </c>
      <c r="O2" s="54" t="s">
        <v>697</v>
      </c>
      <c r="P2" s="55" t="s">
        <v>700</v>
      </c>
      <c r="R2" s="81" t="s">
        <v>701</v>
      </c>
      <c r="S2" s="82" t="s">
        <v>698</v>
      </c>
      <c r="T2" s="82" t="s">
        <v>699</v>
      </c>
      <c r="U2" s="52" t="s">
        <v>60</v>
      </c>
      <c r="V2" s="83" t="s">
        <v>695</v>
      </c>
      <c r="X2" s="84" t="s">
        <v>694</v>
      </c>
      <c r="Y2" s="6" t="s">
        <v>698</v>
      </c>
      <c r="Z2" s="4" t="s">
        <v>699</v>
      </c>
      <c r="AA2" s="51" t="s">
        <v>697</v>
      </c>
      <c r="AB2" s="5" t="s">
        <v>695</v>
      </c>
      <c r="AD2" s="125" t="s">
        <v>2</v>
      </c>
      <c r="AE2" s="125" t="s">
        <v>702</v>
      </c>
      <c r="AF2" s="125" t="s">
        <v>703</v>
      </c>
      <c r="AG2" s="150" t="s">
        <v>60</v>
      </c>
      <c r="AH2" s="151" t="s">
        <v>704</v>
      </c>
      <c r="AJ2" s="113" t="s">
        <v>389</v>
      </c>
      <c r="AK2" s="74" t="s">
        <v>390</v>
      </c>
      <c r="AL2" s="108"/>
      <c r="AM2" s="152" t="s">
        <v>51</v>
      </c>
      <c r="AN2" s="113" t="s">
        <v>705</v>
      </c>
      <c r="AO2" s="113" t="s">
        <v>706</v>
      </c>
      <c r="AP2" s="74" t="s">
        <v>707</v>
      </c>
    </row>
    <row r="3" spans="1:42" ht="15" customHeight="1" x14ac:dyDescent="0.15">
      <c r="A3" s="748" t="s">
        <v>708</v>
      </c>
      <c r="B3" s="8" t="s">
        <v>709</v>
      </c>
      <c r="C3" s="9" t="s">
        <v>710</v>
      </c>
      <c r="D3" s="10">
        <v>67.81</v>
      </c>
      <c r="F3" s="11"/>
      <c r="G3" s="12" t="s">
        <v>711</v>
      </c>
      <c r="H3" s="13" t="s">
        <v>712</v>
      </c>
      <c r="I3" s="12" t="s">
        <v>710</v>
      </c>
      <c r="J3" s="56">
        <v>38.97</v>
      </c>
      <c r="K3" s="50"/>
      <c r="L3" s="57" t="s">
        <v>713</v>
      </c>
      <c r="M3" s="58" t="s">
        <v>714</v>
      </c>
      <c r="N3" s="59" t="s">
        <v>715</v>
      </c>
      <c r="O3" s="60" t="s">
        <v>710</v>
      </c>
      <c r="P3" s="61">
        <v>122.73</v>
      </c>
      <c r="R3" s="85" t="s">
        <v>716</v>
      </c>
      <c r="S3" s="86" t="s">
        <v>717</v>
      </c>
      <c r="T3" s="87" t="s">
        <v>718</v>
      </c>
      <c r="U3" s="88" t="s">
        <v>710</v>
      </c>
      <c r="V3" s="89">
        <v>14.27</v>
      </c>
      <c r="X3" s="90" t="s">
        <v>719</v>
      </c>
      <c r="Y3" s="126" t="s">
        <v>720</v>
      </c>
      <c r="Z3" s="28" t="s">
        <v>721</v>
      </c>
      <c r="AA3" s="12" t="s">
        <v>710</v>
      </c>
      <c r="AB3" s="127">
        <v>44.26</v>
      </c>
      <c r="AD3" s="128" t="s">
        <v>395</v>
      </c>
      <c r="AE3" s="128" t="s">
        <v>395</v>
      </c>
      <c r="AF3" s="129" t="s">
        <v>722</v>
      </c>
      <c r="AG3" s="153" t="s">
        <v>71</v>
      </c>
      <c r="AH3" s="154">
        <v>1.3</v>
      </c>
      <c r="AJ3" s="155">
        <v>2</v>
      </c>
      <c r="AK3" s="156">
        <v>0.63</v>
      </c>
      <c r="AL3" s="108"/>
      <c r="AM3" s="157">
        <v>0.5</v>
      </c>
      <c r="AN3" s="158">
        <v>0.107</v>
      </c>
      <c r="AO3" s="158">
        <v>8.7999999999999995E-2</v>
      </c>
      <c r="AP3" s="156">
        <v>7.9000000000000001E-2</v>
      </c>
    </row>
    <row r="4" spans="1:42" ht="12" customHeight="1" x14ac:dyDescent="0.15">
      <c r="A4" s="757"/>
      <c r="B4" s="15" t="s">
        <v>723</v>
      </c>
      <c r="C4" s="16" t="s">
        <v>710</v>
      </c>
      <c r="D4" s="17">
        <v>46.08</v>
      </c>
      <c r="F4" s="18"/>
      <c r="G4" s="19" t="s">
        <v>711</v>
      </c>
      <c r="H4" s="20" t="s">
        <v>724</v>
      </c>
      <c r="I4" s="28" t="s">
        <v>710</v>
      </c>
      <c r="J4" s="28">
        <v>19.739999999999998</v>
      </c>
      <c r="K4" s="50"/>
      <c r="L4" s="19" t="s">
        <v>725</v>
      </c>
      <c r="M4" s="62" t="s">
        <v>726</v>
      </c>
      <c r="N4" s="63" t="s">
        <v>727</v>
      </c>
      <c r="O4" s="28" t="s">
        <v>710</v>
      </c>
      <c r="P4" s="64">
        <v>60.42</v>
      </c>
      <c r="R4" s="91" t="s">
        <v>716</v>
      </c>
      <c r="S4" s="92" t="s">
        <v>728</v>
      </c>
      <c r="T4" s="93" t="s">
        <v>729</v>
      </c>
      <c r="U4" s="93" t="s">
        <v>710</v>
      </c>
      <c r="V4" s="94">
        <v>9.59</v>
      </c>
      <c r="X4" s="95" t="s">
        <v>730</v>
      </c>
      <c r="Y4" s="130" t="s">
        <v>731</v>
      </c>
      <c r="Z4" s="11" t="s">
        <v>732</v>
      </c>
      <c r="AA4" s="12" t="s">
        <v>710</v>
      </c>
      <c r="AB4" s="131">
        <v>22.78</v>
      </c>
      <c r="AD4" s="128" t="s">
        <v>483</v>
      </c>
      <c r="AE4" s="128" t="s">
        <v>483</v>
      </c>
      <c r="AF4" s="129" t="s">
        <v>733</v>
      </c>
      <c r="AG4" s="153" t="s">
        <v>71</v>
      </c>
      <c r="AH4" s="154">
        <v>0.83</v>
      </c>
      <c r="AJ4" s="159">
        <v>2.1</v>
      </c>
      <c r="AK4" s="160">
        <v>0.66</v>
      </c>
      <c r="AL4" s="108"/>
      <c r="AM4" s="161">
        <v>1</v>
      </c>
      <c r="AN4" s="162">
        <v>0.154</v>
      </c>
      <c r="AO4" s="162">
        <v>0.13600000000000001</v>
      </c>
      <c r="AP4" s="179">
        <v>0.127</v>
      </c>
    </row>
    <row r="5" spans="1:42" ht="14.25" customHeight="1" x14ac:dyDescent="0.15">
      <c r="A5" s="757"/>
      <c r="B5" s="15" t="s">
        <v>734</v>
      </c>
      <c r="C5" s="16" t="s">
        <v>710</v>
      </c>
      <c r="D5" s="17">
        <v>39.21</v>
      </c>
      <c r="F5" s="18" t="s">
        <v>580</v>
      </c>
      <c r="G5" s="19" t="s">
        <v>711</v>
      </c>
      <c r="H5" s="21" t="s">
        <v>735</v>
      </c>
      <c r="I5" s="28" t="s">
        <v>710</v>
      </c>
      <c r="J5" s="28">
        <v>12.56</v>
      </c>
      <c r="K5" s="50"/>
      <c r="L5" s="19" t="s">
        <v>736</v>
      </c>
      <c r="M5" s="62" t="s">
        <v>737</v>
      </c>
      <c r="N5" s="63" t="s">
        <v>738</v>
      </c>
      <c r="O5" s="28" t="s">
        <v>710</v>
      </c>
      <c r="P5" s="64">
        <v>83.98</v>
      </c>
      <c r="R5" s="745" t="s">
        <v>739</v>
      </c>
      <c r="S5" s="745" t="s">
        <v>740</v>
      </c>
      <c r="T5" s="745" t="s">
        <v>741</v>
      </c>
      <c r="U5" s="745" t="s">
        <v>710</v>
      </c>
      <c r="V5" s="745">
        <v>6.96</v>
      </c>
      <c r="X5" s="97" t="s">
        <v>742</v>
      </c>
      <c r="Y5" s="132" t="s">
        <v>743</v>
      </c>
      <c r="Z5" s="11" t="s">
        <v>744</v>
      </c>
      <c r="AA5" s="28" t="s">
        <v>710</v>
      </c>
      <c r="AB5" s="64">
        <v>18.87</v>
      </c>
      <c r="AD5" s="128" t="s">
        <v>484</v>
      </c>
      <c r="AE5" s="128" t="s">
        <v>484</v>
      </c>
      <c r="AF5" s="129" t="s">
        <v>745</v>
      </c>
      <c r="AG5" s="153" t="s">
        <v>71</v>
      </c>
      <c r="AH5" s="154">
        <v>0.75</v>
      </c>
      <c r="AJ5" s="159">
        <v>2.2000000000000002</v>
      </c>
      <c r="AK5" s="160">
        <v>0.69099999999999995</v>
      </c>
      <c r="AL5" s="108"/>
      <c r="AM5" s="163">
        <v>1.1000000000000001</v>
      </c>
      <c r="AN5" s="164">
        <f>AN4+(AN9-AN4)/5</f>
        <v>0.16339999999999999</v>
      </c>
      <c r="AO5" s="164">
        <f>AO4+(AO9-AO4)/5</f>
        <v>0.14560000000000001</v>
      </c>
      <c r="AP5" s="180">
        <f>AP4+(AP9-AP4)/5</f>
        <v>0.1368</v>
      </c>
    </row>
    <row r="6" spans="1:42" ht="14.25" customHeight="1" x14ac:dyDescent="0.15">
      <c r="A6" s="757"/>
      <c r="B6" s="15" t="s">
        <v>746</v>
      </c>
      <c r="C6" s="16" t="s">
        <v>710</v>
      </c>
      <c r="D6" s="17">
        <v>33.78</v>
      </c>
      <c r="F6" s="18"/>
      <c r="G6" s="19" t="s">
        <v>747</v>
      </c>
      <c r="H6" s="20" t="s">
        <v>712</v>
      </c>
      <c r="I6" s="28" t="s">
        <v>710</v>
      </c>
      <c r="J6" s="28">
        <v>36.479999999999997</v>
      </c>
      <c r="K6" s="50"/>
      <c r="L6" s="19" t="s">
        <v>748</v>
      </c>
      <c r="M6" s="62" t="s">
        <v>749</v>
      </c>
      <c r="N6" s="63" t="s">
        <v>750</v>
      </c>
      <c r="O6" s="28" t="s">
        <v>710</v>
      </c>
      <c r="P6" s="64">
        <v>39.35</v>
      </c>
      <c r="R6" s="746"/>
      <c r="S6" s="746"/>
      <c r="T6" s="746"/>
      <c r="U6" s="747"/>
      <c r="V6" s="746"/>
      <c r="X6" s="97" t="s">
        <v>751</v>
      </c>
      <c r="Y6" s="132" t="s">
        <v>752</v>
      </c>
      <c r="Z6" s="11" t="s">
        <v>753</v>
      </c>
      <c r="AA6" s="28" t="s">
        <v>710</v>
      </c>
      <c r="AB6" s="64">
        <v>12.96</v>
      </c>
      <c r="AD6" s="128" t="s">
        <v>485</v>
      </c>
      <c r="AE6" s="128" t="s">
        <v>485</v>
      </c>
      <c r="AF6" s="129" t="s">
        <v>754</v>
      </c>
      <c r="AG6" s="153" t="s">
        <v>71</v>
      </c>
      <c r="AH6" s="154">
        <v>0.56000000000000005</v>
      </c>
      <c r="AJ6" s="159">
        <v>2.2999999999999998</v>
      </c>
      <c r="AK6" s="160">
        <v>0.72399999999999998</v>
      </c>
      <c r="AL6" s="108"/>
      <c r="AM6" s="163">
        <v>1.2</v>
      </c>
      <c r="AN6" s="165">
        <f>AN4+2*(AN9-AN4)/5</f>
        <v>0.17280000000000001</v>
      </c>
      <c r="AO6" s="165">
        <f>AO4+2*(AO9-AO4)/5</f>
        <v>0.1552</v>
      </c>
      <c r="AP6" s="181">
        <f>AP4+2*(AP9-AP4)/5</f>
        <v>0.14660000000000001</v>
      </c>
    </row>
    <row r="7" spans="1:42" ht="14.25" customHeight="1" x14ac:dyDescent="0.15">
      <c r="A7" s="749"/>
      <c r="B7" s="15" t="s">
        <v>755</v>
      </c>
      <c r="C7" s="16" t="s">
        <v>710</v>
      </c>
      <c r="D7" s="17">
        <v>17.37</v>
      </c>
      <c r="F7" s="18" t="s">
        <v>756</v>
      </c>
      <c r="G7" s="19" t="s">
        <v>747</v>
      </c>
      <c r="H7" s="20" t="s">
        <v>724</v>
      </c>
      <c r="I7" s="28" t="s">
        <v>710</v>
      </c>
      <c r="J7" s="28">
        <v>17.21</v>
      </c>
      <c r="K7" s="50"/>
      <c r="L7" s="19" t="s">
        <v>748</v>
      </c>
      <c r="M7" s="62" t="s">
        <v>757</v>
      </c>
      <c r="N7" s="63" t="s">
        <v>758</v>
      </c>
      <c r="O7" s="28" t="s">
        <v>710</v>
      </c>
      <c r="P7" s="64">
        <v>40.1</v>
      </c>
      <c r="Q7" s="50"/>
      <c r="R7" s="745" t="s">
        <v>739</v>
      </c>
      <c r="S7" s="88" t="s">
        <v>759</v>
      </c>
      <c r="T7" s="98" t="s">
        <v>760</v>
      </c>
      <c r="U7" s="99" t="s">
        <v>710</v>
      </c>
      <c r="V7" s="94">
        <v>5.16</v>
      </c>
      <c r="X7" s="97" t="s">
        <v>761</v>
      </c>
      <c r="Y7" s="21" t="s">
        <v>762</v>
      </c>
      <c r="Z7" s="11" t="s">
        <v>763</v>
      </c>
      <c r="AA7" s="28" t="s">
        <v>710</v>
      </c>
      <c r="AB7" s="64">
        <v>11.9</v>
      </c>
      <c r="AD7" s="128" t="s">
        <v>393</v>
      </c>
      <c r="AE7" s="128" t="s">
        <v>393</v>
      </c>
      <c r="AF7" s="129" t="s">
        <v>764</v>
      </c>
      <c r="AG7" s="153" t="s">
        <v>71</v>
      </c>
      <c r="AH7" s="154">
        <v>1.2</v>
      </c>
      <c r="AJ7" s="159">
        <v>2.4</v>
      </c>
      <c r="AK7" s="160">
        <v>0.75800000000000001</v>
      </c>
      <c r="AL7" s="108"/>
      <c r="AM7" s="163">
        <v>1.3</v>
      </c>
      <c r="AN7" s="165">
        <f>AN4+3*(AN9-AN4)/5</f>
        <v>0.1822</v>
      </c>
      <c r="AO7" s="165">
        <f>AO4+3*(AO9-AO4)/5</f>
        <v>0.1648</v>
      </c>
      <c r="AP7" s="181">
        <f>AP4+3*(AP9-AP4)/5</f>
        <v>0.15639999999999998</v>
      </c>
    </row>
    <row r="8" spans="1:42" ht="27" customHeight="1" x14ac:dyDescent="0.15">
      <c r="A8" s="7" t="s">
        <v>765</v>
      </c>
      <c r="B8" s="8" t="s">
        <v>766</v>
      </c>
      <c r="C8" s="9" t="s">
        <v>710</v>
      </c>
      <c r="D8" s="10">
        <v>26.23</v>
      </c>
      <c r="F8" s="18"/>
      <c r="G8" s="19" t="s">
        <v>747</v>
      </c>
      <c r="H8" s="21" t="s">
        <v>735</v>
      </c>
      <c r="I8" s="28" t="s">
        <v>710</v>
      </c>
      <c r="J8" s="28">
        <v>10.41</v>
      </c>
      <c r="K8" s="50"/>
      <c r="L8" s="19" t="s">
        <v>767</v>
      </c>
      <c r="M8" s="62" t="s">
        <v>768</v>
      </c>
      <c r="N8" s="63" t="s">
        <v>769</v>
      </c>
      <c r="O8" s="28" t="s">
        <v>710</v>
      </c>
      <c r="P8" s="64">
        <v>48.3</v>
      </c>
      <c r="Q8" s="50"/>
      <c r="R8" s="746"/>
      <c r="S8" s="100" t="s">
        <v>770</v>
      </c>
      <c r="T8" s="101" t="s">
        <v>771</v>
      </c>
      <c r="U8" s="96" t="s">
        <v>710</v>
      </c>
      <c r="V8" s="94">
        <v>5.8</v>
      </c>
      <c r="X8" s="97" t="s">
        <v>772</v>
      </c>
      <c r="Y8" s="92" t="s">
        <v>773</v>
      </c>
      <c r="Z8" s="28" t="s">
        <v>774</v>
      </c>
      <c r="AA8" s="28" t="s">
        <v>710</v>
      </c>
      <c r="AB8" s="64">
        <v>23.93</v>
      </c>
      <c r="AD8" s="128" t="s">
        <v>396</v>
      </c>
      <c r="AE8" s="128" t="s">
        <v>396</v>
      </c>
      <c r="AF8" s="129" t="s">
        <v>775</v>
      </c>
      <c r="AG8" s="153" t="s">
        <v>71</v>
      </c>
      <c r="AH8" s="154">
        <v>0.53</v>
      </c>
      <c r="AJ8" s="159">
        <v>2.5</v>
      </c>
      <c r="AK8" s="160">
        <v>0.79400000000000004</v>
      </c>
      <c r="AL8" s="108"/>
      <c r="AM8" s="163">
        <v>1.4</v>
      </c>
      <c r="AN8" s="165">
        <f>AN4+4*(AN9-AN4)/5</f>
        <v>0.19159999999999999</v>
      </c>
      <c r="AO8" s="165">
        <f>AO4+4*(AO9-AO4)/5</f>
        <v>0.1744</v>
      </c>
      <c r="AP8" s="181">
        <f>AP4+4*(AP9-AP4)/5</f>
        <v>0.16619999999999999</v>
      </c>
    </row>
    <row r="9" spans="1:42" ht="24" customHeight="1" x14ac:dyDescent="0.15">
      <c r="A9" s="14" t="s">
        <v>776</v>
      </c>
      <c r="B9" s="15" t="s">
        <v>777</v>
      </c>
      <c r="C9" s="16" t="s">
        <v>710</v>
      </c>
      <c r="D9" s="17">
        <v>27.03</v>
      </c>
      <c r="F9" s="18" t="s">
        <v>778</v>
      </c>
      <c r="G9" s="19" t="s">
        <v>779</v>
      </c>
      <c r="H9" s="21" t="s">
        <v>780</v>
      </c>
      <c r="I9" s="28" t="s">
        <v>710</v>
      </c>
      <c r="J9" s="28">
        <v>27.29</v>
      </c>
      <c r="K9" s="50"/>
      <c r="L9" s="19" t="s">
        <v>767</v>
      </c>
      <c r="M9" s="62" t="s">
        <v>781</v>
      </c>
      <c r="N9" s="63" t="s">
        <v>782</v>
      </c>
      <c r="O9" s="28" t="s">
        <v>710</v>
      </c>
      <c r="P9" s="64">
        <v>49.64</v>
      </c>
      <c r="Q9" s="50"/>
      <c r="R9" s="93" t="s">
        <v>783</v>
      </c>
      <c r="S9" s="102" t="s">
        <v>784</v>
      </c>
      <c r="T9" s="93" t="s">
        <v>785</v>
      </c>
      <c r="U9" s="93" t="s">
        <v>710</v>
      </c>
      <c r="V9" s="94">
        <v>5.04</v>
      </c>
      <c r="X9" s="97" t="s">
        <v>772</v>
      </c>
      <c r="Y9" s="92" t="s">
        <v>786</v>
      </c>
      <c r="Z9" s="28" t="s">
        <v>787</v>
      </c>
      <c r="AA9" s="28" t="s">
        <v>710</v>
      </c>
      <c r="AB9" s="64">
        <v>20.72</v>
      </c>
      <c r="AD9" s="128" t="s">
        <v>486</v>
      </c>
      <c r="AE9" s="128" t="s">
        <v>486</v>
      </c>
      <c r="AF9" s="129" t="s">
        <v>788</v>
      </c>
      <c r="AG9" s="153" t="s">
        <v>71</v>
      </c>
      <c r="AH9" s="154">
        <v>0.5</v>
      </c>
      <c r="AJ9" s="159">
        <v>2.6</v>
      </c>
      <c r="AK9" s="160">
        <v>0.83099999999999996</v>
      </c>
      <c r="AL9" s="108"/>
      <c r="AM9" s="161">
        <v>1.5</v>
      </c>
      <c r="AN9" s="162">
        <v>0.20100000000000001</v>
      </c>
      <c r="AO9" s="162">
        <v>0.184</v>
      </c>
      <c r="AP9" s="179">
        <v>0.17599999999999999</v>
      </c>
    </row>
    <row r="10" spans="1:42" ht="14.25" customHeight="1" x14ac:dyDescent="0.15">
      <c r="A10" s="14" t="s">
        <v>778</v>
      </c>
      <c r="B10" s="15" t="s">
        <v>789</v>
      </c>
      <c r="C10" s="16" t="s">
        <v>710</v>
      </c>
      <c r="D10" s="17">
        <v>30.16</v>
      </c>
      <c r="F10" s="18"/>
      <c r="G10" s="19" t="s">
        <v>779</v>
      </c>
      <c r="H10" s="21" t="s">
        <v>790</v>
      </c>
      <c r="I10" s="28" t="s">
        <v>710</v>
      </c>
      <c r="J10" s="28">
        <v>13.68</v>
      </c>
      <c r="K10" s="50"/>
      <c r="L10" s="19" t="s">
        <v>791</v>
      </c>
      <c r="M10" s="62" t="s">
        <v>792</v>
      </c>
      <c r="N10" s="63" t="s">
        <v>793</v>
      </c>
      <c r="O10" s="28" t="s">
        <v>710</v>
      </c>
      <c r="P10" s="64">
        <v>39.03</v>
      </c>
      <c r="Q10" s="50"/>
      <c r="R10" s="93" t="s">
        <v>395</v>
      </c>
      <c r="S10" s="102" t="s">
        <v>794</v>
      </c>
      <c r="T10" s="93" t="s">
        <v>795</v>
      </c>
      <c r="U10" s="93" t="s">
        <v>710</v>
      </c>
      <c r="V10" s="94">
        <v>7.32</v>
      </c>
      <c r="X10" s="97" t="s">
        <v>772</v>
      </c>
      <c r="Y10" s="132" t="s">
        <v>796</v>
      </c>
      <c r="Z10" s="28" t="s">
        <v>797</v>
      </c>
      <c r="AA10" s="28" t="s">
        <v>710</v>
      </c>
      <c r="AB10" s="64">
        <v>16.010000000000002</v>
      </c>
      <c r="AD10" s="128" t="s">
        <v>487</v>
      </c>
      <c r="AE10" s="128" t="s">
        <v>487</v>
      </c>
      <c r="AF10" s="129" t="s">
        <v>798</v>
      </c>
      <c r="AG10" s="153" t="s">
        <v>71</v>
      </c>
      <c r="AH10" s="154">
        <v>0.31</v>
      </c>
      <c r="AJ10" s="159">
        <v>2.7</v>
      </c>
      <c r="AK10" s="160">
        <v>0.871</v>
      </c>
      <c r="AL10" s="108"/>
      <c r="AM10" s="163">
        <v>1.6</v>
      </c>
      <c r="AN10" s="164">
        <f>AN9+(AN14-AN9)/5</f>
        <v>0.2104</v>
      </c>
      <c r="AO10" s="164">
        <f>AO9+(AO14-AO9)/5</f>
        <v>0.19359999999999999</v>
      </c>
      <c r="AP10" s="180">
        <f>AP9+(AP14-AP9)/5</f>
        <v>0.18559999999999999</v>
      </c>
    </row>
    <row r="11" spans="1:42" ht="16.5" customHeight="1" x14ac:dyDescent="0.15">
      <c r="A11" s="22" t="s">
        <v>799</v>
      </c>
      <c r="B11" s="23" t="s">
        <v>800</v>
      </c>
      <c r="C11" s="16" t="s">
        <v>710</v>
      </c>
      <c r="D11" s="24">
        <v>21.09</v>
      </c>
      <c r="F11" s="18" t="s">
        <v>801</v>
      </c>
      <c r="G11" s="19" t="s">
        <v>779</v>
      </c>
      <c r="H11" s="21" t="s">
        <v>735</v>
      </c>
      <c r="I11" s="28" t="s">
        <v>710</v>
      </c>
      <c r="J11" s="28">
        <v>9.5299999999999994</v>
      </c>
      <c r="K11" s="50"/>
      <c r="L11" s="19" t="s">
        <v>802</v>
      </c>
      <c r="M11" s="62" t="s">
        <v>803</v>
      </c>
      <c r="N11" s="63" t="s">
        <v>804</v>
      </c>
      <c r="O11" s="28" t="s">
        <v>710</v>
      </c>
      <c r="P11" s="64">
        <v>43.11</v>
      </c>
      <c r="Q11" s="50"/>
      <c r="R11" s="103" t="s">
        <v>395</v>
      </c>
      <c r="S11" s="104" t="s">
        <v>805</v>
      </c>
      <c r="T11" s="103" t="s">
        <v>806</v>
      </c>
      <c r="U11" s="103" t="s">
        <v>710</v>
      </c>
      <c r="V11" s="105">
        <v>6.13</v>
      </c>
      <c r="X11" s="97" t="s">
        <v>807</v>
      </c>
      <c r="Y11" s="132" t="s">
        <v>808</v>
      </c>
      <c r="Z11" s="28" t="s">
        <v>715</v>
      </c>
      <c r="AA11" s="28" t="s">
        <v>710</v>
      </c>
      <c r="AB11" s="64">
        <v>11.21</v>
      </c>
      <c r="AD11" s="133" t="s">
        <v>488</v>
      </c>
      <c r="AE11" s="133" t="s">
        <v>488</v>
      </c>
      <c r="AF11" s="129" t="s">
        <v>809</v>
      </c>
      <c r="AG11" s="153" t="s">
        <v>71</v>
      </c>
      <c r="AH11" s="166">
        <v>0.56999999999999995</v>
      </c>
      <c r="AJ11" s="159">
        <v>2.8</v>
      </c>
      <c r="AK11" s="160">
        <v>0.91200000000000003</v>
      </c>
      <c r="AL11" s="108"/>
      <c r="AM11" s="163">
        <v>1.7</v>
      </c>
      <c r="AN11" s="165">
        <f>AN9+2*(AN14-AN9)/5</f>
        <v>0.2198</v>
      </c>
      <c r="AO11" s="165">
        <f>AO9+2*(AO14-AO9)/5</f>
        <v>0.20319999999999999</v>
      </c>
      <c r="AP11" s="181">
        <f>AP9+2*(AP14-AP9)/5</f>
        <v>0.19519999999999998</v>
      </c>
    </row>
    <row r="12" spans="1:42" ht="14.25" customHeight="1" x14ac:dyDescent="0.15">
      <c r="A12" s="758" t="s">
        <v>810</v>
      </c>
      <c r="B12" s="758" t="s">
        <v>811</v>
      </c>
      <c r="C12" s="748" t="s">
        <v>710</v>
      </c>
      <c r="D12" s="748">
        <v>10.24</v>
      </c>
      <c r="F12" s="18"/>
      <c r="G12" s="19" t="s">
        <v>812</v>
      </c>
      <c r="H12" s="21" t="s">
        <v>813</v>
      </c>
      <c r="I12" s="28" t="s">
        <v>710</v>
      </c>
      <c r="J12" s="28">
        <v>3.08</v>
      </c>
      <c r="K12" s="50"/>
      <c r="L12" s="19" t="s">
        <v>802</v>
      </c>
      <c r="M12" s="62" t="s">
        <v>814</v>
      </c>
      <c r="N12" s="63" t="s">
        <v>815</v>
      </c>
      <c r="O12" s="28" t="s">
        <v>710</v>
      </c>
      <c r="P12" s="64">
        <v>44.11</v>
      </c>
      <c r="Q12" s="70"/>
      <c r="R12" s="106"/>
      <c r="S12" s="107"/>
      <c r="T12" s="106"/>
      <c r="U12" s="106"/>
      <c r="V12" s="106"/>
      <c r="X12" s="97" t="s">
        <v>816</v>
      </c>
      <c r="Y12" s="132" t="s">
        <v>817</v>
      </c>
      <c r="Z12" s="28" t="s">
        <v>818</v>
      </c>
      <c r="AA12" s="28" t="s">
        <v>710</v>
      </c>
      <c r="AB12" s="64">
        <v>10.98</v>
      </c>
      <c r="AD12" s="134" t="s">
        <v>394</v>
      </c>
      <c r="AE12" s="134" t="s">
        <v>394</v>
      </c>
      <c r="AF12" s="135" t="s">
        <v>819</v>
      </c>
      <c r="AG12" s="167" t="s">
        <v>71</v>
      </c>
      <c r="AH12" s="168">
        <v>0.39</v>
      </c>
      <c r="AJ12" s="159">
        <v>2.9</v>
      </c>
      <c r="AK12" s="160">
        <v>0.95499999999999996</v>
      </c>
      <c r="AL12" s="108"/>
      <c r="AM12" s="163">
        <v>1.8</v>
      </c>
      <c r="AN12" s="165">
        <f>AN9+3*(AN14-AN9)/5</f>
        <v>0.22920000000000001</v>
      </c>
      <c r="AO12" s="165">
        <f>AO9+3*(AO14-AO9)/5</f>
        <v>0.21280000000000002</v>
      </c>
      <c r="AP12" s="181">
        <f>AP9+3*(AP14-AP9)/5</f>
        <v>0.20480000000000001</v>
      </c>
    </row>
    <row r="13" spans="1:42" ht="14.25" customHeight="1" x14ac:dyDescent="0.15">
      <c r="A13" s="759"/>
      <c r="B13" s="749"/>
      <c r="C13" s="749"/>
      <c r="D13" s="749"/>
      <c r="F13" s="18"/>
      <c r="G13" s="19" t="s">
        <v>812</v>
      </c>
      <c r="H13" s="20" t="s">
        <v>820</v>
      </c>
      <c r="I13" s="28" t="s">
        <v>710</v>
      </c>
      <c r="J13" s="28">
        <v>5.42</v>
      </c>
      <c r="K13" s="50"/>
      <c r="L13" s="19" t="s">
        <v>821</v>
      </c>
      <c r="M13" s="62" t="s">
        <v>822</v>
      </c>
      <c r="N13" s="63" t="s">
        <v>823</v>
      </c>
      <c r="O13" s="28" t="s">
        <v>710</v>
      </c>
      <c r="P13" s="64">
        <v>22.02</v>
      </c>
      <c r="Q13" s="70"/>
      <c r="X13" s="97" t="s">
        <v>824</v>
      </c>
      <c r="Y13" s="132" t="s">
        <v>825</v>
      </c>
      <c r="Z13" s="28" t="s">
        <v>826</v>
      </c>
      <c r="AA13" s="28" t="s">
        <v>710</v>
      </c>
      <c r="AB13" s="64">
        <v>14.11</v>
      </c>
      <c r="AD13" s="136"/>
      <c r="AE13" s="137"/>
      <c r="AF13" s="138"/>
      <c r="AG13" s="169"/>
      <c r="AH13" s="170"/>
      <c r="AJ13" s="159">
        <v>3</v>
      </c>
      <c r="AK13" s="171">
        <v>1</v>
      </c>
      <c r="AL13" s="108"/>
      <c r="AM13" s="163">
        <v>1.9</v>
      </c>
      <c r="AN13" s="165">
        <f>AN9+4*(AN14-AN9)/5</f>
        <v>0.23860000000000001</v>
      </c>
      <c r="AO13" s="165">
        <f>AO9+4*(AO14-AO9)/5</f>
        <v>0.22240000000000001</v>
      </c>
      <c r="AP13" s="181">
        <f>AP9+4*(AP14-AP9)/5</f>
        <v>0.21440000000000001</v>
      </c>
    </row>
    <row r="14" spans="1:42" ht="14.25" customHeight="1" x14ac:dyDescent="0.15">
      <c r="A14" s="7" t="s">
        <v>827</v>
      </c>
      <c r="B14" s="25" t="s">
        <v>828</v>
      </c>
      <c r="C14" s="9" t="s">
        <v>710</v>
      </c>
      <c r="D14" s="10">
        <v>25.57</v>
      </c>
      <c r="F14" s="26"/>
      <c r="G14" s="19" t="s">
        <v>812</v>
      </c>
      <c r="H14" s="20" t="s">
        <v>829</v>
      </c>
      <c r="I14" s="28" t="s">
        <v>710</v>
      </c>
      <c r="J14" s="28">
        <v>6.29</v>
      </c>
      <c r="K14" s="50"/>
      <c r="L14" s="65" t="s">
        <v>821</v>
      </c>
      <c r="M14" s="66" t="s">
        <v>830</v>
      </c>
      <c r="N14" s="67" t="s">
        <v>831</v>
      </c>
      <c r="O14" s="68" t="s">
        <v>710</v>
      </c>
      <c r="P14" s="69">
        <v>13.76</v>
      </c>
      <c r="Q14" s="50"/>
      <c r="R14" s="751" t="s">
        <v>832</v>
      </c>
      <c r="S14" s="752"/>
      <c r="T14" s="752"/>
      <c r="U14" s="752"/>
      <c r="V14" s="753"/>
      <c r="X14" s="97" t="s">
        <v>824</v>
      </c>
      <c r="Y14" s="132" t="s">
        <v>833</v>
      </c>
      <c r="Z14" s="28" t="s">
        <v>834</v>
      </c>
      <c r="AA14" s="28" t="s">
        <v>710</v>
      </c>
      <c r="AB14" s="64">
        <v>11.04</v>
      </c>
      <c r="AJ14" s="159">
        <v>3.1</v>
      </c>
      <c r="AK14" s="160">
        <v>1.0469999999999999</v>
      </c>
      <c r="AL14" s="108"/>
      <c r="AM14" s="161">
        <v>2</v>
      </c>
      <c r="AN14" s="162">
        <v>0.248</v>
      </c>
      <c r="AO14" s="162">
        <v>0.23200000000000001</v>
      </c>
      <c r="AP14" s="179">
        <v>0.224</v>
      </c>
    </row>
    <row r="15" spans="1:42" ht="15" customHeight="1" x14ac:dyDescent="0.15">
      <c r="A15" s="14" t="s">
        <v>835</v>
      </c>
      <c r="B15" s="15" t="s">
        <v>836</v>
      </c>
      <c r="C15" s="16" t="s">
        <v>710</v>
      </c>
      <c r="D15" s="17">
        <v>36.46</v>
      </c>
      <c r="F15" s="27" t="s">
        <v>837</v>
      </c>
      <c r="G15" s="28" t="s">
        <v>838</v>
      </c>
      <c r="H15" s="20" t="s">
        <v>839</v>
      </c>
      <c r="I15" s="28" t="s">
        <v>710</v>
      </c>
      <c r="J15" s="28">
        <v>8.3800000000000008</v>
      </c>
      <c r="K15" s="70"/>
      <c r="Q15" s="108"/>
      <c r="R15" s="109" t="s">
        <v>840</v>
      </c>
      <c r="S15" s="4" t="s">
        <v>698</v>
      </c>
      <c r="T15" s="4" t="s">
        <v>699</v>
      </c>
      <c r="U15" s="51" t="s">
        <v>60</v>
      </c>
      <c r="V15" s="5" t="s">
        <v>695</v>
      </c>
      <c r="X15" s="97" t="s">
        <v>841</v>
      </c>
      <c r="Y15" s="132"/>
      <c r="Z15" s="28" t="s">
        <v>842</v>
      </c>
      <c r="AA15" s="28" t="s">
        <v>710</v>
      </c>
      <c r="AB15" s="64">
        <v>8.48</v>
      </c>
      <c r="AJ15" s="159">
        <v>3.2</v>
      </c>
      <c r="AK15" s="160">
        <v>1.097</v>
      </c>
      <c r="AL15" s="108"/>
      <c r="AM15" s="163">
        <v>2.1</v>
      </c>
      <c r="AN15" s="164">
        <f>AN14+(AN19-AN14)/5</f>
        <v>0.25740000000000002</v>
      </c>
      <c r="AO15" s="164">
        <f>AO14+(AO19-AO14)/5</f>
        <v>0.24160000000000001</v>
      </c>
      <c r="AP15" s="180">
        <f>AP14+(AP19-AP14)/5</f>
        <v>0.23380000000000001</v>
      </c>
    </row>
    <row r="16" spans="1:42" ht="14.25" customHeight="1" x14ac:dyDescent="0.15">
      <c r="A16" s="14" t="s">
        <v>843</v>
      </c>
      <c r="B16" s="760" t="s">
        <v>844</v>
      </c>
      <c r="C16" s="750" t="s">
        <v>710</v>
      </c>
      <c r="D16" s="750">
        <v>28.83</v>
      </c>
      <c r="F16" s="30" t="s">
        <v>845</v>
      </c>
      <c r="G16" s="28" t="s">
        <v>838</v>
      </c>
      <c r="H16" s="31" t="s">
        <v>846</v>
      </c>
      <c r="I16" s="60" t="s">
        <v>710</v>
      </c>
      <c r="J16" s="71">
        <v>9.2799999999999994</v>
      </c>
      <c r="K16" s="70"/>
      <c r="L16" s="754"/>
      <c r="M16" s="754"/>
      <c r="R16" s="110" t="s">
        <v>847</v>
      </c>
      <c r="S16" s="111" t="s">
        <v>848</v>
      </c>
      <c r="T16" s="12" t="s">
        <v>849</v>
      </c>
      <c r="U16" s="12" t="s">
        <v>710</v>
      </c>
      <c r="V16" s="56">
        <v>6.79</v>
      </c>
      <c r="X16" s="97" t="s">
        <v>850</v>
      </c>
      <c r="Y16" s="132" t="s">
        <v>851</v>
      </c>
      <c r="Z16" s="28" t="s">
        <v>852</v>
      </c>
      <c r="AA16" s="28" t="s">
        <v>710</v>
      </c>
      <c r="AB16" s="64">
        <v>10.5</v>
      </c>
      <c r="AJ16" s="159">
        <v>3.3</v>
      </c>
      <c r="AK16" s="160">
        <v>1.149</v>
      </c>
      <c r="AL16" s="108"/>
      <c r="AM16" s="163">
        <v>2.2000000000000002</v>
      </c>
      <c r="AN16" s="165">
        <f>AN14+2*(AN19-AN14)/5</f>
        <v>0.26679999999999998</v>
      </c>
      <c r="AO16" s="165">
        <f>AO14+2*(AO19-AO14)/5</f>
        <v>0.25120000000000003</v>
      </c>
      <c r="AP16" s="181">
        <f>AP14+2*(AP19-AP14)/5</f>
        <v>0.24360000000000001</v>
      </c>
    </row>
    <row r="17" spans="1:42" ht="15" customHeight="1" x14ac:dyDescent="0.15">
      <c r="A17" s="22" t="s">
        <v>378</v>
      </c>
      <c r="B17" s="749"/>
      <c r="C17" s="749"/>
      <c r="D17" s="749"/>
      <c r="F17" s="32" t="s">
        <v>801</v>
      </c>
      <c r="G17" s="28" t="s">
        <v>838</v>
      </c>
      <c r="H17" s="20" t="s">
        <v>853</v>
      </c>
      <c r="I17" s="28" t="s">
        <v>710</v>
      </c>
      <c r="J17" s="61">
        <v>12.75</v>
      </c>
      <c r="K17" s="70"/>
      <c r="L17" s="755" t="s">
        <v>854</v>
      </c>
      <c r="M17" s="756"/>
      <c r="R17" s="110" t="s">
        <v>485</v>
      </c>
      <c r="S17" s="21" t="s">
        <v>855</v>
      </c>
      <c r="T17" s="28" t="s">
        <v>856</v>
      </c>
      <c r="U17" s="28" t="s">
        <v>710</v>
      </c>
      <c r="V17" s="112">
        <v>8.75</v>
      </c>
      <c r="X17" s="97" t="s">
        <v>857</v>
      </c>
      <c r="Y17" s="132" t="s">
        <v>858</v>
      </c>
      <c r="Z17" s="28" t="s">
        <v>859</v>
      </c>
      <c r="AA17" s="28" t="s">
        <v>710</v>
      </c>
      <c r="AB17" s="64">
        <v>5.28</v>
      </c>
      <c r="AJ17" s="159">
        <v>3.4</v>
      </c>
      <c r="AK17" s="160">
        <v>1.2030000000000001</v>
      </c>
      <c r="AL17" s="108"/>
      <c r="AM17" s="163">
        <v>2.2999999999999998</v>
      </c>
      <c r="AN17" s="165">
        <f>AN14+3*(AN19-AN14)/5</f>
        <v>0.2762</v>
      </c>
      <c r="AO17" s="165">
        <f>AO14+3*(AO19-AO14)/5</f>
        <v>0.26080000000000003</v>
      </c>
      <c r="AP17" s="181">
        <f>AP14+3*(AP19-AP14)/5</f>
        <v>0.25340000000000001</v>
      </c>
    </row>
    <row r="18" spans="1:42" ht="14.25" customHeight="1" x14ac:dyDescent="0.15">
      <c r="A18" s="33"/>
      <c r="B18" s="34" t="s">
        <v>860</v>
      </c>
      <c r="C18" s="9" t="s">
        <v>710</v>
      </c>
      <c r="D18" s="10">
        <v>11.97</v>
      </c>
      <c r="F18" s="35"/>
      <c r="G18" s="36" t="s">
        <v>861</v>
      </c>
      <c r="H18" s="20" t="s">
        <v>839</v>
      </c>
      <c r="I18" s="28" t="s">
        <v>710</v>
      </c>
      <c r="J18" s="72">
        <v>12.88</v>
      </c>
      <c r="K18" s="70"/>
      <c r="L18" s="73" t="s">
        <v>385</v>
      </c>
      <c r="M18" s="74" t="s">
        <v>862</v>
      </c>
      <c r="R18" s="110" t="s">
        <v>485</v>
      </c>
      <c r="S18" s="21" t="s">
        <v>863</v>
      </c>
      <c r="T18" s="28" t="s">
        <v>864</v>
      </c>
      <c r="U18" s="28" t="s">
        <v>710</v>
      </c>
      <c r="V18" s="112">
        <v>6</v>
      </c>
      <c r="AG18" s="172"/>
      <c r="AH18" s="173"/>
      <c r="AJ18" s="159">
        <v>3.5</v>
      </c>
      <c r="AK18" s="171">
        <v>1.26</v>
      </c>
      <c r="AL18" s="108"/>
      <c r="AM18" s="163">
        <v>2.4</v>
      </c>
      <c r="AN18" s="165">
        <f>AN14+4*(AN19-AN14)/5</f>
        <v>0.28559999999999997</v>
      </c>
      <c r="AO18" s="165">
        <f>AO14+4*(AO19-AO14)/5</f>
        <v>0.27040000000000003</v>
      </c>
      <c r="AP18" s="181">
        <f>AP14+4*(AP19-AP14)/5</f>
        <v>0.26319999999999999</v>
      </c>
    </row>
    <row r="19" spans="1:42" ht="15" customHeight="1" x14ac:dyDescent="0.2">
      <c r="A19" s="37" t="s">
        <v>865</v>
      </c>
      <c r="B19" s="38" t="s">
        <v>866</v>
      </c>
      <c r="C19" s="16" t="s">
        <v>710</v>
      </c>
      <c r="D19" s="17">
        <v>11.9</v>
      </c>
      <c r="F19" s="30" t="s">
        <v>867</v>
      </c>
      <c r="G19" s="36" t="s">
        <v>861</v>
      </c>
      <c r="H19" s="20" t="s">
        <v>868</v>
      </c>
      <c r="I19" s="28" t="s">
        <v>710</v>
      </c>
      <c r="J19" s="72">
        <v>17.97</v>
      </c>
      <c r="K19" s="70"/>
      <c r="L19" s="75">
        <v>0.2</v>
      </c>
      <c r="M19" s="76">
        <v>1</v>
      </c>
      <c r="R19" s="110" t="s">
        <v>869</v>
      </c>
      <c r="S19" s="21" t="s">
        <v>870</v>
      </c>
      <c r="T19" s="28" t="s">
        <v>871</v>
      </c>
      <c r="U19" s="28" t="s">
        <v>710</v>
      </c>
      <c r="V19" s="112">
        <v>9.15</v>
      </c>
      <c r="X19" s="761" t="s">
        <v>872</v>
      </c>
      <c r="Y19" s="762"/>
      <c r="Z19" s="763"/>
      <c r="AB19" s="764" t="s">
        <v>873</v>
      </c>
      <c r="AC19" s="765"/>
      <c r="AD19" s="765"/>
      <c r="AE19" s="765"/>
      <c r="AF19" s="765"/>
      <c r="AG19" s="766"/>
      <c r="AJ19" s="159">
        <v>3.6</v>
      </c>
      <c r="AK19" s="171">
        <v>1.32</v>
      </c>
      <c r="AL19" s="108"/>
      <c r="AM19" s="161">
        <v>2.5</v>
      </c>
      <c r="AN19" s="162">
        <v>0.29499999999999998</v>
      </c>
      <c r="AO19" s="182">
        <v>0.28000000000000003</v>
      </c>
      <c r="AP19" s="179">
        <v>0.27300000000000002</v>
      </c>
    </row>
    <row r="20" spans="1:42" ht="26" x14ac:dyDescent="0.15">
      <c r="A20" s="37"/>
      <c r="B20" s="38" t="s">
        <v>874</v>
      </c>
      <c r="C20" s="29" t="s">
        <v>710</v>
      </c>
      <c r="D20" s="17">
        <v>13.03</v>
      </c>
      <c r="F20" s="30" t="s">
        <v>778</v>
      </c>
      <c r="G20" s="36" t="s">
        <v>861</v>
      </c>
      <c r="H20" s="39" t="s">
        <v>875</v>
      </c>
      <c r="I20" s="28" t="s">
        <v>710</v>
      </c>
      <c r="J20" s="64">
        <v>23.73</v>
      </c>
      <c r="L20" s="77">
        <v>0.3</v>
      </c>
      <c r="M20" s="78">
        <v>1.1000000000000001</v>
      </c>
      <c r="R20" s="110" t="s">
        <v>876</v>
      </c>
      <c r="S20" s="21" t="s">
        <v>877</v>
      </c>
      <c r="T20" s="28" t="s">
        <v>878</v>
      </c>
      <c r="U20" s="28" t="s">
        <v>710</v>
      </c>
      <c r="V20" s="112">
        <v>5.2</v>
      </c>
      <c r="X20" s="113" t="s">
        <v>879</v>
      </c>
      <c r="Y20" s="74" t="s">
        <v>880</v>
      </c>
      <c r="Z20" s="74" t="s">
        <v>881</v>
      </c>
      <c r="AB20" s="139" t="s">
        <v>882</v>
      </c>
      <c r="AC20" s="140" t="s">
        <v>883</v>
      </c>
      <c r="AD20" s="140" t="s">
        <v>884</v>
      </c>
      <c r="AE20" s="140" t="s">
        <v>885</v>
      </c>
      <c r="AF20" s="140" t="s">
        <v>886</v>
      </c>
      <c r="AG20" s="140" t="s">
        <v>887</v>
      </c>
      <c r="AJ20" s="159">
        <v>3.7</v>
      </c>
      <c r="AK20" s="160">
        <v>1.3819999999999999</v>
      </c>
      <c r="AL20" s="108"/>
      <c r="AM20" s="163">
        <v>2.6</v>
      </c>
      <c r="AN20" s="164">
        <f>AN19+(AN24-AN19)/5</f>
        <v>0.3044</v>
      </c>
      <c r="AO20" s="164">
        <f>AO19+(AO24-AO19)/5</f>
        <v>0.28960000000000002</v>
      </c>
      <c r="AP20" s="180">
        <f>AP19+(AP24-AP19)/5</f>
        <v>0.28260000000000002</v>
      </c>
    </row>
    <row r="21" spans="1:42" ht="15" customHeight="1" x14ac:dyDescent="0.15">
      <c r="A21" s="37" t="s">
        <v>888</v>
      </c>
      <c r="B21" s="38" t="s">
        <v>889</v>
      </c>
      <c r="C21" s="16" t="s">
        <v>710</v>
      </c>
      <c r="D21" s="17">
        <v>8.19</v>
      </c>
      <c r="F21" s="30" t="s">
        <v>801</v>
      </c>
      <c r="G21" s="36" t="s">
        <v>861</v>
      </c>
      <c r="H21" s="39" t="s">
        <v>890</v>
      </c>
      <c r="I21" s="28" t="s">
        <v>710</v>
      </c>
      <c r="J21" s="72">
        <v>30.51</v>
      </c>
      <c r="K21" s="70"/>
      <c r="L21" s="77">
        <v>0.5</v>
      </c>
      <c r="M21" s="78">
        <v>1.2</v>
      </c>
      <c r="R21" s="110" t="s">
        <v>891</v>
      </c>
      <c r="S21" s="21"/>
      <c r="T21" s="28" t="s">
        <v>892</v>
      </c>
      <c r="U21" s="28" t="s">
        <v>710</v>
      </c>
      <c r="V21" s="112">
        <v>6.56</v>
      </c>
      <c r="X21" s="114">
        <v>1</v>
      </c>
      <c r="Y21" s="141">
        <v>1.5</v>
      </c>
      <c r="Z21" s="142">
        <v>0</v>
      </c>
      <c r="AB21" s="143">
        <v>0</v>
      </c>
      <c r="AC21" s="144">
        <v>1.98</v>
      </c>
      <c r="AD21" s="143">
        <v>1.99</v>
      </c>
      <c r="AE21" s="143">
        <v>2</v>
      </c>
      <c r="AF21" s="143">
        <v>2.0099999999999998</v>
      </c>
      <c r="AG21" s="143">
        <v>2.02</v>
      </c>
      <c r="AJ21" s="159">
        <v>3.8</v>
      </c>
      <c r="AK21" s="160">
        <v>1.4470000000000001</v>
      </c>
      <c r="AL21" s="108"/>
      <c r="AM21" s="163">
        <v>2.7</v>
      </c>
      <c r="AN21" s="165">
        <f>AN19+2*(AN24-AN19)/5</f>
        <v>0.31380000000000002</v>
      </c>
      <c r="AO21" s="165">
        <f>AO19+2*(AO24-AO19)/5</f>
        <v>0.29920000000000002</v>
      </c>
      <c r="AP21" s="181">
        <f>AP19+2*(AP24-AP19)/5</f>
        <v>0.29220000000000002</v>
      </c>
    </row>
    <row r="22" spans="1:42" x14ac:dyDescent="0.15">
      <c r="A22" s="37"/>
      <c r="B22" s="38" t="s">
        <v>893</v>
      </c>
      <c r="C22" s="40" t="s">
        <v>710</v>
      </c>
      <c r="D22" s="17">
        <v>4.6399999999999997</v>
      </c>
      <c r="F22" s="30"/>
      <c r="G22" s="41" t="s">
        <v>894</v>
      </c>
      <c r="H22" s="42" t="s">
        <v>895</v>
      </c>
      <c r="I22" s="28" t="s">
        <v>710</v>
      </c>
      <c r="J22" s="72">
        <v>6.56</v>
      </c>
      <c r="L22" s="77">
        <v>0.8</v>
      </c>
      <c r="M22" s="78">
        <v>1.3</v>
      </c>
      <c r="R22" s="110" t="s">
        <v>550</v>
      </c>
      <c r="S22" s="21"/>
      <c r="T22" s="28" t="s">
        <v>550</v>
      </c>
      <c r="U22" s="28" t="s">
        <v>710</v>
      </c>
      <c r="V22" s="112">
        <v>6</v>
      </c>
      <c r="X22" s="115">
        <v>2</v>
      </c>
      <c r="Y22" s="145">
        <v>1.3</v>
      </c>
      <c r="Z22" s="146">
        <v>1</v>
      </c>
      <c r="AB22" s="143">
        <v>0.1</v>
      </c>
      <c r="AC22" s="144">
        <v>1.881</v>
      </c>
      <c r="AD22" s="143">
        <v>1.891</v>
      </c>
      <c r="AE22" s="143">
        <v>1.9</v>
      </c>
      <c r="AF22" s="143">
        <v>1.91</v>
      </c>
      <c r="AG22" s="143">
        <v>1.919</v>
      </c>
      <c r="AJ22" s="159">
        <v>3.9</v>
      </c>
      <c r="AK22" s="160">
        <v>1.516</v>
      </c>
      <c r="AL22" s="108"/>
      <c r="AM22" s="163">
        <v>2.8</v>
      </c>
      <c r="AN22" s="165">
        <f>AN19+3*(AN24-AN19)/5</f>
        <v>0.32319999999999999</v>
      </c>
      <c r="AO22" s="165">
        <f>AO19+3*(AO24-AO19)/5</f>
        <v>0.30880000000000002</v>
      </c>
      <c r="AP22" s="181">
        <f>AP19+3*(AP24-AP19)/5</f>
        <v>0.30180000000000001</v>
      </c>
    </row>
    <row r="23" spans="1:42" x14ac:dyDescent="0.15">
      <c r="A23" s="37" t="s">
        <v>778</v>
      </c>
      <c r="B23" s="38" t="s">
        <v>896</v>
      </c>
      <c r="C23" s="16" t="s">
        <v>710</v>
      </c>
      <c r="D23" s="17">
        <v>5.77</v>
      </c>
      <c r="F23" s="32"/>
      <c r="G23" s="43" t="s">
        <v>894</v>
      </c>
      <c r="H23" s="44" t="s">
        <v>897</v>
      </c>
      <c r="I23" s="68" t="s">
        <v>710</v>
      </c>
      <c r="J23" s="69">
        <v>15.79</v>
      </c>
      <c r="L23" s="77">
        <v>1</v>
      </c>
      <c r="M23" s="78">
        <v>1.4</v>
      </c>
      <c r="R23" s="110" t="s">
        <v>898</v>
      </c>
      <c r="S23" s="21"/>
      <c r="T23" s="28" t="s">
        <v>898</v>
      </c>
      <c r="U23" s="28" t="s">
        <v>710</v>
      </c>
      <c r="V23" s="112">
        <v>5.98</v>
      </c>
      <c r="X23" s="115">
        <v>3</v>
      </c>
      <c r="Y23" s="147">
        <v>1</v>
      </c>
      <c r="Z23" s="145">
        <v>2</v>
      </c>
      <c r="AB23" s="143">
        <v>0.2</v>
      </c>
      <c r="AC23" s="144">
        <v>1.782</v>
      </c>
      <c r="AD23" s="143">
        <v>1.7909999999999999</v>
      </c>
      <c r="AE23" s="143">
        <v>1.8</v>
      </c>
      <c r="AF23" s="143">
        <v>1.8089999999999999</v>
      </c>
      <c r="AG23" s="143">
        <v>1.8180000000000001</v>
      </c>
      <c r="AJ23" s="159">
        <v>4</v>
      </c>
      <c r="AK23" s="160">
        <v>1.5880000000000001</v>
      </c>
      <c r="AL23" s="108"/>
      <c r="AM23" s="163">
        <v>2.9</v>
      </c>
      <c r="AN23" s="165">
        <f>AN19+4*(AN24-AN19)/5</f>
        <v>0.33260000000000001</v>
      </c>
      <c r="AO23" s="165">
        <f>AO19+4*(AO24-AO19)/5</f>
        <v>0.31840000000000002</v>
      </c>
      <c r="AP23" s="181">
        <f>AP19+4*(AP24-AP19)/5</f>
        <v>0.31140000000000001</v>
      </c>
    </row>
    <row r="24" spans="1:42" x14ac:dyDescent="0.15">
      <c r="A24" s="37"/>
      <c r="B24" s="38" t="s">
        <v>899</v>
      </c>
      <c r="C24" s="29" t="s">
        <v>710</v>
      </c>
      <c r="D24" s="17">
        <v>23.63</v>
      </c>
      <c r="L24" s="77">
        <v>1.3</v>
      </c>
      <c r="M24" s="78">
        <v>1.5</v>
      </c>
      <c r="R24" s="110" t="s">
        <v>900</v>
      </c>
      <c r="S24" s="21"/>
      <c r="T24" s="28" t="s">
        <v>900</v>
      </c>
      <c r="U24" s="28" t="s">
        <v>710</v>
      </c>
      <c r="V24" s="112">
        <v>2.91</v>
      </c>
      <c r="X24" s="115">
        <v>4</v>
      </c>
      <c r="Y24" s="145">
        <v>0.96</v>
      </c>
      <c r="Z24" s="145">
        <v>3</v>
      </c>
      <c r="AB24" s="143">
        <v>0.3</v>
      </c>
      <c r="AC24" s="144">
        <v>1.6830000000000001</v>
      </c>
      <c r="AD24" s="143">
        <v>1.6919999999999999</v>
      </c>
      <c r="AE24" s="143">
        <v>1.7</v>
      </c>
      <c r="AF24" s="143">
        <v>1.7090000000000001</v>
      </c>
      <c r="AG24" s="143">
        <v>1.7170000000000001</v>
      </c>
      <c r="AJ24" s="159">
        <v>4.0999999999999996</v>
      </c>
      <c r="AK24" s="160">
        <v>1.663</v>
      </c>
      <c r="AL24" s="108"/>
      <c r="AM24" s="161">
        <v>3</v>
      </c>
      <c r="AN24" s="174">
        <v>0.34200000000000003</v>
      </c>
      <c r="AO24" s="174">
        <v>0.32800000000000001</v>
      </c>
      <c r="AP24" s="160">
        <v>0.32100000000000001</v>
      </c>
    </row>
    <row r="25" spans="1:42" x14ac:dyDescent="0.15">
      <c r="A25" s="37" t="s">
        <v>799</v>
      </c>
      <c r="B25" s="45" t="s">
        <v>901</v>
      </c>
      <c r="C25" s="16" t="s">
        <v>710</v>
      </c>
      <c r="D25" s="46">
        <v>7.39</v>
      </c>
      <c r="L25" s="77">
        <v>1.5</v>
      </c>
      <c r="M25" s="78">
        <v>1.6</v>
      </c>
      <c r="R25" s="116" t="s">
        <v>902</v>
      </c>
      <c r="S25" s="117" t="s">
        <v>903</v>
      </c>
      <c r="T25" s="118" t="s">
        <v>904</v>
      </c>
      <c r="U25" s="116" t="s">
        <v>710</v>
      </c>
      <c r="V25" s="119">
        <v>2.98</v>
      </c>
      <c r="X25" s="115">
        <v>5</v>
      </c>
      <c r="Y25" s="145">
        <v>0.92</v>
      </c>
      <c r="Z25" s="145">
        <v>4</v>
      </c>
      <c r="AB25" s="143">
        <v>0.4</v>
      </c>
      <c r="AC25" s="144">
        <v>1.5840000000000001</v>
      </c>
      <c r="AD25" s="143">
        <v>1.5920000000000001</v>
      </c>
      <c r="AE25" s="143">
        <v>1.6</v>
      </c>
      <c r="AF25" s="143">
        <v>1.6080000000000001</v>
      </c>
      <c r="AG25" s="143">
        <v>1.6160000000000001</v>
      </c>
      <c r="AJ25" s="159">
        <v>4.2</v>
      </c>
      <c r="AK25" s="160">
        <v>1.7410000000000001</v>
      </c>
      <c r="AL25" s="108"/>
      <c r="AM25" s="175">
        <v>3.1</v>
      </c>
      <c r="AN25" s="164">
        <f>AN24+(AN29-AN24)/5</f>
        <v>0.35140000000000005</v>
      </c>
      <c r="AO25" s="164">
        <f>AO24+(AO29-AO24)/5</f>
        <v>0.33760000000000001</v>
      </c>
      <c r="AP25" s="180">
        <f>AP24+(AP29-AP24)/5</f>
        <v>0.33079999999999998</v>
      </c>
    </row>
    <row r="26" spans="1:42" x14ac:dyDescent="0.15">
      <c r="A26" s="47"/>
      <c r="B26" s="48" t="s">
        <v>905</v>
      </c>
      <c r="C26" s="22" t="s">
        <v>710</v>
      </c>
      <c r="D26" s="49">
        <v>5.0199999999999996</v>
      </c>
      <c r="L26" s="77">
        <v>1.8</v>
      </c>
      <c r="M26" s="78">
        <v>1.7</v>
      </c>
      <c r="R26" s="68" t="s">
        <v>906</v>
      </c>
      <c r="S26" s="120"/>
      <c r="T26" s="121" t="s">
        <v>827</v>
      </c>
      <c r="U26" s="122" t="s">
        <v>710</v>
      </c>
      <c r="V26" s="123">
        <v>2.87</v>
      </c>
      <c r="X26" s="115">
        <v>6</v>
      </c>
      <c r="Y26" s="145">
        <v>0.88</v>
      </c>
      <c r="Z26" s="145">
        <v>5</v>
      </c>
      <c r="AB26" s="143">
        <v>0.5</v>
      </c>
      <c r="AC26" s="144">
        <v>1.4850000000000001</v>
      </c>
      <c r="AD26" s="143">
        <v>1.4930000000000001</v>
      </c>
      <c r="AE26" s="143">
        <v>1.5</v>
      </c>
      <c r="AF26" s="143">
        <v>1.508</v>
      </c>
      <c r="AG26" s="143">
        <v>1.5149999999999999</v>
      </c>
      <c r="AJ26" s="159">
        <v>4.3</v>
      </c>
      <c r="AK26" s="160">
        <v>1.821</v>
      </c>
      <c r="AL26" s="108"/>
      <c r="AM26" s="163">
        <v>3.2</v>
      </c>
      <c r="AN26" s="165">
        <f>AN24+2*(AN29-AN24)/5</f>
        <v>0.36080000000000001</v>
      </c>
      <c r="AO26" s="165">
        <f>AO24+2*(AO29-AO24)/5</f>
        <v>0.34720000000000001</v>
      </c>
      <c r="AP26" s="181">
        <f>AP24+2*(AP29-AP24)/5</f>
        <v>0.34060000000000001</v>
      </c>
    </row>
    <row r="27" spans="1:42" x14ac:dyDescent="0.15">
      <c r="L27" s="79">
        <v>2</v>
      </c>
      <c r="M27" s="80">
        <v>1.8</v>
      </c>
      <c r="X27" s="115">
        <v>7</v>
      </c>
      <c r="Y27" s="145">
        <v>0.84</v>
      </c>
      <c r="Z27" s="145">
        <v>6</v>
      </c>
      <c r="AB27" s="143">
        <v>0.6</v>
      </c>
      <c r="AC27" s="144">
        <v>1.3859999999999999</v>
      </c>
      <c r="AD27" s="143">
        <v>1.393</v>
      </c>
      <c r="AE27" s="143">
        <v>1.4</v>
      </c>
      <c r="AF27" s="143">
        <v>1.407</v>
      </c>
      <c r="AG27" s="143">
        <v>1.4139999999999999</v>
      </c>
      <c r="AJ27" s="159">
        <v>4.4000000000000004</v>
      </c>
      <c r="AK27" s="171">
        <v>1.91</v>
      </c>
      <c r="AL27" s="108"/>
      <c r="AM27" s="175">
        <v>3.3</v>
      </c>
      <c r="AN27" s="165">
        <f>AN24+3*(AN29-AN24)/5</f>
        <v>0.37020000000000003</v>
      </c>
      <c r="AO27" s="165">
        <f>AO24+3*(AO29-AO24)/5</f>
        <v>0.35680000000000001</v>
      </c>
      <c r="AP27" s="181">
        <f>AP24+3*(AP29-AP24)/5</f>
        <v>0.35039999999999999</v>
      </c>
    </row>
    <row r="28" spans="1:42" x14ac:dyDescent="0.15">
      <c r="X28" s="115">
        <v>8</v>
      </c>
      <c r="Y28" s="145">
        <v>0.8</v>
      </c>
      <c r="Z28" s="145">
        <v>7</v>
      </c>
      <c r="AB28" s="143">
        <v>0.7</v>
      </c>
      <c r="AC28" s="144">
        <v>1.2869999999999999</v>
      </c>
      <c r="AD28" s="143">
        <v>1.294</v>
      </c>
      <c r="AE28" s="143">
        <v>1.3</v>
      </c>
      <c r="AF28" s="143">
        <v>1.3069999999999999</v>
      </c>
      <c r="AG28" s="143">
        <v>1.3129999999999999</v>
      </c>
      <c r="AJ28" s="176">
        <v>4.5</v>
      </c>
      <c r="AK28" s="177">
        <v>2</v>
      </c>
      <c r="AL28" s="108"/>
      <c r="AM28" s="163">
        <v>3.4</v>
      </c>
      <c r="AN28" s="165">
        <f>AN24+4*(AN29-AN24)/5</f>
        <v>0.37959999999999999</v>
      </c>
      <c r="AO28" s="165">
        <f>AO24+4*(AO29-AO24)/5</f>
        <v>0.3664</v>
      </c>
      <c r="AP28" s="181">
        <f>AP24+4*(AP29-AP24)/5</f>
        <v>0.36020000000000002</v>
      </c>
    </row>
    <row r="29" spans="1:42" ht="15" customHeight="1" x14ac:dyDescent="0.15">
      <c r="X29" s="115">
        <v>9</v>
      </c>
      <c r="Y29" s="145">
        <v>0.77</v>
      </c>
      <c r="Z29" s="145">
        <v>8</v>
      </c>
      <c r="AB29" s="143">
        <v>0.8</v>
      </c>
      <c r="AC29" s="144">
        <v>1.1879999999999999</v>
      </c>
      <c r="AD29" s="143">
        <v>1.194</v>
      </c>
      <c r="AE29" s="143">
        <v>1.2</v>
      </c>
      <c r="AF29" s="143">
        <v>1.206</v>
      </c>
      <c r="AG29" s="143">
        <v>1.212</v>
      </c>
      <c r="AL29" s="108"/>
      <c r="AM29" s="161">
        <v>3.5</v>
      </c>
      <c r="AN29" s="174">
        <v>0.38900000000000001</v>
      </c>
      <c r="AO29" s="174">
        <v>0.376</v>
      </c>
      <c r="AP29" s="160">
        <v>0.37</v>
      </c>
    </row>
    <row r="30" spans="1:42" x14ac:dyDescent="0.15">
      <c r="X30" s="115">
        <v>10</v>
      </c>
      <c r="Y30" s="145">
        <v>0.75</v>
      </c>
      <c r="Z30" s="145">
        <v>9</v>
      </c>
      <c r="AB30" s="143">
        <v>0.9</v>
      </c>
      <c r="AC30" s="144">
        <v>1.089</v>
      </c>
      <c r="AD30" s="143">
        <v>1.095</v>
      </c>
      <c r="AE30" s="143">
        <v>1.1000000000000001</v>
      </c>
      <c r="AF30" s="143">
        <v>1.1060000000000001</v>
      </c>
      <c r="AG30" s="143">
        <v>1.111</v>
      </c>
      <c r="AL30" s="108"/>
      <c r="AM30" s="163">
        <v>3.6</v>
      </c>
      <c r="AN30" s="164">
        <f>AN29+(AN34-AN29)/5</f>
        <v>0.39840000000000003</v>
      </c>
      <c r="AO30" s="164">
        <f>AO29+(AO34-AO29)/5</f>
        <v>0.3856</v>
      </c>
      <c r="AP30" s="180">
        <f>AP29+(AP34-AP29)/5</f>
        <v>0.37959999999999999</v>
      </c>
    </row>
    <row r="31" spans="1:42" x14ac:dyDescent="0.15">
      <c r="X31" s="115">
        <v>11</v>
      </c>
      <c r="Y31" s="145">
        <v>0.73</v>
      </c>
      <c r="Z31" s="145">
        <v>10</v>
      </c>
      <c r="AB31" s="143">
        <v>1</v>
      </c>
      <c r="AC31" s="144">
        <v>0.99</v>
      </c>
      <c r="AD31" s="143">
        <v>0.995</v>
      </c>
      <c r="AE31" s="143">
        <v>1</v>
      </c>
      <c r="AF31" s="143">
        <v>1.0049999999999999</v>
      </c>
      <c r="AG31" s="143">
        <v>1.01</v>
      </c>
      <c r="AL31" s="108"/>
      <c r="AM31" s="163">
        <v>3.7</v>
      </c>
      <c r="AN31" s="165">
        <f>AN29+2*(AN34-AN29)/5</f>
        <v>0.4078</v>
      </c>
      <c r="AO31" s="165">
        <f>AO29+2*(AO34-AO29)/5</f>
        <v>0.3952</v>
      </c>
      <c r="AP31" s="181">
        <f>AP29+2*(AP34-AP29)/5</f>
        <v>0.38919999999999999</v>
      </c>
    </row>
    <row r="32" spans="1:42" x14ac:dyDescent="0.15">
      <c r="X32" s="115">
        <v>12</v>
      </c>
      <c r="Y32" s="145">
        <v>0.71</v>
      </c>
      <c r="Z32" s="145">
        <v>11</v>
      </c>
      <c r="AG32" s="178"/>
      <c r="AL32" s="108"/>
      <c r="AM32" s="163">
        <v>3.8</v>
      </c>
      <c r="AN32" s="165">
        <f>AN29+3*(AN34-AN29)/5</f>
        <v>0.41720000000000002</v>
      </c>
      <c r="AO32" s="165">
        <f>AO29+3*(AO34-AO29)/5</f>
        <v>0.40479999999999999</v>
      </c>
      <c r="AP32" s="181">
        <f>AP29+3*(AP34-AP29)/5</f>
        <v>0.39879999999999999</v>
      </c>
    </row>
    <row r="33" spans="24:42" x14ac:dyDescent="0.15">
      <c r="X33" s="124" t="s">
        <v>907</v>
      </c>
      <c r="Y33" s="148" t="s">
        <v>908</v>
      </c>
      <c r="Z33" s="149"/>
      <c r="AH33" s="178"/>
      <c r="AL33" s="108"/>
      <c r="AM33" s="163">
        <v>3.9</v>
      </c>
      <c r="AN33" s="165">
        <f>AN29+4*(AN34-AN29)/5</f>
        <v>0.42659999999999998</v>
      </c>
      <c r="AO33" s="165">
        <f>AO29+4*(AO34-AO29)/5</f>
        <v>0.41439999999999999</v>
      </c>
      <c r="AP33" s="181">
        <f>AP29+4*(AP34-AP29)/5</f>
        <v>0.40839999999999999</v>
      </c>
    </row>
    <row r="34" spans="24:42" x14ac:dyDescent="0.15">
      <c r="AL34" s="108"/>
      <c r="AM34" s="161">
        <v>4</v>
      </c>
      <c r="AN34" s="174">
        <v>0.436</v>
      </c>
      <c r="AO34" s="174">
        <v>0.42399999999999999</v>
      </c>
      <c r="AP34" s="160">
        <v>0.41799999999999998</v>
      </c>
    </row>
    <row r="35" spans="24:42" x14ac:dyDescent="0.15">
      <c r="AL35" s="108"/>
      <c r="AM35" s="163">
        <v>4.0999999999999996</v>
      </c>
      <c r="AN35" s="164">
        <f>AN34+(AN39-AN34)/5</f>
        <v>0.44540000000000002</v>
      </c>
      <c r="AO35" s="164">
        <f>AO34+(AO39-AO34)/5</f>
        <v>0.43359999999999999</v>
      </c>
      <c r="AP35" s="180">
        <f>AP34+(AP39-AP34)/5</f>
        <v>0.42780000000000001</v>
      </c>
    </row>
    <row r="36" spans="24:42" x14ac:dyDescent="0.15">
      <c r="AL36" s="108"/>
      <c r="AM36" s="163">
        <v>4.2</v>
      </c>
      <c r="AN36" s="165">
        <f>AN34+2*(AN39-AN34)/5</f>
        <v>0.45479999999999998</v>
      </c>
      <c r="AO36" s="165">
        <f>AO34+2*(AO39-AO34)/5</f>
        <v>0.44319999999999998</v>
      </c>
      <c r="AP36" s="181">
        <f>AP34+2*(AP39-AP34)/5</f>
        <v>0.43759999999999999</v>
      </c>
    </row>
    <row r="37" spans="24:42" x14ac:dyDescent="0.15">
      <c r="AL37" s="108"/>
      <c r="AM37" s="163">
        <v>4.3</v>
      </c>
      <c r="AN37" s="165">
        <f>AN34+3*(AN39-AN34)/5</f>
        <v>0.4642</v>
      </c>
      <c r="AO37" s="165">
        <f>AO34+3*(AO39-AO34)/5</f>
        <v>0.45279999999999998</v>
      </c>
      <c r="AP37" s="181">
        <f>AP34+3*(AP39-AP34)/5</f>
        <v>0.44740000000000002</v>
      </c>
    </row>
    <row r="38" spans="24:42" x14ac:dyDescent="0.15">
      <c r="AL38" s="108"/>
      <c r="AM38" s="163">
        <v>4.4000000000000004</v>
      </c>
      <c r="AN38" s="165">
        <f>AN34+4*(AN39-AN34)/5</f>
        <v>0.47359999999999997</v>
      </c>
      <c r="AO38" s="165">
        <f>AO34+4*(AO39-AO34)/5</f>
        <v>0.46239999999999998</v>
      </c>
      <c r="AP38" s="181">
        <f>AP34+4*(AP39-AP34)/5</f>
        <v>0.4572</v>
      </c>
    </row>
    <row r="39" spans="24:42" x14ac:dyDescent="0.15">
      <c r="AL39" s="108"/>
      <c r="AM39" s="161">
        <v>4.5</v>
      </c>
      <c r="AN39" s="174">
        <v>0.48299999999999998</v>
      </c>
      <c r="AO39" s="174">
        <v>0.47199999999999998</v>
      </c>
      <c r="AP39" s="160">
        <v>0.46700000000000003</v>
      </c>
    </row>
    <row r="40" spans="24:42" x14ac:dyDescent="0.15">
      <c r="AL40" s="108"/>
      <c r="AM40" s="163">
        <v>4.5999999999999996</v>
      </c>
      <c r="AN40" s="164">
        <f>AN39+(AN44-AN39)/5</f>
        <v>0.4924</v>
      </c>
      <c r="AO40" s="164">
        <f>AO39+(AO44-AO39)/5</f>
        <v>0.48159999999999997</v>
      </c>
      <c r="AP40" s="180">
        <f>AP39+(AP44-AP39)/5</f>
        <v>0.47660000000000002</v>
      </c>
    </row>
    <row r="41" spans="24:42" x14ac:dyDescent="0.15">
      <c r="AL41" s="108"/>
      <c r="AM41" s="163">
        <v>4.7</v>
      </c>
      <c r="AN41" s="165">
        <f>AN39+2*(AN44-AN39)/5</f>
        <v>0.50180000000000002</v>
      </c>
      <c r="AO41" s="165">
        <f>AO39+2*(AO44-AO39)/5</f>
        <v>0.49119999999999997</v>
      </c>
      <c r="AP41" s="181">
        <f>AP39+2*(AP44-AP39)/5</f>
        <v>0.48620000000000002</v>
      </c>
    </row>
    <row r="42" spans="24:42" x14ac:dyDescent="0.15">
      <c r="AL42" s="108"/>
      <c r="AM42" s="163">
        <v>4.8</v>
      </c>
      <c r="AN42" s="165">
        <f>AN39+3*(AN44-AN39)/5</f>
        <v>0.51119999999999999</v>
      </c>
      <c r="AO42" s="165">
        <f>AO39+3*(AO44-AO39)/5</f>
        <v>0.50080000000000002</v>
      </c>
      <c r="AP42" s="181">
        <f>AP39+3*(AP44-AP39)/5</f>
        <v>0.49580000000000002</v>
      </c>
    </row>
    <row r="43" spans="24:42" x14ac:dyDescent="0.15">
      <c r="AL43" s="108"/>
      <c r="AM43" s="163">
        <v>4.9000000000000004</v>
      </c>
      <c r="AN43" s="165">
        <f>AN39+4*(AN44-AN39)/5</f>
        <v>0.52060000000000006</v>
      </c>
      <c r="AO43" s="165">
        <f>AO39+4*(AO44-AO39)/5</f>
        <v>0.51039999999999996</v>
      </c>
      <c r="AP43" s="181">
        <f>AP39+4*(AP44-AP39)/5</f>
        <v>0.50540000000000007</v>
      </c>
    </row>
    <row r="44" spans="24:42" x14ac:dyDescent="0.15">
      <c r="AL44" s="108"/>
      <c r="AM44" s="161">
        <v>5</v>
      </c>
      <c r="AN44" s="174">
        <v>0.53</v>
      </c>
      <c r="AO44" s="174">
        <v>0.52</v>
      </c>
      <c r="AP44" s="160">
        <v>0.51500000000000001</v>
      </c>
    </row>
    <row r="45" spans="24:42" x14ac:dyDescent="0.15">
      <c r="AL45" s="108"/>
      <c r="AM45" s="163">
        <v>5.0999999999999996</v>
      </c>
      <c r="AN45" s="164">
        <f>AN44+(AN49-AN44)/5</f>
        <v>0.53939999999999999</v>
      </c>
      <c r="AO45" s="164">
        <f>AO44+(AO49-AO44)/5</f>
        <v>0.52959999999999996</v>
      </c>
      <c r="AP45" s="180">
        <f>AP44+(AP49-AP44)/5</f>
        <v>0.52480000000000004</v>
      </c>
    </row>
    <row r="46" spans="24:42" x14ac:dyDescent="0.15">
      <c r="AL46" s="108"/>
      <c r="AM46" s="163">
        <v>5.2</v>
      </c>
      <c r="AN46" s="165">
        <f>AN44+2*(AN49-AN44)/5</f>
        <v>0.54879999999999995</v>
      </c>
      <c r="AO46" s="165">
        <f>AO44+2*(AO49-AO44)/5</f>
        <v>0.53920000000000001</v>
      </c>
      <c r="AP46" s="181">
        <f>AP44+2*(AP49-AP44)/5</f>
        <v>0.53459999999999996</v>
      </c>
    </row>
    <row r="47" spans="24:42" x14ac:dyDescent="0.15">
      <c r="AL47" s="108"/>
      <c r="AM47" s="163">
        <v>5.3</v>
      </c>
      <c r="AN47" s="165">
        <f>AN44+3*(AN49-AN44)/5</f>
        <v>0.55820000000000003</v>
      </c>
      <c r="AO47" s="165">
        <f>AO44+3*(AO49-AO44)/5</f>
        <v>0.54879999999999995</v>
      </c>
      <c r="AP47" s="181">
        <f>AP44+3*(AP49-AP44)/5</f>
        <v>0.5444</v>
      </c>
    </row>
    <row r="48" spans="24:42" x14ac:dyDescent="0.15">
      <c r="AL48" s="108"/>
      <c r="AM48" s="163">
        <v>5.4</v>
      </c>
      <c r="AN48" s="165">
        <f>AN44+4*(AN49-AN44)/5</f>
        <v>0.56759999999999999</v>
      </c>
      <c r="AO48" s="165">
        <f>AO44+4*(AO49-AO44)/5</f>
        <v>0.55840000000000001</v>
      </c>
      <c r="AP48" s="181">
        <f>AP44+4*(AP49-AP44)/5</f>
        <v>0.55419999999999991</v>
      </c>
    </row>
    <row r="49" spans="38:42" x14ac:dyDescent="0.15">
      <c r="AL49" s="108"/>
      <c r="AM49" s="161">
        <v>5.5</v>
      </c>
      <c r="AN49" s="174">
        <v>0.57699999999999996</v>
      </c>
      <c r="AO49" s="174">
        <v>0.56799999999999995</v>
      </c>
      <c r="AP49" s="160">
        <v>0.56399999999999995</v>
      </c>
    </row>
    <row r="50" spans="38:42" x14ac:dyDescent="0.15">
      <c r="AL50" s="108"/>
      <c r="AM50" s="163">
        <v>5.6</v>
      </c>
      <c r="AN50" s="164">
        <f>AN49+(AN54-AN49)/5</f>
        <v>0.58639999999999992</v>
      </c>
      <c r="AO50" s="164">
        <f>AO49+(AO54-AO49)/5</f>
        <v>0.5776</v>
      </c>
      <c r="AP50" s="180">
        <f>AP49+(AP54-AP49)/5</f>
        <v>0.5736</v>
      </c>
    </row>
    <row r="51" spans="38:42" x14ac:dyDescent="0.15">
      <c r="AL51" s="108"/>
      <c r="AM51" s="163">
        <v>5.7</v>
      </c>
      <c r="AN51" s="165">
        <f>AN49+2*(AN54-AN49)/5</f>
        <v>0.5958</v>
      </c>
      <c r="AO51" s="165">
        <f>AO49+2*(AO54-AO49)/5</f>
        <v>0.58719999999999994</v>
      </c>
      <c r="AP51" s="181">
        <f>AP49+2*(AP54-AP49)/5</f>
        <v>0.58319999999999994</v>
      </c>
    </row>
    <row r="52" spans="38:42" x14ac:dyDescent="0.15">
      <c r="AL52" s="108"/>
      <c r="AM52" s="163">
        <v>5.8</v>
      </c>
      <c r="AN52" s="165">
        <f>AN49+3*(AN54-AN49)/5</f>
        <v>0.60519999999999996</v>
      </c>
      <c r="AO52" s="165">
        <f>AO49+3*(AO54-AO49)/5</f>
        <v>0.5968</v>
      </c>
      <c r="AP52" s="181">
        <f>AP49+3*(AP54-AP49)/5</f>
        <v>0.59279999999999999</v>
      </c>
    </row>
    <row r="53" spans="38:42" x14ac:dyDescent="0.15">
      <c r="AL53" s="108"/>
      <c r="AM53" s="163">
        <v>5.9</v>
      </c>
      <c r="AN53" s="165">
        <f>AN49+4*(AN54-AN49)/5</f>
        <v>0.61460000000000004</v>
      </c>
      <c r="AO53" s="165">
        <f>AO49+4*(AO54-AO49)/5</f>
        <v>0.60639999999999994</v>
      </c>
      <c r="AP53" s="181">
        <f>AP49+4*(AP54-AP49)/5</f>
        <v>0.60239999999999994</v>
      </c>
    </row>
    <row r="54" spans="38:42" x14ac:dyDescent="0.15">
      <c r="AL54" s="108"/>
      <c r="AM54" s="161">
        <v>6</v>
      </c>
      <c r="AN54" s="174">
        <v>0.624</v>
      </c>
      <c r="AO54" s="174">
        <v>0.61599999999999999</v>
      </c>
      <c r="AP54" s="160">
        <v>0.61199999999999999</v>
      </c>
    </row>
    <row r="55" spans="38:42" x14ac:dyDescent="0.15">
      <c r="AL55" s="108"/>
      <c r="AM55" s="163">
        <v>6.1</v>
      </c>
      <c r="AN55" s="164">
        <f>AN54+(AN59-AN54)/5</f>
        <v>0.63339999999999996</v>
      </c>
      <c r="AO55" s="164">
        <f>AO54+(AO59-AO54)/5</f>
        <v>0.62560000000000004</v>
      </c>
      <c r="AP55" s="180">
        <f>AP54+(AP59-AP54)/5</f>
        <v>0.62180000000000002</v>
      </c>
    </row>
    <row r="56" spans="38:42" x14ac:dyDescent="0.15">
      <c r="AL56" s="108"/>
      <c r="AM56" s="163">
        <v>6.2</v>
      </c>
      <c r="AN56" s="165">
        <f>AN54+2*(AN59-AN54)/5</f>
        <v>0.64280000000000004</v>
      </c>
      <c r="AO56" s="165">
        <f>AO54+2*(AO59-AO54)/5</f>
        <v>0.63519999999999999</v>
      </c>
      <c r="AP56" s="181">
        <f>AP54+2*(AP59-AP54)/5</f>
        <v>0.63160000000000005</v>
      </c>
    </row>
    <row r="57" spans="38:42" x14ac:dyDescent="0.15">
      <c r="AL57" s="108"/>
      <c r="AM57" s="163">
        <v>6.3</v>
      </c>
      <c r="AN57" s="165">
        <f>AN54+3*(AN59-AN54)/5</f>
        <v>0.6522</v>
      </c>
      <c r="AO57" s="165">
        <f>AO54+3*(AO59-AO54)/5</f>
        <v>0.64480000000000004</v>
      </c>
      <c r="AP57" s="181">
        <f>AP54+3*(AP59-AP54)/5</f>
        <v>0.64139999999999997</v>
      </c>
    </row>
    <row r="58" spans="38:42" x14ac:dyDescent="0.15">
      <c r="AL58" s="108"/>
      <c r="AM58" s="163">
        <v>6.4</v>
      </c>
      <c r="AN58" s="165">
        <f>AN54+4*(AN59-AN54)/5</f>
        <v>0.66160000000000008</v>
      </c>
      <c r="AO58" s="165">
        <f>AO54+4*(AO59-AO54)/5</f>
        <v>0.65439999999999998</v>
      </c>
      <c r="AP58" s="181">
        <f>AP54+4*(AP59-AP54)/5</f>
        <v>0.6512</v>
      </c>
    </row>
    <row r="59" spans="38:42" x14ac:dyDescent="0.15">
      <c r="AL59" s="108"/>
      <c r="AM59" s="161">
        <v>6.5</v>
      </c>
      <c r="AN59" s="174">
        <v>0.67100000000000004</v>
      </c>
      <c r="AO59" s="174">
        <v>0.66400000000000003</v>
      </c>
      <c r="AP59" s="160">
        <v>0.66100000000000003</v>
      </c>
    </row>
    <row r="60" spans="38:42" x14ac:dyDescent="0.15">
      <c r="AL60" s="108"/>
      <c r="AM60" s="163">
        <v>6.6</v>
      </c>
      <c r="AN60" s="164">
        <f>AN59+(AN64-AN59)/5</f>
        <v>0.6804</v>
      </c>
      <c r="AO60" s="164">
        <f>AO59+(AO64-AO59)/5</f>
        <v>0.67359999999999998</v>
      </c>
      <c r="AP60" s="180">
        <f>AP59+(AP64-AP59)/5</f>
        <v>0.67059999999999997</v>
      </c>
    </row>
    <row r="61" spans="38:42" x14ac:dyDescent="0.15">
      <c r="AL61" s="108"/>
      <c r="AM61" s="163">
        <v>6.7</v>
      </c>
      <c r="AN61" s="165">
        <f>AN59+2*(AN64-AN59)/5</f>
        <v>0.68979999999999997</v>
      </c>
      <c r="AO61" s="165">
        <f>AO59+2*(AO64-AO59)/5</f>
        <v>0.68320000000000003</v>
      </c>
      <c r="AP61" s="181">
        <f>AP59+2*(AP64-AP59)/5</f>
        <v>0.68020000000000003</v>
      </c>
    </row>
    <row r="62" spans="38:42" x14ac:dyDescent="0.15">
      <c r="AL62" s="108"/>
      <c r="AM62" s="163">
        <v>6.8</v>
      </c>
      <c r="AN62" s="165">
        <f>AN59+3*(AN64-AN59)/5</f>
        <v>0.69920000000000004</v>
      </c>
      <c r="AO62" s="165">
        <f>AO59+3*(AO64-AO59)/5</f>
        <v>0.69279999999999997</v>
      </c>
      <c r="AP62" s="181">
        <f>AP59+3*(AP64-AP59)/5</f>
        <v>0.68979999999999997</v>
      </c>
    </row>
    <row r="63" spans="38:42" x14ac:dyDescent="0.15">
      <c r="AL63" s="108"/>
      <c r="AM63" s="163">
        <v>6.9</v>
      </c>
      <c r="AN63" s="165">
        <f>AN59+4*(AN64-AN59)/5</f>
        <v>0.70860000000000001</v>
      </c>
      <c r="AO63" s="165">
        <f>AO59+4*(AO64-AO59)/5</f>
        <v>0.70240000000000002</v>
      </c>
      <c r="AP63" s="181">
        <f>AP59+4*(AP64-AP59)/5</f>
        <v>0.69940000000000002</v>
      </c>
    </row>
    <row r="64" spans="38:42" x14ac:dyDescent="0.15">
      <c r="AL64" s="108"/>
      <c r="AM64" s="161">
        <v>7</v>
      </c>
      <c r="AN64" s="174">
        <v>0.71799999999999997</v>
      </c>
      <c r="AO64" s="174">
        <v>0.71199999999999997</v>
      </c>
      <c r="AP64" s="160">
        <v>0.70899999999999996</v>
      </c>
    </row>
    <row r="65" spans="38:42" x14ac:dyDescent="0.15">
      <c r="AL65" s="108"/>
      <c r="AM65" s="163">
        <v>7.1</v>
      </c>
      <c r="AN65" s="164">
        <f>AN64+(AN69-AN64)/5</f>
        <v>0.72739999999999994</v>
      </c>
      <c r="AO65" s="164">
        <f>AO64+(AO69-AO64)/5</f>
        <v>0.72160000000000002</v>
      </c>
      <c r="AP65" s="180">
        <f>AP64+(AP69-AP64)/5</f>
        <v>0.71879999999999999</v>
      </c>
    </row>
    <row r="66" spans="38:42" x14ac:dyDescent="0.15">
      <c r="AL66" s="108"/>
      <c r="AM66" s="163">
        <v>7.2</v>
      </c>
      <c r="AN66" s="165">
        <f>AN64+2*(AN69-AN64)/5</f>
        <v>0.73680000000000001</v>
      </c>
      <c r="AO66" s="165">
        <f>AO64+2*(AO69-AO64)/5</f>
        <v>0.73119999999999996</v>
      </c>
      <c r="AP66" s="181">
        <f>AP64+2*(AP69-AP64)/5</f>
        <v>0.72860000000000003</v>
      </c>
    </row>
    <row r="67" spans="38:42" x14ac:dyDescent="0.15">
      <c r="AL67" s="108"/>
      <c r="AM67" s="163">
        <v>7.3</v>
      </c>
      <c r="AN67" s="165">
        <f>AN64+3*(AN69-AN64)/5</f>
        <v>0.74619999999999997</v>
      </c>
      <c r="AO67" s="165">
        <f>AO64+3*(AO69-AO64)/5</f>
        <v>0.74080000000000001</v>
      </c>
      <c r="AP67" s="181">
        <f>AP64+3*(AP69-AP64)/5</f>
        <v>0.73839999999999995</v>
      </c>
    </row>
    <row r="68" spans="38:42" x14ac:dyDescent="0.15">
      <c r="AL68" s="108"/>
      <c r="AM68" s="163">
        <v>7.4</v>
      </c>
      <c r="AN68" s="165">
        <f>AN64+4*(AN69-AN64)/5</f>
        <v>0.75560000000000005</v>
      </c>
      <c r="AO68" s="165">
        <f>AO64+4*(AO69-AO64)/5</f>
        <v>0.75039999999999996</v>
      </c>
      <c r="AP68" s="181">
        <f>AP64+4*(AP69-AP64)/5</f>
        <v>0.74819999999999998</v>
      </c>
    </row>
    <row r="69" spans="38:42" x14ac:dyDescent="0.15">
      <c r="AL69" s="108"/>
      <c r="AM69" s="161">
        <v>7.5</v>
      </c>
      <c r="AN69" s="174">
        <v>0.76500000000000001</v>
      </c>
      <c r="AO69" s="174">
        <v>0.76</v>
      </c>
      <c r="AP69" s="160">
        <v>0.75800000000000001</v>
      </c>
    </row>
    <row r="70" spans="38:42" x14ac:dyDescent="0.15">
      <c r="AL70" s="108"/>
      <c r="AM70" s="163">
        <v>7.6</v>
      </c>
      <c r="AN70" s="164">
        <f>AN69+(AN74-AN69)/5</f>
        <v>0.77439999999999998</v>
      </c>
      <c r="AO70" s="164">
        <f>AO69+(AO74-AO69)/5</f>
        <v>0.76960000000000006</v>
      </c>
      <c r="AP70" s="180">
        <f>AP69+(AP74-AP69)/5</f>
        <v>0.76760000000000006</v>
      </c>
    </row>
    <row r="71" spans="38:42" x14ac:dyDescent="0.15">
      <c r="AL71" s="108"/>
      <c r="AM71" s="163">
        <v>7.7</v>
      </c>
      <c r="AN71" s="165">
        <f>AN69+2*(AN74-AN69)/5</f>
        <v>0.78380000000000005</v>
      </c>
      <c r="AO71" s="165">
        <f>AO69+2*(AO74-AO69)/5</f>
        <v>0.7792</v>
      </c>
      <c r="AP71" s="181">
        <f>AP69+2*(AP74-AP69)/5</f>
        <v>0.7772</v>
      </c>
    </row>
    <row r="72" spans="38:42" x14ac:dyDescent="0.15">
      <c r="AL72" s="108"/>
      <c r="AM72" s="163">
        <v>7.8</v>
      </c>
      <c r="AN72" s="165">
        <f>AN69+3*(AN74-AN69)/5</f>
        <v>0.79320000000000002</v>
      </c>
      <c r="AO72" s="165">
        <f>AO69+3*(AO74-AO69)/5</f>
        <v>0.78880000000000006</v>
      </c>
      <c r="AP72" s="181">
        <f>AP69+3*(AP74-AP69)/5</f>
        <v>0.78680000000000005</v>
      </c>
    </row>
    <row r="73" spans="38:42" x14ac:dyDescent="0.15">
      <c r="AL73" s="108"/>
      <c r="AM73" s="163">
        <v>7.9</v>
      </c>
      <c r="AN73" s="165">
        <f>AN69+4*(AN74-AN69)/5</f>
        <v>0.80260000000000009</v>
      </c>
      <c r="AO73" s="165">
        <f>AO69+4*(AO74-AO69)/5</f>
        <v>0.7984</v>
      </c>
      <c r="AP73" s="181">
        <f>AP69+4*(AP74-AP69)/5</f>
        <v>0.7964</v>
      </c>
    </row>
    <row r="74" spans="38:42" x14ac:dyDescent="0.15">
      <c r="AL74" s="108"/>
      <c r="AM74" s="161">
        <v>8</v>
      </c>
      <c r="AN74" s="174">
        <v>0.81200000000000006</v>
      </c>
      <c r="AO74" s="174">
        <v>0.80800000000000005</v>
      </c>
      <c r="AP74" s="160">
        <v>0.80600000000000005</v>
      </c>
    </row>
    <row r="75" spans="38:42" x14ac:dyDescent="0.15">
      <c r="AL75" s="108"/>
      <c r="AM75" s="163">
        <v>8.1</v>
      </c>
      <c r="AN75" s="164">
        <f>AN74+(AN79-AN74)/5</f>
        <v>0.82140000000000002</v>
      </c>
      <c r="AO75" s="164">
        <f>AO74+(AO79-AO74)/5</f>
        <v>0.81759999999999999</v>
      </c>
      <c r="AP75" s="180">
        <f>AP74+(AP79-AP74)/5</f>
        <v>0.81580000000000008</v>
      </c>
    </row>
    <row r="76" spans="38:42" x14ac:dyDescent="0.15">
      <c r="AL76" s="108"/>
      <c r="AM76" s="163">
        <v>8.1999999999999993</v>
      </c>
      <c r="AN76" s="165">
        <f>AN74+2*(AN79-AN74)/5</f>
        <v>0.83079999999999998</v>
      </c>
      <c r="AO76" s="165">
        <f>AO74+2*(AO79-AO74)/5</f>
        <v>0.82720000000000005</v>
      </c>
      <c r="AP76" s="181">
        <f>AP74+2*(AP79-AP74)/5</f>
        <v>0.8256</v>
      </c>
    </row>
    <row r="77" spans="38:42" x14ac:dyDescent="0.15">
      <c r="AL77" s="108"/>
      <c r="AM77" s="163">
        <v>8.3000000000000007</v>
      </c>
      <c r="AN77" s="165">
        <f>AN74+3*(AN79-AN74)/5</f>
        <v>0.84020000000000006</v>
      </c>
      <c r="AO77" s="165">
        <f>AO74+3*(AO79-AO74)/5</f>
        <v>0.83679999999999999</v>
      </c>
      <c r="AP77" s="181">
        <f>AP74+3*(AP79-AP74)/5</f>
        <v>0.83540000000000003</v>
      </c>
    </row>
    <row r="78" spans="38:42" x14ac:dyDescent="0.15">
      <c r="AL78" s="108"/>
      <c r="AM78" s="163">
        <v>8.4</v>
      </c>
      <c r="AN78" s="165">
        <f>AN74+4*(AN79-AN74)/5</f>
        <v>0.84960000000000002</v>
      </c>
      <c r="AO78" s="165">
        <f>AO74+4*(AO79-AO74)/5</f>
        <v>0.84640000000000004</v>
      </c>
      <c r="AP78" s="181">
        <f>AP74+4*(AP79-AP74)/5</f>
        <v>0.84519999999999995</v>
      </c>
    </row>
    <row r="79" spans="38:42" x14ac:dyDescent="0.15">
      <c r="AL79" s="108"/>
      <c r="AM79" s="161">
        <v>8.5</v>
      </c>
      <c r="AN79" s="174">
        <v>0.85899999999999999</v>
      </c>
      <c r="AO79" s="174">
        <v>0.85599999999999998</v>
      </c>
      <c r="AP79" s="160">
        <v>0.85499999999999998</v>
      </c>
    </row>
    <row r="80" spans="38:42" x14ac:dyDescent="0.15">
      <c r="AL80" s="108"/>
      <c r="AM80" s="163">
        <v>8.6</v>
      </c>
      <c r="AN80" s="164">
        <f>AN79+(AN84-AN79)/5</f>
        <v>0.86839999999999995</v>
      </c>
      <c r="AO80" s="164">
        <f>AO79+(AO84-AO79)/5</f>
        <v>0.86560000000000004</v>
      </c>
      <c r="AP80" s="180">
        <f>AP79+(AP84-AP79)/5</f>
        <v>0.86460000000000004</v>
      </c>
    </row>
    <row r="81" spans="38:42" x14ac:dyDescent="0.15">
      <c r="AL81" s="108"/>
      <c r="AM81" s="163">
        <v>8.6999999999999993</v>
      </c>
      <c r="AN81" s="165">
        <f>AN79+2*(AN84-AN79)/5</f>
        <v>0.87780000000000002</v>
      </c>
      <c r="AO81" s="165">
        <f>AO79+2*(AO84-AO79)/5</f>
        <v>0.87519999999999998</v>
      </c>
      <c r="AP81" s="181">
        <f>AP79+2*(AP84-AP79)/5</f>
        <v>0.87419999999999998</v>
      </c>
    </row>
    <row r="82" spans="38:42" x14ac:dyDescent="0.15">
      <c r="AL82" s="108"/>
      <c r="AM82" s="163">
        <v>8.8000000000000007</v>
      </c>
      <c r="AN82" s="165">
        <f>AN79+3*(AN84-AN79)/5</f>
        <v>0.88719999999999999</v>
      </c>
      <c r="AO82" s="165">
        <f>AO79+3*(AO84-AO79)/5</f>
        <v>0.88480000000000003</v>
      </c>
      <c r="AP82" s="181">
        <f>AP79+3*(AP84-AP79)/5</f>
        <v>0.88380000000000003</v>
      </c>
    </row>
    <row r="83" spans="38:42" x14ac:dyDescent="0.15">
      <c r="AL83" s="108"/>
      <c r="AM83" s="163">
        <v>8.9</v>
      </c>
      <c r="AN83" s="165">
        <f>AN79+4*(AN84-AN79)/5</f>
        <v>0.89660000000000006</v>
      </c>
      <c r="AO83" s="165">
        <f>AO79+4*(AO84-AO79)/5</f>
        <v>0.89439999999999997</v>
      </c>
      <c r="AP83" s="181">
        <f>AP79+4*(AP84-AP79)/5</f>
        <v>0.89339999999999997</v>
      </c>
    </row>
    <row r="84" spans="38:42" x14ac:dyDescent="0.15">
      <c r="AL84" s="108"/>
      <c r="AM84" s="161">
        <v>9</v>
      </c>
      <c r="AN84" s="174">
        <v>0.90600000000000003</v>
      </c>
      <c r="AO84" s="174">
        <v>0.90400000000000003</v>
      </c>
      <c r="AP84" s="160">
        <v>0.90300000000000002</v>
      </c>
    </row>
    <row r="85" spans="38:42" x14ac:dyDescent="0.15">
      <c r="AL85" s="108"/>
      <c r="AM85" s="163">
        <v>9.1</v>
      </c>
      <c r="AN85" s="164">
        <f>AN84+(AN89-AN84)/5</f>
        <v>0.91539999999999999</v>
      </c>
      <c r="AO85" s="164">
        <f>AO84+(AO89-AO84)/5</f>
        <v>0.91359999999999997</v>
      </c>
      <c r="AP85" s="180">
        <f>AP84+(AP89-AP84)/5</f>
        <v>0.91280000000000006</v>
      </c>
    </row>
    <row r="86" spans="38:42" x14ac:dyDescent="0.15">
      <c r="AL86" s="108"/>
      <c r="AM86" s="163">
        <v>9.1999999999999993</v>
      </c>
      <c r="AN86" s="165">
        <f>AN84+2*(AN89-AN84)/5</f>
        <v>0.92479999999999996</v>
      </c>
      <c r="AO86" s="165">
        <f>AO84+2*(AO89-AO84)/5</f>
        <v>0.92320000000000002</v>
      </c>
      <c r="AP86" s="181">
        <f>AP84+2*(AP89-AP84)/5</f>
        <v>0.92259999999999998</v>
      </c>
    </row>
    <row r="87" spans="38:42" x14ac:dyDescent="0.15">
      <c r="AL87" s="108"/>
      <c r="AM87" s="163">
        <v>9.3000000000000007</v>
      </c>
      <c r="AN87" s="165">
        <f>AN84+3*(AN89-AN84)/5</f>
        <v>0.93420000000000003</v>
      </c>
      <c r="AO87" s="165">
        <f>AO84+3*(AO89-AO84)/5</f>
        <v>0.93279999999999996</v>
      </c>
      <c r="AP87" s="181">
        <f>AP84+3*(AP89-AP84)/5</f>
        <v>0.93240000000000001</v>
      </c>
    </row>
    <row r="88" spans="38:42" x14ac:dyDescent="0.15">
      <c r="AL88" s="108"/>
      <c r="AM88" s="163">
        <v>9.4</v>
      </c>
      <c r="AN88" s="165">
        <f>AN84+4*(AN89-AN84)/5</f>
        <v>0.94359999999999999</v>
      </c>
      <c r="AO88" s="165">
        <f>AO84+4*(AO89-AO84)/5</f>
        <v>0.94240000000000002</v>
      </c>
      <c r="AP88" s="181">
        <f>AP84+4*(AP89-AP84)/5</f>
        <v>0.94219999999999993</v>
      </c>
    </row>
    <row r="89" spans="38:42" x14ac:dyDescent="0.15">
      <c r="AL89" s="108"/>
      <c r="AM89" s="161">
        <v>9.5</v>
      </c>
      <c r="AN89" s="174">
        <v>0.95299999999999996</v>
      </c>
      <c r="AO89" s="174">
        <v>0.95199999999999996</v>
      </c>
      <c r="AP89" s="160">
        <v>0.95199999999999996</v>
      </c>
    </row>
    <row r="90" spans="38:42" x14ac:dyDescent="0.15">
      <c r="AL90" s="108"/>
      <c r="AM90" s="163">
        <v>9.6</v>
      </c>
      <c r="AN90" s="164">
        <f>AN89+(AN94-AN89)/5</f>
        <v>0.96239999999999992</v>
      </c>
      <c r="AO90" s="164">
        <f>AO89+(AO94-AO89)/5</f>
        <v>0.96160000000000001</v>
      </c>
      <c r="AP90" s="180">
        <f>AP89+(AP94-AP89)/5</f>
        <v>0.96160000000000001</v>
      </c>
    </row>
    <row r="91" spans="38:42" x14ac:dyDescent="0.15">
      <c r="AL91" s="108"/>
      <c r="AM91" s="163">
        <v>9.6999999999999993</v>
      </c>
      <c r="AN91" s="165">
        <f>AN89+2*(AN94-AN89)/5</f>
        <v>0.9718</v>
      </c>
      <c r="AO91" s="165">
        <f>AO89+2*(AO94-AO89)/5</f>
        <v>0.97119999999999995</v>
      </c>
      <c r="AP91" s="181">
        <f>AP89+2*(AP94-AP89)/5</f>
        <v>0.97119999999999995</v>
      </c>
    </row>
    <row r="92" spans="38:42" x14ac:dyDescent="0.15">
      <c r="AL92" s="108"/>
      <c r="AM92" s="163">
        <v>9.8000000000000007</v>
      </c>
      <c r="AN92" s="165">
        <f>AN89+3*(AN94-AN89)/5</f>
        <v>0.98119999999999996</v>
      </c>
      <c r="AO92" s="165">
        <f>AO89+3*(AO94-AO89)/5</f>
        <v>0.98080000000000001</v>
      </c>
      <c r="AP92" s="181">
        <f>AP89+3*(AP94-AP89)/5</f>
        <v>0.98080000000000001</v>
      </c>
    </row>
    <row r="93" spans="38:42" x14ac:dyDescent="0.15">
      <c r="AL93" s="108"/>
      <c r="AM93" s="163">
        <v>9.9</v>
      </c>
      <c r="AN93" s="165">
        <f>AN89+4*(AN94-AN89)/5</f>
        <v>0.99060000000000004</v>
      </c>
      <c r="AO93" s="165">
        <f>AO89+4*(AO94-AO89)/5</f>
        <v>0.99039999999999995</v>
      </c>
      <c r="AP93" s="181">
        <f>AP89+4*(AP94-AP89)/5</f>
        <v>0.99039999999999995</v>
      </c>
    </row>
    <row r="94" spans="38:42" x14ac:dyDescent="0.15">
      <c r="AL94" s="108"/>
      <c r="AM94" s="183">
        <v>10</v>
      </c>
      <c r="AN94" s="184">
        <v>1</v>
      </c>
      <c r="AO94" s="184">
        <v>1</v>
      </c>
      <c r="AP94" s="177">
        <v>1</v>
      </c>
    </row>
  </sheetData>
  <mergeCells count="29">
    <mergeCell ref="R1:V1"/>
    <mergeCell ref="X1:AB1"/>
    <mergeCell ref="A2:B2"/>
    <mergeCell ref="F2:G2"/>
    <mergeCell ref="A1:D1"/>
    <mergeCell ref="F1:J1"/>
    <mergeCell ref="L1:P1"/>
    <mergeCell ref="X19:Z19"/>
    <mergeCell ref="AB19:AG19"/>
    <mergeCell ref="AD1:AH1"/>
    <mergeCell ref="AJ1:AK1"/>
    <mergeCell ref="AM1:AP1"/>
    <mergeCell ref="A3:A7"/>
    <mergeCell ref="A12:A13"/>
    <mergeCell ref="B12:B13"/>
    <mergeCell ref="B16:B17"/>
    <mergeCell ref="C12:C13"/>
    <mergeCell ref="C16:C17"/>
    <mergeCell ref="T5:T6"/>
    <mergeCell ref="U5:U6"/>
    <mergeCell ref="V5:V6"/>
    <mergeCell ref="D12:D13"/>
    <mergeCell ref="D16:D17"/>
    <mergeCell ref="R5:R6"/>
    <mergeCell ref="R7:R8"/>
    <mergeCell ref="S5:S6"/>
    <mergeCell ref="R14:V14"/>
    <mergeCell ref="L16:M16"/>
    <mergeCell ref="L17:M17"/>
  </mergeCells>
  <phoneticPr fontId="69"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A39" sqref="A39"/>
    </sheetView>
  </sheetViews>
  <sheetFormatPr baseColWidth="10" defaultColWidth="8.83203125" defaultRowHeight="13" x14ac:dyDescent="0.15"/>
  <sheetData/>
  <phoneticPr fontId="6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16" workbookViewId="0">
      <selection activeCell="D36" sqref="D36"/>
    </sheetView>
  </sheetViews>
  <sheetFormatPr baseColWidth="10" defaultColWidth="10.33203125" defaultRowHeight="14" x14ac:dyDescent="0.15"/>
  <cols>
    <col min="1" max="1" width="10.33203125" style="214"/>
    <col min="2" max="2" width="15.6640625" style="214" customWidth="1"/>
    <col min="3" max="3" width="39.33203125" style="214" customWidth="1"/>
    <col min="4" max="4" width="30.33203125" style="542" customWidth="1"/>
    <col min="5" max="5" width="21.33203125" style="214" customWidth="1"/>
    <col min="6" max="16384" width="10.33203125" style="214"/>
  </cols>
  <sheetData>
    <row r="1" spans="1:9" ht="28" x14ac:dyDescent="0.15">
      <c r="A1" s="610" t="s">
        <v>955</v>
      </c>
      <c r="B1" s="610"/>
      <c r="C1" s="610"/>
      <c r="D1" s="610"/>
      <c r="E1" s="610"/>
    </row>
    <row r="2" spans="1:9" ht="17" x14ac:dyDescent="0.15">
      <c r="A2" s="595" t="s">
        <v>1</v>
      </c>
      <c r="B2" s="595" t="s">
        <v>2</v>
      </c>
      <c r="C2" s="595" t="s">
        <v>3</v>
      </c>
      <c r="D2" s="595" t="s">
        <v>4</v>
      </c>
      <c r="E2" s="595" t="s">
        <v>5</v>
      </c>
      <c r="I2" s="613"/>
    </row>
    <row r="3" spans="1:9" ht="15" x14ac:dyDescent="0.15">
      <c r="A3" s="605">
        <v>1</v>
      </c>
      <c r="B3" s="580" t="s">
        <v>6</v>
      </c>
      <c r="C3" s="580" t="s">
        <v>6</v>
      </c>
      <c r="D3" s="545">
        <v>384760</v>
      </c>
      <c r="E3" s="546"/>
      <c r="I3" s="613"/>
    </row>
    <row r="4" spans="1:9" ht="15" x14ac:dyDescent="0.15">
      <c r="A4" s="605"/>
      <c r="B4" s="611" t="s">
        <v>7</v>
      </c>
      <c r="C4" s="611"/>
      <c r="D4" s="547">
        <f>D3</f>
        <v>384760</v>
      </c>
      <c r="E4" s="546"/>
      <c r="I4" s="613"/>
    </row>
    <row r="5" spans="1:9" ht="15" x14ac:dyDescent="0.15">
      <c r="A5" s="605">
        <v>2</v>
      </c>
      <c r="B5" s="606" t="s">
        <v>8</v>
      </c>
      <c r="C5" s="580" t="s">
        <v>9</v>
      </c>
      <c r="D5" s="545">
        <v>3260</v>
      </c>
      <c r="E5" s="546"/>
      <c r="I5" s="613"/>
    </row>
    <row r="6" spans="1:9" ht="15" x14ac:dyDescent="0.15">
      <c r="A6" s="605"/>
      <c r="B6" s="607"/>
      <c r="C6" s="580" t="s">
        <v>10</v>
      </c>
      <c r="D6" s="545">
        <v>5000</v>
      </c>
      <c r="E6" s="546"/>
      <c r="I6" s="613"/>
    </row>
    <row r="7" spans="1:9" ht="15" x14ac:dyDescent="0.15">
      <c r="A7" s="605"/>
      <c r="B7" s="607"/>
      <c r="C7" s="580" t="s">
        <v>11</v>
      </c>
      <c r="D7" s="545">
        <v>6000</v>
      </c>
      <c r="E7" s="546"/>
      <c r="I7" s="613"/>
    </row>
    <row r="8" spans="1:9" ht="15" x14ac:dyDescent="0.15">
      <c r="A8" s="605"/>
      <c r="B8" s="607"/>
      <c r="C8" s="580" t="s">
        <v>12</v>
      </c>
      <c r="D8" s="545">
        <v>3299</v>
      </c>
      <c r="E8" s="546"/>
      <c r="I8" s="613"/>
    </row>
    <row r="9" spans="1:9" ht="15" x14ac:dyDescent="0.15">
      <c r="A9" s="605"/>
      <c r="B9" s="607"/>
      <c r="C9" s="580" t="s">
        <v>13</v>
      </c>
      <c r="D9" s="545">
        <v>3800</v>
      </c>
      <c r="E9" s="546"/>
      <c r="I9" s="613"/>
    </row>
    <row r="10" spans="1:9" ht="15" x14ac:dyDescent="0.15">
      <c r="A10" s="605"/>
      <c r="B10" s="607"/>
      <c r="C10" s="580" t="s">
        <v>14</v>
      </c>
      <c r="D10" s="545">
        <v>6850</v>
      </c>
      <c r="E10" s="546"/>
      <c r="I10" s="613"/>
    </row>
    <row r="11" spans="1:9" ht="15" x14ac:dyDescent="0.15">
      <c r="A11" s="605"/>
      <c r="B11" s="607"/>
      <c r="C11" s="580" t="s">
        <v>15</v>
      </c>
      <c r="D11" s="545">
        <v>35500</v>
      </c>
      <c r="E11" s="546"/>
      <c r="I11" s="613"/>
    </row>
    <row r="12" spans="1:9" ht="15" x14ac:dyDescent="0.15">
      <c r="A12" s="605"/>
      <c r="B12" s="607"/>
      <c r="C12" s="580" t="s">
        <v>16</v>
      </c>
      <c r="D12" s="545">
        <v>3970</v>
      </c>
      <c r="E12" s="546"/>
      <c r="I12" s="613"/>
    </row>
    <row r="13" spans="1:9" ht="15" x14ac:dyDescent="0.15">
      <c r="A13" s="605"/>
      <c r="B13" s="607"/>
      <c r="C13" s="580" t="s">
        <v>17</v>
      </c>
      <c r="D13" s="545">
        <v>5600</v>
      </c>
      <c r="E13" s="546"/>
      <c r="I13" s="613"/>
    </row>
    <row r="14" spans="1:9" ht="15" x14ac:dyDescent="0.15">
      <c r="A14" s="605"/>
      <c r="B14" s="607"/>
      <c r="C14" s="580" t="s">
        <v>18</v>
      </c>
      <c r="D14" s="545">
        <v>5972</v>
      </c>
      <c r="E14" s="546"/>
      <c r="I14" s="613"/>
    </row>
    <row r="15" spans="1:9" ht="15" x14ac:dyDescent="0.15">
      <c r="A15" s="605"/>
      <c r="B15" s="607"/>
      <c r="C15" s="580" t="s">
        <v>19</v>
      </c>
      <c r="D15" s="545">
        <v>4500</v>
      </c>
      <c r="E15" s="546"/>
      <c r="I15" s="613"/>
    </row>
    <row r="16" spans="1:9" ht="15" x14ac:dyDescent="0.15">
      <c r="A16" s="605"/>
      <c r="B16" s="607"/>
      <c r="C16" s="580" t="s">
        <v>20</v>
      </c>
      <c r="D16" s="545">
        <v>4980</v>
      </c>
      <c r="E16" s="546"/>
      <c r="I16" s="613"/>
    </row>
    <row r="17" spans="1:9" ht="15" x14ac:dyDescent="0.15">
      <c r="A17" s="605"/>
      <c r="B17" s="607"/>
      <c r="C17" s="580" t="s">
        <v>20</v>
      </c>
      <c r="D17" s="545">
        <v>3305</v>
      </c>
      <c r="E17" s="546"/>
      <c r="I17" s="613"/>
    </row>
    <row r="18" spans="1:9" ht="15" x14ac:dyDescent="0.15">
      <c r="A18" s="605"/>
      <c r="B18" s="607"/>
      <c r="C18" s="580" t="s">
        <v>20</v>
      </c>
      <c r="D18" s="545">
        <v>2348</v>
      </c>
      <c r="E18" s="546"/>
      <c r="I18" s="613"/>
    </row>
    <row r="19" spans="1:9" ht="15" x14ac:dyDescent="0.15">
      <c r="A19" s="605"/>
      <c r="B19" s="607"/>
      <c r="C19" s="580" t="s">
        <v>21</v>
      </c>
      <c r="D19" s="545">
        <v>420</v>
      </c>
      <c r="E19" s="546"/>
      <c r="I19" s="613"/>
    </row>
    <row r="20" spans="1:9" ht="15" x14ac:dyDescent="0.15">
      <c r="A20" s="605"/>
      <c r="B20" s="607"/>
      <c r="C20" s="549" t="s">
        <v>22</v>
      </c>
      <c r="D20" s="545">
        <v>2000</v>
      </c>
      <c r="E20" s="546"/>
      <c r="I20" s="613"/>
    </row>
    <row r="21" spans="1:9" ht="15" x14ac:dyDescent="0.15">
      <c r="A21" s="605"/>
      <c r="B21" s="607"/>
      <c r="C21" s="580" t="s">
        <v>23</v>
      </c>
      <c r="D21" s="545">
        <v>100</v>
      </c>
      <c r="E21" s="546"/>
      <c r="I21" s="613"/>
    </row>
    <row r="22" spans="1:9" ht="30" x14ac:dyDescent="0.15">
      <c r="A22" s="605"/>
      <c r="B22" s="607"/>
      <c r="C22" s="550" t="s">
        <v>24</v>
      </c>
      <c r="D22" s="545">
        <v>146600</v>
      </c>
      <c r="E22" s="546"/>
      <c r="I22" s="613"/>
    </row>
    <row r="23" spans="1:9" ht="15" x14ac:dyDescent="0.15">
      <c r="A23" s="605"/>
      <c r="B23" s="607"/>
      <c r="C23" s="549" t="s">
        <v>25</v>
      </c>
      <c r="D23" s="545">
        <v>1500</v>
      </c>
      <c r="E23" s="546"/>
      <c r="I23" s="613"/>
    </row>
    <row r="24" spans="1:9" ht="15" x14ac:dyDescent="0.15">
      <c r="A24" s="605"/>
      <c r="B24" s="607"/>
      <c r="C24" s="549" t="s">
        <v>26</v>
      </c>
      <c r="D24" s="545">
        <v>2600</v>
      </c>
      <c r="E24" s="546"/>
      <c r="I24" s="613"/>
    </row>
    <row r="25" spans="1:9" ht="15" x14ac:dyDescent="0.15">
      <c r="A25" s="605"/>
      <c r="B25" s="607"/>
      <c r="C25" s="549" t="s">
        <v>27</v>
      </c>
      <c r="D25" s="545">
        <v>1000</v>
      </c>
      <c r="E25" s="546"/>
      <c r="I25" s="613"/>
    </row>
    <row r="26" spans="1:9" ht="15" x14ac:dyDescent="0.15">
      <c r="A26" s="605"/>
      <c r="B26" s="607"/>
      <c r="C26" s="549" t="s">
        <v>28</v>
      </c>
      <c r="D26" s="545">
        <v>139</v>
      </c>
      <c r="E26" s="546"/>
      <c r="I26" s="613"/>
    </row>
    <row r="27" spans="1:9" ht="15" x14ac:dyDescent="0.15">
      <c r="A27" s="605"/>
      <c r="B27" s="608"/>
      <c r="C27" s="549" t="s">
        <v>29</v>
      </c>
      <c r="D27" s="545">
        <v>900</v>
      </c>
      <c r="E27" s="546"/>
      <c r="I27" s="613"/>
    </row>
    <row r="28" spans="1:9" ht="15" x14ac:dyDescent="0.15">
      <c r="A28" s="605"/>
      <c r="B28" s="611" t="s">
        <v>7</v>
      </c>
      <c r="C28" s="611"/>
      <c r="D28" s="547">
        <f>SUM(D5:D27)</f>
        <v>249643</v>
      </c>
      <c r="E28" s="546"/>
      <c r="I28" s="613"/>
    </row>
    <row r="29" spans="1:9" ht="15" x14ac:dyDescent="0.15">
      <c r="A29" s="605"/>
      <c r="B29" s="580" t="s">
        <v>956</v>
      </c>
      <c r="C29" s="580" t="s">
        <v>34</v>
      </c>
      <c r="D29" s="545">
        <v>39600</v>
      </c>
      <c r="E29" s="546"/>
      <c r="I29" s="613"/>
    </row>
    <row r="30" spans="1:9" ht="15" x14ac:dyDescent="0.15">
      <c r="A30" s="605"/>
      <c r="B30" s="611" t="s">
        <v>7</v>
      </c>
      <c r="C30" s="611"/>
      <c r="D30" s="552">
        <f>SUM(D29:D29)</f>
        <v>39600</v>
      </c>
      <c r="E30" s="553"/>
      <c r="I30" s="613"/>
    </row>
    <row r="31" spans="1:9" ht="15" x14ac:dyDescent="0.15">
      <c r="A31" s="605"/>
      <c r="B31" s="612" t="s">
        <v>37</v>
      </c>
      <c r="C31" s="612"/>
      <c r="D31" s="554">
        <f>D30+D28+D4</f>
        <v>674003</v>
      </c>
      <c r="E31" s="596"/>
      <c r="I31" s="563"/>
    </row>
    <row r="32" spans="1:9" ht="15" x14ac:dyDescent="0.15">
      <c r="A32" s="604" t="s">
        <v>38</v>
      </c>
      <c r="B32" s="604"/>
      <c r="C32" s="604"/>
      <c r="D32" s="604"/>
      <c r="E32" s="604"/>
      <c r="I32" s="563"/>
    </row>
    <row r="33" spans="2:6" x14ac:dyDescent="0.15">
      <c r="B33" s="555"/>
      <c r="D33" s="556"/>
      <c r="E33" s="557"/>
      <c r="F33" s="557"/>
    </row>
    <row r="34" spans="2:6" ht="18" x14ac:dyDescent="0.15">
      <c r="B34" s="558" t="s">
        <v>39</v>
      </c>
      <c r="C34" s="559"/>
      <c r="D34" s="560" t="s">
        <v>40</v>
      </c>
      <c r="E34" s="557"/>
      <c r="F34" s="557"/>
    </row>
    <row r="35" spans="2:6" x14ac:dyDescent="0.15">
      <c r="B35" s="557"/>
      <c r="D35" s="556"/>
      <c r="E35" s="557"/>
      <c r="F35" s="557"/>
    </row>
    <row r="36" spans="2:6" x14ac:dyDescent="0.15">
      <c r="B36" s="561"/>
      <c r="D36" s="556"/>
      <c r="E36" s="557"/>
      <c r="F36" s="557"/>
    </row>
    <row r="37" spans="2:6" x14ac:dyDescent="0.15">
      <c r="D37" s="599">
        <f>D28+D30</f>
        <v>289243</v>
      </c>
      <c r="E37" s="557"/>
      <c r="F37" s="557"/>
    </row>
  </sheetData>
  <mergeCells count="11">
    <mergeCell ref="A32:E32"/>
    <mergeCell ref="A1:E1"/>
    <mergeCell ref="I2:I30"/>
    <mergeCell ref="A3:A4"/>
    <mergeCell ref="B4:C4"/>
    <mergeCell ref="A5:A28"/>
    <mergeCell ref="B5:B27"/>
    <mergeCell ref="B28:C28"/>
    <mergeCell ref="A29:A31"/>
    <mergeCell ref="B30:C30"/>
    <mergeCell ref="B31:C31"/>
  </mergeCells>
  <phoneticPr fontId="6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DF325"/>
  <sheetViews>
    <sheetView tabSelected="1" topLeftCell="P1" zoomScale="130" zoomScaleNormal="130" workbookViewId="0">
      <selection activeCell="M19" sqref="M19"/>
    </sheetView>
  </sheetViews>
  <sheetFormatPr baseColWidth="10" defaultColWidth="8.83203125" defaultRowHeight="13" x14ac:dyDescent="0.15"/>
  <cols>
    <col min="1" max="1" width="6" style="490" customWidth="1"/>
    <col min="2" max="2" width="11.5" style="490" customWidth="1"/>
    <col min="3" max="3" width="30.1640625" style="490" customWidth="1"/>
    <col min="4" max="4" width="33.6640625" style="490" hidden="1" customWidth="1"/>
    <col min="5" max="5" width="5.5" style="490" hidden="1" customWidth="1"/>
    <col min="6" max="6" width="9.1640625" style="490" hidden="1" customWidth="1"/>
    <col min="7" max="7" width="12.5" style="490" customWidth="1"/>
    <col min="8" max="8" width="17.83203125" style="490" hidden="1" customWidth="1"/>
    <col min="9" max="9" width="9" style="490" customWidth="1"/>
    <col min="10" max="10" width="44.83203125" style="490" hidden="1" customWidth="1"/>
    <col min="11" max="11" width="11.1640625" style="490" customWidth="1"/>
    <col min="12" max="12" width="8.33203125" style="490" customWidth="1"/>
    <col min="13" max="13" width="12.6640625" style="490" customWidth="1"/>
    <col min="14" max="14" width="8.83203125" style="490" hidden="1" customWidth="1"/>
    <col min="15" max="15" width="8.83203125" style="491" hidden="1" customWidth="1"/>
    <col min="16" max="16" width="8.83203125" style="492"/>
    <col min="17" max="17" width="18" style="492" customWidth="1"/>
    <col min="18" max="18" width="12.33203125" style="492" customWidth="1"/>
    <col min="19" max="19" width="17.5" style="492" customWidth="1"/>
    <col min="20" max="22" width="8.83203125" style="492"/>
    <col min="23" max="23" width="10.1640625" style="492" customWidth="1"/>
    <col min="24" max="24" width="15.5" style="492" customWidth="1"/>
    <col min="25" max="110" width="8.83203125" style="492"/>
    <col min="111" max="16384" width="8.83203125" style="490"/>
  </cols>
  <sheetData>
    <row r="1" spans="1:110" ht="24" customHeight="1" x14ac:dyDescent="0.15">
      <c r="A1" s="493" t="s">
        <v>1</v>
      </c>
      <c r="B1" s="493" t="s">
        <v>41</v>
      </c>
      <c r="C1" s="493" t="s">
        <v>42</v>
      </c>
      <c r="D1" s="493" t="s">
        <v>43</v>
      </c>
      <c r="E1" s="493" t="s">
        <v>44</v>
      </c>
      <c r="F1" s="493" t="s">
        <v>45</v>
      </c>
      <c r="G1" s="493" t="s">
        <v>46</v>
      </c>
      <c r="H1" s="493"/>
      <c r="I1" s="493" t="s">
        <v>47</v>
      </c>
      <c r="J1" s="493" t="s">
        <v>43</v>
      </c>
      <c r="K1" s="493" t="s">
        <v>48</v>
      </c>
      <c r="L1" s="493" t="s">
        <v>49</v>
      </c>
      <c r="M1" s="493" t="s">
        <v>50</v>
      </c>
      <c r="N1" s="493" t="s">
        <v>51</v>
      </c>
      <c r="O1" s="513" t="s">
        <v>52</v>
      </c>
      <c r="P1" s="514" t="s">
        <v>5</v>
      </c>
      <c r="R1" s="629" t="s">
        <v>53</v>
      </c>
      <c r="S1" s="629"/>
      <c r="T1" s="629"/>
      <c r="U1" s="629"/>
      <c r="V1" s="629"/>
      <c r="W1" s="629"/>
      <c r="X1" s="412"/>
    </row>
    <row r="2" spans="1:110" s="484" customFormat="1" ht="14.25" customHeight="1" x14ac:dyDescent="0.15">
      <c r="A2" s="494">
        <v>1</v>
      </c>
      <c r="B2" s="495" t="s">
        <v>54</v>
      </c>
      <c r="C2" s="495" t="s">
        <v>55</v>
      </c>
      <c r="D2" s="494" t="s">
        <v>56</v>
      </c>
      <c r="E2" s="494">
        <v>1</v>
      </c>
      <c r="F2" s="494">
        <v>4980</v>
      </c>
      <c r="G2" s="496">
        <v>43779</v>
      </c>
      <c r="H2" s="497"/>
      <c r="I2" s="495" t="s">
        <v>57</v>
      </c>
      <c r="J2" s="515" t="s">
        <v>58</v>
      </c>
      <c r="K2" s="494">
        <v>1</v>
      </c>
      <c r="L2" s="494">
        <f>F2</f>
        <v>4980</v>
      </c>
      <c r="M2" s="494">
        <v>3999</v>
      </c>
      <c r="N2" s="494">
        <f>ROUND(0.9*0.6+(5-3)/5*0.4,2)</f>
        <v>0.7</v>
      </c>
      <c r="O2" s="516">
        <f>ROUND(M2*N2,0)</f>
        <v>2799</v>
      </c>
      <c r="P2" s="625" t="s">
        <v>59</v>
      </c>
      <c r="Q2" s="492">
        <v>3999</v>
      </c>
      <c r="R2" s="526" t="s">
        <v>1</v>
      </c>
      <c r="S2" s="526" t="s">
        <v>2</v>
      </c>
      <c r="T2" s="526" t="s">
        <v>60</v>
      </c>
      <c r="U2" s="526" t="s">
        <v>61</v>
      </c>
      <c r="V2" s="526" t="s">
        <v>48</v>
      </c>
      <c r="W2" s="514" t="s">
        <v>62</v>
      </c>
      <c r="X2" s="412" t="s">
        <v>63</v>
      </c>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c r="BD2" s="492"/>
      <c r="BE2" s="492"/>
      <c r="BF2" s="492"/>
      <c r="BG2" s="492"/>
      <c r="BH2" s="492"/>
      <c r="BI2" s="492"/>
      <c r="BJ2" s="492"/>
      <c r="BK2" s="492"/>
      <c r="BL2" s="492"/>
      <c r="BM2" s="492"/>
      <c r="BN2" s="492"/>
      <c r="BO2" s="492"/>
      <c r="BP2" s="492"/>
      <c r="BQ2" s="492"/>
      <c r="BR2" s="492"/>
      <c r="BS2" s="492"/>
      <c r="BT2" s="492"/>
      <c r="BU2" s="492"/>
      <c r="BV2" s="492"/>
      <c r="BW2" s="492"/>
      <c r="BX2" s="492"/>
      <c r="BY2" s="492"/>
      <c r="BZ2" s="492"/>
      <c r="CA2" s="492"/>
      <c r="CB2" s="492"/>
      <c r="CC2" s="492"/>
      <c r="CD2" s="492"/>
      <c r="CE2" s="492"/>
      <c r="CF2" s="492"/>
      <c r="CG2" s="492"/>
      <c r="CH2" s="492"/>
      <c r="CI2" s="492"/>
      <c r="CJ2" s="492"/>
      <c r="CK2" s="492"/>
      <c r="CL2" s="492"/>
      <c r="CM2" s="492"/>
      <c r="CN2" s="492"/>
      <c r="CO2" s="492"/>
      <c r="CP2" s="492"/>
      <c r="CQ2" s="492"/>
      <c r="CR2" s="492"/>
      <c r="CS2" s="492"/>
      <c r="CT2" s="492"/>
      <c r="CU2" s="492"/>
      <c r="CV2" s="492"/>
      <c r="CW2" s="492"/>
      <c r="CX2" s="492"/>
      <c r="CY2" s="492"/>
      <c r="CZ2" s="492"/>
      <c r="DA2" s="492"/>
      <c r="DB2" s="492"/>
      <c r="DC2" s="492"/>
      <c r="DD2" s="492"/>
      <c r="DE2" s="492"/>
      <c r="DF2" s="492"/>
    </row>
    <row r="3" spans="1:110" s="484" customFormat="1" ht="16" x14ac:dyDescent="0.15">
      <c r="A3" s="494">
        <v>2</v>
      </c>
      <c r="B3" s="495" t="s">
        <v>54</v>
      </c>
      <c r="C3" s="495" t="s">
        <v>64</v>
      </c>
      <c r="D3" s="494" t="s">
        <v>65</v>
      </c>
      <c r="E3" s="494">
        <v>1</v>
      </c>
      <c r="F3" s="494">
        <v>3305</v>
      </c>
      <c r="G3" s="496">
        <v>43779</v>
      </c>
      <c r="H3" s="497"/>
      <c r="I3" s="495" t="s">
        <v>57</v>
      </c>
      <c r="J3" s="494" t="s">
        <v>65</v>
      </c>
      <c r="K3" s="494">
        <v>1</v>
      </c>
      <c r="L3" s="494">
        <f>F3</f>
        <v>3305</v>
      </c>
      <c r="M3" s="494">
        <v>2799</v>
      </c>
      <c r="N3" s="494">
        <f>ROUND(0.9*0.6+(5-3)/5*0.4,2)</f>
        <v>0.7</v>
      </c>
      <c r="O3" s="516">
        <f t="shared" ref="O3:O19" si="0">ROUND(M3*N3,0)</f>
        <v>1959</v>
      </c>
      <c r="P3" s="626"/>
      <c r="Q3" s="492">
        <v>2799</v>
      </c>
      <c r="R3" s="527">
        <v>1</v>
      </c>
      <c r="S3" s="528" t="s">
        <v>66</v>
      </c>
      <c r="T3" s="528" t="s">
        <v>67</v>
      </c>
      <c r="U3" s="527"/>
      <c r="V3" s="527">
        <v>5</v>
      </c>
      <c r="W3" s="487">
        <v>46892</v>
      </c>
      <c r="X3" s="601">
        <v>25000</v>
      </c>
      <c r="Y3" s="492"/>
      <c r="Z3" s="492"/>
      <c r="AA3" s="492"/>
      <c r="AB3" s="492"/>
      <c r="AC3" s="492"/>
      <c r="AD3" s="492"/>
      <c r="AE3" s="492"/>
      <c r="AF3" s="492"/>
      <c r="AG3" s="492"/>
      <c r="AH3" s="492"/>
      <c r="AI3" s="492"/>
      <c r="AJ3" s="492"/>
      <c r="AK3" s="492"/>
      <c r="AL3" s="492"/>
      <c r="AM3" s="492"/>
      <c r="AN3" s="492"/>
      <c r="AO3" s="492"/>
      <c r="AP3" s="492"/>
      <c r="AQ3" s="492"/>
      <c r="AR3" s="492"/>
      <c r="AS3" s="492"/>
      <c r="AT3" s="492"/>
      <c r="AU3" s="492"/>
      <c r="AV3" s="492"/>
      <c r="AW3" s="492"/>
      <c r="AX3" s="492"/>
      <c r="AY3" s="492"/>
      <c r="AZ3" s="492"/>
      <c r="BA3" s="492"/>
      <c r="BB3" s="492"/>
      <c r="BC3" s="492"/>
      <c r="BD3" s="492"/>
      <c r="BE3" s="492"/>
      <c r="BF3" s="492"/>
      <c r="BG3" s="492"/>
      <c r="BH3" s="492"/>
      <c r="BI3" s="492"/>
      <c r="BJ3" s="492"/>
      <c r="BK3" s="492"/>
      <c r="BL3" s="492"/>
      <c r="BM3" s="492"/>
      <c r="BN3" s="492"/>
      <c r="BO3" s="492"/>
      <c r="BP3" s="492"/>
      <c r="BQ3" s="492"/>
      <c r="BR3" s="492"/>
      <c r="BS3" s="492"/>
      <c r="BT3" s="492"/>
      <c r="BU3" s="492"/>
      <c r="BV3" s="492"/>
      <c r="BW3" s="492"/>
      <c r="BX3" s="492"/>
      <c r="BY3" s="492"/>
      <c r="BZ3" s="492"/>
      <c r="CA3" s="492"/>
      <c r="CB3" s="492"/>
      <c r="CC3" s="492"/>
      <c r="CD3" s="492"/>
      <c r="CE3" s="492"/>
      <c r="CF3" s="492"/>
      <c r="CG3" s="492"/>
      <c r="CH3" s="492"/>
      <c r="CI3" s="492"/>
      <c r="CJ3" s="492"/>
      <c r="CK3" s="492"/>
      <c r="CL3" s="492"/>
      <c r="CM3" s="492"/>
      <c r="CN3" s="492"/>
      <c r="CO3" s="492"/>
      <c r="CP3" s="492"/>
      <c r="CQ3" s="492"/>
      <c r="CR3" s="492"/>
      <c r="CS3" s="492"/>
      <c r="CT3" s="492"/>
      <c r="CU3" s="492"/>
      <c r="CV3" s="492"/>
      <c r="CW3" s="492"/>
      <c r="CX3" s="492"/>
      <c r="CY3" s="492"/>
      <c r="CZ3" s="492"/>
      <c r="DA3" s="492"/>
      <c r="DB3" s="492"/>
      <c r="DC3" s="492"/>
      <c r="DD3" s="492"/>
      <c r="DE3" s="492"/>
      <c r="DF3" s="492"/>
    </row>
    <row r="4" spans="1:110" s="484" customFormat="1" ht="16" x14ac:dyDescent="0.15">
      <c r="A4" s="494">
        <v>3</v>
      </c>
      <c r="B4" s="495" t="s">
        <v>54</v>
      </c>
      <c r="C4" s="495" t="s">
        <v>68</v>
      </c>
      <c r="D4" s="494"/>
      <c r="E4" s="494">
        <v>1</v>
      </c>
      <c r="F4" s="494">
        <v>2348</v>
      </c>
      <c r="G4" s="496">
        <v>44047</v>
      </c>
      <c r="H4" s="494"/>
      <c r="I4" s="495" t="s">
        <v>57</v>
      </c>
      <c r="J4" s="497" t="s">
        <v>69</v>
      </c>
      <c r="K4" s="494">
        <v>1</v>
      </c>
      <c r="L4" s="494">
        <f>F4</f>
        <v>2348</v>
      </c>
      <c r="M4" s="494">
        <f>Q4</f>
        <v>3039</v>
      </c>
      <c r="N4" s="494">
        <f>ROUND(0.9*0.6+(5-2)/5*0.4,2)</f>
        <v>0.78</v>
      </c>
      <c r="O4" s="516">
        <f t="shared" si="0"/>
        <v>2370</v>
      </c>
      <c r="P4" s="626"/>
      <c r="Q4" s="492">
        <v>3039</v>
      </c>
      <c r="R4" s="530">
        <v>2</v>
      </c>
      <c r="S4" s="526" t="s">
        <v>70</v>
      </c>
      <c r="T4" s="526" t="s">
        <v>71</v>
      </c>
      <c r="U4" s="530"/>
      <c r="V4" s="530">
        <v>6</v>
      </c>
      <c r="W4" s="531">
        <v>25321</v>
      </c>
      <c r="X4" s="412">
        <f>'3版本2022年装修报价'!G24+'3版本2022年装修报价'!G5</f>
        <v>28521</v>
      </c>
      <c r="Y4" s="579" t="s">
        <v>914</v>
      </c>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2"/>
      <c r="CA4" s="492"/>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row>
    <row r="5" spans="1:110" s="484" customFormat="1" ht="16" x14ac:dyDescent="0.15">
      <c r="A5" s="494">
        <v>4</v>
      </c>
      <c r="B5" s="495" t="s">
        <v>54</v>
      </c>
      <c r="C5" s="495" t="s">
        <v>72</v>
      </c>
      <c r="D5" s="495" t="s">
        <v>73</v>
      </c>
      <c r="E5" s="495">
        <v>1</v>
      </c>
      <c r="F5" s="494">
        <v>5972</v>
      </c>
      <c r="G5" s="496">
        <v>43822</v>
      </c>
      <c r="H5" s="496"/>
      <c r="I5" s="517" t="s">
        <v>57</v>
      </c>
      <c r="J5" s="494" t="s">
        <v>73</v>
      </c>
      <c r="K5" s="494">
        <v>1</v>
      </c>
      <c r="L5" s="494">
        <f>F5</f>
        <v>5972</v>
      </c>
      <c r="M5" s="494">
        <v>6798</v>
      </c>
      <c r="N5" s="494">
        <f>ROUND(0.9*0.6+(5-3)/5*0.4,2)</f>
        <v>0.7</v>
      </c>
      <c r="O5" s="516">
        <f t="shared" si="0"/>
        <v>4759</v>
      </c>
      <c r="P5" s="626"/>
      <c r="Q5" s="492">
        <v>6798</v>
      </c>
      <c r="R5" s="530">
        <v>3</v>
      </c>
      <c r="S5" s="526" t="s">
        <v>74</v>
      </c>
      <c r="T5" s="526" t="s">
        <v>75</v>
      </c>
      <c r="U5" s="530">
        <v>80</v>
      </c>
      <c r="V5" s="530">
        <v>20</v>
      </c>
      <c r="W5" s="531">
        <v>1600</v>
      </c>
      <c r="X5" s="412" t="s">
        <v>76</v>
      </c>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c r="BA5" s="492"/>
      <c r="BB5" s="492"/>
      <c r="BC5" s="492"/>
      <c r="BD5" s="492"/>
      <c r="BE5" s="492"/>
      <c r="BF5" s="492"/>
      <c r="BG5" s="492"/>
      <c r="BH5" s="492"/>
      <c r="BI5" s="492"/>
      <c r="BJ5" s="492"/>
      <c r="BK5" s="492"/>
      <c r="BL5" s="492"/>
      <c r="BM5" s="492"/>
      <c r="BN5" s="492"/>
      <c r="BO5" s="492"/>
      <c r="BP5" s="492"/>
      <c r="BQ5" s="492"/>
      <c r="BR5" s="492"/>
      <c r="BS5" s="492"/>
      <c r="BT5" s="492"/>
      <c r="BU5" s="492"/>
      <c r="BV5" s="492"/>
      <c r="BW5" s="492"/>
      <c r="BX5" s="492"/>
      <c r="BY5" s="492"/>
      <c r="BZ5" s="492"/>
      <c r="CA5" s="492"/>
      <c r="CB5" s="492"/>
      <c r="CC5" s="492"/>
      <c r="CD5" s="492"/>
      <c r="CE5" s="492"/>
      <c r="CF5" s="492"/>
      <c r="CG5" s="492"/>
      <c r="CH5" s="492"/>
      <c r="CI5" s="492"/>
      <c r="CJ5" s="492"/>
      <c r="CK5" s="492"/>
      <c r="CL5" s="492"/>
      <c r="CM5" s="492"/>
      <c r="CN5" s="492"/>
      <c r="CO5" s="492"/>
      <c r="CP5" s="492"/>
      <c r="CQ5" s="492"/>
      <c r="CR5" s="492"/>
      <c r="CS5" s="492"/>
      <c r="CT5" s="492"/>
      <c r="CU5" s="492"/>
      <c r="CV5" s="492"/>
      <c r="CW5" s="492"/>
      <c r="CX5" s="492"/>
      <c r="CY5" s="492"/>
      <c r="CZ5" s="492"/>
      <c r="DA5" s="492"/>
      <c r="DB5" s="492"/>
      <c r="DC5" s="492"/>
      <c r="DD5" s="492"/>
      <c r="DE5" s="492"/>
      <c r="DF5" s="492"/>
    </row>
    <row r="6" spans="1:110" s="484" customFormat="1" ht="15.75" customHeight="1" x14ac:dyDescent="0.15">
      <c r="A6" s="494">
        <v>5</v>
      </c>
      <c r="B6" s="495" t="s">
        <v>77</v>
      </c>
      <c r="C6" s="495" t="s">
        <v>78</v>
      </c>
      <c r="D6" s="497" t="s">
        <v>79</v>
      </c>
      <c r="E6" s="497">
        <v>1</v>
      </c>
      <c r="F6" s="494">
        <v>5600</v>
      </c>
      <c r="G6" s="496">
        <v>43736</v>
      </c>
      <c r="H6" s="495" t="s">
        <v>80</v>
      </c>
      <c r="I6" s="517" t="s">
        <v>57</v>
      </c>
      <c r="J6" s="497" t="s">
        <v>81</v>
      </c>
      <c r="K6" s="494">
        <v>1</v>
      </c>
      <c r="L6" s="494">
        <f>F6</f>
        <v>5600</v>
      </c>
      <c r="M6" s="494">
        <f>2399+5099</f>
        <v>7498</v>
      </c>
      <c r="N6" s="494">
        <f>ROUND(0.9*0.6+(5-3)/5*0.4,2)</f>
        <v>0.7</v>
      </c>
      <c r="O6" s="516">
        <f t="shared" si="0"/>
        <v>5249</v>
      </c>
      <c r="P6" s="626"/>
      <c r="Q6" s="492">
        <v>7498</v>
      </c>
      <c r="R6" s="530">
        <v>4</v>
      </c>
      <c r="S6" s="526" t="s">
        <v>82</v>
      </c>
      <c r="T6" s="526" t="s">
        <v>75</v>
      </c>
      <c r="U6" s="530">
        <v>20</v>
      </c>
      <c r="V6" s="530">
        <v>15</v>
      </c>
      <c r="W6" s="531">
        <v>700</v>
      </c>
      <c r="X6" s="412" t="s">
        <v>76</v>
      </c>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2"/>
      <c r="BA6" s="492"/>
      <c r="BB6" s="492"/>
      <c r="BC6" s="492"/>
      <c r="BD6" s="492"/>
      <c r="BE6" s="492"/>
      <c r="BF6" s="492"/>
      <c r="BG6" s="492"/>
      <c r="BH6" s="492"/>
      <c r="BI6" s="492"/>
      <c r="BJ6" s="492"/>
      <c r="BK6" s="492"/>
      <c r="BL6" s="492"/>
      <c r="BM6" s="492"/>
      <c r="BN6" s="492"/>
      <c r="BO6" s="492"/>
      <c r="BP6" s="492"/>
      <c r="BQ6" s="492"/>
      <c r="BR6" s="492"/>
      <c r="BS6" s="492"/>
      <c r="BT6" s="492"/>
      <c r="BU6" s="492"/>
      <c r="BV6" s="492"/>
      <c r="BW6" s="492"/>
      <c r="BX6" s="492"/>
      <c r="BY6" s="492"/>
      <c r="BZ6" s="492"/>
      <c r="CA6" s="492"/>
      <c r="CB6" s="492"/>
      <c r="CC6" s="492"/>
      <c r="CD6" s="492"/>
      <c r="CE6" s="492"/>
      <c r="CF6" s="492"/>
      <c r="CG6" s="492"/>
      <c r="CH6" s="492"/>
      <c r="CI6" s="492"/>
      <c r="CJ6" s="492"/>
      <c r="CK6" s="492"/>
      <c r="CL6" s="492"/>
      <c r="CM6" s="492"/>
      <c r="CN6" s="492"/>
      <c r="CO6" s="492"/>
      <c r="CP6" s="492"/>
      <c r="CQ6" s="492"/>
      <c r="CR6" s="492"/>
      <c r="CS6" s="492"/>
      <c r="CT6" s="492"/>
      <c r="CU6" s="492"/>
      <c r="CV6" s="492"/>
      <c r="CW6" s="492"/>
      <c r="CX6" s="492"/>
      <c r="CY6" s="492"/>
      <c r="CZ6" s="492"/>
      <c r="DA6" s="492"/>
      <c r="DB6" s="492"/>
      <c r="DC6" s="492"/>
      <c r="DD6" s="492"/>
      <c r="DE6" s="492"/>
      <c r="DF6" s="492"/>
    </row>
    <row r="7" spans="1:110" s="484" customFormat="1" ht="16.5" customHeight="1" x14ac:dyDescent="0.15">
      <c r="A7" s="498">
        <v>6</v>
      </c>
      <c r="B7" s="499" t="s">
        <v>77</v>
      </c>
      <c r="C7" s="499" t="s">
        <v>83</v>
      </c>
      <c r="D7" s="500" t="s">
        <v>84</v>
      </c>
      <c r="E7" s="500">
        <v>1</v>
      </c>
      <c r="F7" s="498">
        <v>1000</v>
      </c>
      <c r="G7" s="501">
        <v>43728</v>
      </c>
      <c r="H7" s="501" t="s">
        <v>85</v>
      </c>
      <c r="I7" s="518" t="s">
        <v>57</v>
      </c>
      <c r="J7" s="500" t="s">
        <v>86</v>
      </c>
      <c r="K7" s="498">
        <v>1</v>
      </c>
      <c r="L7" s="498">
        <v>4500</v>
      </c>
      <c r="M7" s="485">
        <f>L7</f>
        <v>4500</v>
      </c>
      <c r="N7" s="498">
        <f t="shared" ref="N7:N16" si="1">ROUND(0.9*0.6+(10-3)/10*0.4,2)</f>
        <v>0.82</v>
      </c>
      <c r="O7" s="519">
        <f t="shared" si="0"/>
        <v>3690</v>
      </c>
      <c r="P7" s="625" t="s">
        <v>87</v>
      </c>
      <c r="Q7" s="492"/>
      <c r="R7" s="530">
        <v>5</v>
      </c>
      <c r="S7" s="526" t="s">
        <v>88</v>
      </c>
      <c r="T7" s="526" t="s">
        <v>67</v>
      </c>
      <c r="U7" s="530">
        <v>80</v>
      </c>
      <c r="V7" s="530">
        <v>30.96</v>
      </c>
      <c r="W7" s="531">
        <v>1876.8</v>
      </c>
      <c r="X7" s="412">
        <f>'3版本2022年装修报价'!G6</f>
        <v>2800</v>
      </c>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BB7" s="492"/>
      <c r="BC7" s="492"/>
      <c r="BD7" s="492"/>
      <c r="BE7" s="492"/>
      <c r="BF7" s="492"/>
      <c r="BG7" s="492"/>
      <c r="BH7" s="492"/>
      <c r="BI7" s="492"/>
      <c r="BJ7" s="492"/>
      <c r="BK7" s="492"/>
      <c r="BL7" s="492"/>
      <c r="BM7" s="492"/>
      <c r="BN7" s="492"/>
      <c r="BO7" s="492"/>
      <c r="BP7" s="492"/>
      <c r="BQ7" s="492"/>
      <c r="BR7" s="492"/>
      <c r="BS7" s="492"/>
      <c r="BT7" s="492"/>
      <c r="BU7" s="492"/>
      <c r="BV7" s="492"/>
      <c r="BW7" s="492"/>
      <c r="BX7" s="492"/>
      <c r="BY7" s="492"/>
      <c r="BZ7" s="492"/>
      <c r="CA7" s="492"/>
      <c r="CB7" s="492"/>
      <c r="CC7" s="492"/>
      <c r="CD7" s="492"/>
      <c r="CE7" s="492"/>
      <c r="CF7" s="492"/>
      <c r="CG7" s="492"/>
      <c r="CH7" s="492"/>
      <c r="CI7" s="492"/>
      <c r="CJ7" s="492"/>
      <c r="CK7" s="492"/>
      <c r="CL7" s="492"/>
      <c r="CM7" s="492"/>
      <c r="CN7" s="492"/>
      <c r="CO7" s="492"/>
      <c r="CP7" s="492"/>
      <c r="CQ7" s="492"/>
      <c r="CR7" s="492"/>
      <c r="CS7" s="492"/>
      <c r="CT7" s="492"/>
      <c r="CU7" s="492"/>
      <c r="CV7" s="492"/>
      <c r="CW7" s="492"/>
      <c r="CX7" s="492"/>
      <c r="CY7" s="492"/>
      <c r="CZ7" s="492"/>
      <c r="DA7" s="492"/>
      <c r="DB7" s="492"/>
      <c r="DC7" s="492"/>
      <c r="DD7" s="492"/>
      <c r="DE7" s="492"/>
      <c r="DF7" s="492"/>
    </row>
    <row r="8" spans="1:110" s="484" customFormat="1" ht="17.25" customHeight="1" x14ac:dyDescent="0.15">
      <c r="A8" s="498">
        <v>7</v>
      </c>
      <c r="B8" s="499" t="s">
        <v>89</v>
      </c>
      <c r="C8" s="499" t="s">
        <v>90</v>
      </c>
      <c r="D8" s="499" t="s">
        <v>91</v>
      </c>
      <c r="E8" s="499"/>
      <c r="F8" s="498">
        <v>3970</v>
      </c>
      <c r="G8" s="501">
        <v>43758</v>
      </c>
      <c r="H8" s="500" t="s">
        <v>92</v>
      </c>
      <c r="I8" s="518" t="s">
        <v>57</v>
      </c>
      <c r="J8" s="498" t="s">
        <v>93</v>
      </c>
      <c r="K8" s="498" t="s">
        <v>94</v>
      </c>
      <c r="L8" s="498">
        <f>F8</f>
        <v>3970</v>
      </c>
      <c r="M8" s="485">
        <f>L8</f>
        <v>3970</v>
      </c>
      <c r="N8" s="498">
        <f t="shared" si="1"/>
        <v>0.82</v>
      </c>
      <c r="O8" s="519">
        <f t="shared" si="0"/>
        <v>3255</v>
      </c>
      <c r="P8" s="626"/>
      <c r="Q8" s="492"/>
      <c r="R8" s="530">
        <v>6</v>
      </c>
      <c r="S8" s="526" t="s">
        <v>95</v>
      </c>
      <c r="T8" s="526" t="s">
        <v>67</v>
      </c>
      <c r="U8" s="530">
        <v>25</v>
      </c>
      <c r="V8" s="530">
        <v>24.4</v>
      </c>
      <c r="W8" s="531">
        <v>860</v>
      </c>
      <c r="X8" s="412">
        <f>'3版本2022年装修报价'!G9+'3版本2022年装修报价'!G25</f>
        <v>1610</v>
      </c>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BB8" s="492"/>
      <c r="BC8" s="492"/>
      <c r="BD8" s="492"/>
      <c r="BE8" s="492"/>
      <c r="BF8" s="492"/>
      <c r="BG8" s="492"/>
      <c r="BH8" s="492"/>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2"/>
      <c r="CZ8" s="492"/>
      <c r="DA8" s="492"/>
      <c r="DB8" s="492"/>
      <c r="DC8" s="492"/>
      <c r="DD8" s="492"/>
      <c r="DE8" s="492"/>
      <c r="DF8" s="492"/>
    </row>
    <row r="9" spans="1:110" s="484" customFormat="1" ht="15.75" customHeight="1" x14ac:dyDescent="0.15">
      <c r="A9" s="498">
        <v>8</v>
      </c>
      <c r="B9" s="499" t="s">
        <v>96</v>
      </c>
      <c r="C9" s="499" t="s">
        <v>97</v>
      </c>
      <c r="D9" s="498"/>
      <c r="E9" s="498"/>
      <c r="F9" s="498">
        <v>1500</v>
      </c>
      <c r="G9" s="501">
        <v>43743</v>
      </c>
      <c r="H9" s="498"/>
      <c r="I9" s="518" t="s">
        <v>57</v>
      </c>
      <c r="J9" s="500" t="s">
        <v>98</v>
      </c>
      <c r="K9" s="498">
        <v>1</v>
      </c>
      <c r="L9" s="498">
        <f>F9</f>
        <v>1500</v>
      </c>
      <c r="M9" s="485">
        <f t="shared" ref="M9:M18" si="2">L9</f>
        <v>1500</v>
      </c>
      <c r="N9" s="498">
        <f t="shared" si="1"/>
        <v>0.82</v>
      </c>
      <c r="O9" s="519">
        <f t="shared" si="0"/>
        <v>1230</v>
      </c>
      <c r="P9" s="626"/>
      <c r="Q9" s="492"/>
      <c r="R9" s="527">
        <v>7</v>
      </c>
      <c r="S9" s="528" t="s">
        <v>99</v>
      </c>
      <c r="T9" s="528" t="s">
        <v>67</v>
      </c>
      <c r="U9" s="527">
        <v>20</v>
      </c>
      <c r="V9" s="527">
        <v>200</v>
      </c>
      <c r="W9" s="487">
        <v>12000</v>
      </c>
      <c r="X9" s="529">
        <v>10000</v>
      </c>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2"/>
      <c r="CZ9" s="492"/>
      <c r="DA9" s="492"/>
      <c r="DB9" s="492"/>
      <c r="DC9" s="492"/>
      <c r="DD9" s="492"/>
      <c r="DE9" s="492"/>
      <c r="DF9" s="492"/>
    </row>
    <row r="10" spans="1:110" s="484" customFormat="1" ht="14.25" customHeight="1" x14ac:dyDescent="0.15">
      <c r="A10" s="498">
        <v>9</v>
      </c>
      <c r="B10" s="499" t="s">
        <v>100</v>
      </c>
      <c r="C10" s="499" t="s">
        <v>101</v>
      </c>
      <c r="D10" s="498"/>
      <c r="E10" s="498"/>
      <c r="F10" s="498">
        <v>5000</v>
      </c>
      <c r="G10" s="501">
        <v>43751</v>
      </c>
      <c r="H10" s="498"/>
      <c r="I10" s="518" t="s">
        <v>57</v>
      </c>
      <c r="J10" s="498"/>
      <c r="K10" s="498">
        <v>1</v>
      </c>
      <c r="L10" s="498">
        <f>F10</f>
        <v>5000</v>
      </c>
      <c r="M10" s="485">
        <f t="shared" si="2"/>
        <v>5000</v>
      </c>
      <c r="N10" s="498">
        <f t="shared" si="1"/>
        <v>0.82</v>
      </c>
      <c r="O10" s="519">
        <f t="shared" si="0"/>
        <v>4100</v>
      </c>
      <c r="P10" s="626"/>
      <c r="Q10" s="492"/>
      <c r="R10" s="530">
        <v>8</v>
      </c>
      <c r="S10" s="526" t="s">
        <v>102</v>
      </c>
      <c r="T10" s="526" t="s">
        <v>71</v>
      </c>
      <c r="U10" s="530">
        <v>120</v>
      </c>
      <c r="V10" s="530"/>
      <c r="W10" s="531">
        <v>5000</v>
      </c>
      <c r="X10" s="412" t="s">
        <v>76</v>
      </c>
      <c r="Y10" s="492"/>
      <c r="Z10" s="492"/>
      <c r="AA10" s="492"/>
      <c r="AB10" s="492"/>
      <c r="AC10" s="492"/>
      <c r="AD10" s="492"/>
      <c r="AE10" s="492"/>
      <c r="AF10" s="492"/>
      <c r="AG10" s="492"/>
      <c r="AH10" s="492"/>
      <c r="AI10" s="492"/>
      <c r="AJ10" s="492"/>
      <c r="AK10" s="492"/>
      <c r="AL10" s="492"/>
      <c r="AM10" s="492"/>
      <c r="AN10" s="492"/>
      <c r="AO10" s="492"/>
      <c r="AP10" s="492"/>
      <c r="AQ10" s="492"/>
      <c r="AR10" s="492"/>
      <c r="AS10" s="492"/>
      <c r="AT10" s="492"/>
      <c r="AU10" s="492"/>
      <c r="AV10" s="492"/>
      <c r="AW10" s="492"/>
      <c r="AX10" s="492"/>
      <c r="AY10" s="492"/>
      <c r="AZ10" s="492"/>
      <c r="BA10" s="492"/>
      <c r="BB10" s="492"/>
      <c r="BC10" s="492"/>
      <c r="BD10" s="492"/>
      <c r="BE10" s="492"/>
      <c r="BF10" s="492"/>
      <c r="BG10" s="492"/>
      <c r="BH10" s="492"/>
      <c r="BI10" s="492"/>
      <c r="BJ10" s="492"/>
      <c r="BK10" s="492"/>
      <c r="BL10" s="492"/>
      <c r="BM10" s="492"/>
      <c r="BN10" s="492"/>
      <c r="BO10" s="492"/>
      <c r="BP10" s="492"/>
      <c r="BQ10" s="492"/>
      <c r="BR10" s="492"/>
      <c r="BS10" s="492"/>
      <c r="BT10" s="492"/>
      <c r="BU10" s="492"/>
      <c r="BV10" s="492"/>
      <c r="BW10" s="492"/>
      <c r="BX10" s="492"/>
      <c r="BY10" s="492"/>
      <c r="BZ10" s="492"/>
      <c r="CA10" s="492"/>
      <c r="CB10" s="492"/>
      <c r="CC10" s="492"/>
      <c r="CD10" s="492"/>
      <c r="CE10" s="492"/>
      <c r="CF10" s="492"/>
      <c r="CG10" s="492"/>
      <c r="CH10" s="492"/>
      <c r="CI10" s="492"/>
      <c r="CJ10" s="492"/>
      <c r="CK10" s="492"/>
      <c r="CL10" s="492"/>
      <c r="CM10" s="492"/>
      <c r="CN10" s="492"/>
      <c r="CO10" s="492"/>
      <c r="CP10" s="492"/>
      <c r="CQ10" s="492"/>
      <c r="CR10" s="492"/>
      <c r="CS10" s="492"/>
      <c r="CT10" s="492"/>
      <c r="CU10" s="492"/>
      <c r="CV10" s="492"/>
      <c r="CW10" s="492"/>
      <c r="CX10" s="492"/>
      <c r="CY10" s="492"/>
      <c r="CZ10" s="492"/>
      <c r="DA10" s="492"/>
      <c r="DB10" s="492"/>
      <c r="DC10" s="492"/>
      <c r="DD10" s="492"/>
      <c r="DE10" s="492"/>
      <c r="DF10" s="492"/>
    </row>
    <row r="11" spans="1:110" s="484" customFormat="1" ht="14.25" customHeight="1" x14ac:dyDescent="0.15">
      <c r="A11" s="498">
        <v>10</v>
      </c>
      <c r="B11" s="499" t="s">
        <v>100</v>
      </c>
      <c r="C11" s="499" t="s">
        <v>103</v>
      </c>
      <c r="D11" s="498"/>
      <c r="E11" s="498"/>
      <c r="F11" s="498">
        <v>5000</v>
      </c>
      <c r="G11" s="501">
        <v>43751</v>
      </c>
      <c r="H11" s="498"/>
      <c r="I11" s="498"/>
      <c r="J11" s="499" t="s">
        <v>104</v>
      </c>
      <c r="K11" s="498"/>
      <c r="L11" s="498">
        <v>6000</v>
      </c>
      <c r="M11" s="602">
        <v>5000</v>
      </c>
      <c r="N11" s="498">
        <f t="shared" si="1"/>
        <v>0.82</v>
      </c>
      <c r="O11" s="519">
        <f t="shared" si="0"/>
        <v>4100</v>
      </c>
      <c r="P11" s="626"/>
      <c r="Q11" s="492"/>
      <c r="R11" s="530">
        <v>9</v>
      </c>
      <c r="S11" s="526" t="s">
        <v>105</v>
      </c>
      <c r="T11" s="526" t="s">
        <v>106</v>
      </c>
      <c r="U11" s="532" t="s">
        <v>107</v>
      </c>
      <c r="V11" s="530">
        <v>11</v>
      </c>
      <c r="W11" s="531">
        <v>220</v>
      </c>
      <c r="X11" s="412">
        <f>'3版本2022年装修报价'!G26</f>
        <v>220</v>
      </c>
      <c r="Y11" s="492"/>
      <c r="Z11" s="492"/>
      <c r="AA11" s="492"/>
      <c r="AB11" s="492"/>
      <c r="AC11" s="492"/>
      <c r="AD11" s="492"/>
      <c r="AE11" s="492"/>
      <c r="AF11" s="492"/>
      <c r="AG11" s="492"/>
      <c r="AH11" s="492"/>
      <c r="AI11" s="492"/>
      <c r="AJ11" s="492"/>
      <c r="AK11" s="492"/>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2"/>
      <c r="BQ11" s="492"/>
      <c r="BR11" s="492"/>
      <c r="BS11" s="492"/>
      <c r="BT11" s="492"/>
      <c r="BU11" s="492"/>
      <c r="BV11" s="492"/>
      <c r="BW11" s="492"/>
      <c r="BX11" s="492"/>
      <c r="BY11" s="492"/>
      <c r="BZ11" s="492"/>
      <c r="CA11" s="492"/>
      <c r="CB11" s="492"/>
      <c r="CC11" s="492"/>
      <c r="CD11" s="492"/>
      <c r="CE11" s="492"/>
      <c r="CF11" s="492"/>
      <c r="CG11" s="492"/>
      <c r="CH11" s="492"/>
      <c r="CI11" s="492"/>
      <c r="CJ11" s="492"/>
      <c r="CK11" s="492"/>
      <c r="CL11" s="492"/>
      <c r="CM11" s="492"/>
      <c r="CN11" s="492"/>
      <c r="CO11" s="492"/>
      <c r="CP11" s="492"/>
      <c r="CQ11" s="492"/>
      <c r="CR11" s="492"/>
      <c r="CS11" s="492"/>
      <c r="CT11" s="492"/>
      <c r="CU11" s="492"/>
      <c r="CV11" s="492"/>
      <c r="CW11" s="492"/>
      <c r="CX11" s="492"/>
      <c r="CY11" s="492"/>
      <c r="CZ11" s="492"/>
      <c r="DA11" s="492"/>
      <c r="DB11" s="492"/>
      <c r="DC11" s="492"/>
      <c r="DD11" s="492"/>
      <c r="DE11" s="492"/>
      <c r="DF11" s="492"/>
    </row>
    <row r="12" spans="1:110" s="484" customFormat="1" ht="27.75" customHeight="1" x14ac:dyDescent="0.15">
      <c r="A12" s="498">
        <v>11</v>
      </c>
      <c r="B12" s="499" t="s">
        <v>108</v>
      </c>
      <c r="C12" s="499" t="s">
        <v>954</v>
      </c>
      <c r="D12" s="498" t="s">
        <v>109</v>
      </c>
      <c r="E12" s="498"/>
      <c r="F12" s="498">
        <v>3299</v>
      </c>
      <c r="G12" s="501">
        <v>43751</v>
      </c>
      <c r="H12" s="498"/>
      <c r="I12" s="499" t="s">
        <v>57</v>
      </c>
      <c r="J12" s="500" t="s">
        <v>110</v>
      </c>
      <c r="K12" s="498">
        <v>1</v>
      </c>
      <c r="L12" s="498">
        <f t="shared" ref="L12:L19" si="3">F12</f>
        <v>3299</v>
      </c>
      <c r="M12" s="600">
        <f>L12+900</f>
        <v>4199</v>
      </c>
      <c r="N12" s="498">
        <f t="shared" si="1"/>
        <v>0.82</v>
      </c>
      <c r="O12" s="519">
        <f t="shared" si="0"/>
        <v>3443</v>
      </c>
      <c r="P12" s="626"/>
      <c r="Q12" s="492"/>
      <c r="R12" s="530">
        <v>10</v>
      </c>
      <c r="S12" s="526" t="s">
        <v>111</v>
      </c>
      <c r="T12" s="526" t="s">
        <v>71</v>
      </c>
      <c r="U12" s="532" t="s">
        <v>112</v>
      </c>
      <c r="V12" s="530">
        <v>1200</v>
      </c>
      <c r="W12" s="531">
        <v>3600</v>
      </c>
      <c r="X12" s="412" t="s">
        <v>76</v>
      </c>
      <c r="Y12" s="492"/>
      <c r="Z12" s="492"/>
      <c r="AA12" s="492"/>
      <c r="AB12" s="492"/>
      <c r="AC12" s="492"/>
      <c r="AD12" s="492"/>
      <c r="AE12" s="492"/>
      <c r="AF12" s="492"/>
      <c r="AG12" s="492"/>
      <c r="AH12" s="492"/>
      <c r="AI12" s="492"/>
      <c r="AJ12" s="492"/>
      <c r="AK12" s="492"/>
      <c r="AL12" s="492"/>
      <c r="AM12" s="492"/>
      <c r="AN12" s="492"/>
      <c r="AO12" s="492"/>
      <c r="AP12" s="492"/>
      <c r="AQ12" s="492"/>
      <c r="AR12" s="492"/>
      <c r="AS12" s="492"/>
      <c r="AT12" s="492"/>
      <c r="AU12" s="492"/>
      <c r="AV12" s="492"/>
      <c r="AW12" s="492"/>
      <c r="AX12" s="492"/>
      <c r="AY12" s="492"/>
      <c r="AZ12" s="492"/>
      <c r="BA12" s="492"/>
      <c r="BB12" s="492"/>
      <c r="BC12" s="492"/>
      <c r="BD12" s="492"/>
      <c r="BE12" s="492"/>
      <c r="BF12" s="492"/>
      <c r="BG12" s="492"/>
      <c r="BH12" s="492"/>
      <c r="BI12" s="492"/>
      <c r="BJ12" s="492"/>
      <c r="BK12" s="492"/>
      <c r="BL12" s="492"/>
      <c r="BM12" s="492"/>
      <c r="BN12" s="492"/>
      <c r="BO12" s="492"/>
      <c r="BP12" s="492"/>
      <c r="BQ12" s="492"/>
      <c r="BR12" s="492"/>
      <c r="BS12" s="492"/>
      <c r="BT12" s="492"/>
      <c r="BU12" s="492"/>
      <c r="BV12" s="492"/>
      <c r="BW12" s="492"/>
      <c r="BX12" s="492"/>
      <c r="BY12" s="492"/>
      <c r="BZ12" s="492"/>
      <c r="CA12" s="492"/>
      <c r="CB12" s="492"/>
      <c r="CC12" s="492"/>
      <c r="CD12" s="492"/>
      <c r="CE12" s="492"/>
      <c r="CF12" s="492"/>
      <c r="CG12" s="492"/>
      <c r="CH12" s="492"/>
      <c r="CI12" s="492"/>
      <c r="CJ12" s="492"/>
      <c r="CK12" s="492"/>
      <c r="CL12" s="492"/>
      <c r="CM12" s="492"/>
      <c r="CN12" s="492"/>
      <c r="CO12" s="492"/>
      <c r="CP12" s="492"/>
      <c r="CQ12" s="492"/>
      <c r="CR12" s="492"/>
      <c r="CS12" s="492"/>
      <c r="CT12" s="492"/>
      <c r="CU12" s="492"/>
      <c r="CV12" s="492"/>
      <c r="CW12" s="492"/>
      <c r="CX12" s="492"/>
      <c r="CY12" s="492"/>
      <c r="CZ12" s="492"/>
      <c r="DA12" s="492"/>
      <c r="DB12" s="492"/>
      <c r="DC12" s="492"/>
      <c r="DD12" s="492"/>
      <c r="DE12" s="492"/>
      <c r="DF12" s="492"/>
    </row>
    <row r="13" spans="1:110" s="484" customFormat="1" ht="30" customHeight="1" x14ac:dyDescent="0.15">
      <c r="A13" s="498">
        <v>12</v>
      </c>
      <c r="B13" s="499" t="s">
        <v>113</v>
      </c>
      <c r="C13" s="499" t="s">
        <v>114</v>
      </c>
      <c r="D13" s="498"/>
      <c r="E13" s="498"/>
      <c r="F13" s="498">
        <v>3800</v>
      </c>
      <c r="G13" s="498"/>
      <c r="H13" s="498"/>
      <c r="I13" s="499" t="s">
        <v>57</v>
      </c>
      <c r="J13" s="500" t="s">
        <v>115</v>
      </c>
      <c r="K13" s="498" t="s">
        <v>116</v>
      </c>
      <c r="L13" s="498">
        <f t="shared" si="3"/>
        <v>3800</v>
      </c>
      <c r="M13" s="520">
        <f>'3版本2022年装修报价'!G14</f>
        <v>4000</v>
      </c>
      <c r="N13" s="498">
        <f t="shared" si="1"/>
        <v>0.82</v>
      </c>
      <c r="O13" s="519">
        <f t="shared" si="0"/>
        <v>3280</v>
      </c>
      <c r="P13" s="626"/>
      <c r="Q13" s="492"/>
      <c r="R13" s="533">
        <v>11</v>
      </c>
      <c r="S13" s="534" t="s">
        <v>117</v>
      </c>
      <c r="T13" s="534" t="s">
        <v>71</v>
      </c>
      <c r="U13" s="533"/>
      <c r="V13" s="533"/>
      <c r="W13" s="533">
        <v>12000</v>
      </c>
      <c r="X13" s="41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2"/>
      <c r="CI13" s="492"/>
      <c r="CJ13" s="492"/>
      <c r="CK13" s="492"/>
      <c r="CL13" s="492"/>
      <c r="CM13" s="492"/>
      <c r="CN13" s="492"/>
      <c r="CO13" s="492"/>
      <c r="CP13" s="492"/>
      <c r="CQ13" s="492"/>
      <c r="CR13" s="492"/>
      <c r="CS13" s="492"/>
      <c r="CT13" s="492"/>
      <c r="CU13" s="492"/>
      <c r="CV13" s="492"/>
      <c r="CW13" s="492"/>
      <c r="CX13" s="492"/>
      <c r="CY13" s="492"/>
      <c r="CZ13" s="492"/>
      <c r="DA13" s="492"/>
      <c r="DB13" s="492"/>
      <c r="DC13" s="492"/>
      <c r="DD13" s="492"/>
      <c r="DE13" s="492"/>
      <c r="DF13" s="492"/>
    </row>
    <row r="14" spans="1:110" s="484" customFormat="1" ht="16" x14ac:dyDescent="0.15">
      <c r="A14" s="498">
        <v>13</v>
      </c>
      <c r="B14" s="499" t="s">
        <v>118</v>
      </c>
      <c r="C14" s="499" t="s">
        <v>119</v>
      </c>
      <c r="D14" s="498"/>
      <c r="E14" s="498"/>
      <c r="F14" s="498">
        <v>6850</v>
      </c>
      <c r="G14" s="498"/>
      <c r="H14" s="498"/>
      <c r="I14" s="499" t="s">
        <v>57</v>
      </c>
      <c r="J14" s="500" t="s">
        <v>120</v>
      </c>
      <c r="K14" s="498"/>
      <c r="L14" s="498">
        <f t="shared" si="3"/>
        <v>6850</v>
      </c>
      <c r="M14" s="520">
        <f>'3版本2022年装修报价'!G27</f>
        <v>12000</v>
      </c>
      <c r="N14" s="498">
        <f t="shared" si="1"/>
        <v>0.82</v>
      </c>
      <c r="O14" s="519">
        <f t="shared" si="0"/>
        <v>9840</v>
      </c>
      <c r="P14" s="626"/>
      <c r="Q14" s="492"/>
      <c r="R14" s="531">
        <v>12</v>
      </c>
      <c r="S14" s="514" t="s">
        <v>121</v>
      </c>
      <c r="T14" s="531"/>
      <c r="U14" s="531">
        <v>6000</v>
      </c>
      <c r="V14" s="531">
        <v>1</v>
      </c>
      <c r="W14" s="531">
        <v>6000</v>
      </c>
      <c r="X14" s="412">
        <v>6000</v>
      </c>
      <c r="Y14" s="492"/>
      <c r="Z14" s="492"/>
      <c r="AA14" s="492"/>
      <c r="AB14" s="492"/>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2"/>
      <c r="AY14" s="492"/>
      <c r="AZ14" s="492"/>
      <c r="BA14" s="492"/>
      <c r="BB14" s="492"/>
      <c r="BC14" s="492"/>
      <c r="BD14" s="492"/>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c r="CI14" s="492"/>
      <c r="CJ14" s="492"/>
      <c r="CK14" s="492"/>
      <c r="CL14" s="492"/>
      <c r="CM14" s="492"/>
      <c r="CN14" s="492"/>
      <c r="CO14" s="492"/>
      <c r="CP14" s="492"/>
      <c r="CQ14" s="492"/>
      <c r="CR14" s="492"/>
      <c r="CS14" s="492"/>
      <c r="CT14" s="492"/>
      <c r="CU14" s="492"/>
      <c r="CV14" s="492"/>
      <c r="CW14" s="492"/>
      <c r="CX14" s="492"/>
      <c r="CY14" s="492"/>
      <c r="CZ14" s="492"/>
      <c r="DA14" s="492"/>
      <c r="DB14" s="492"/>
      <c r="DC14" s="492"/>
      <c r="DD14" s="492"/>
      <c r="DE14" s="492"/>
      <c r="DF14" s="492"/>
    </row>
    <row r="15" spans="1:110" s="484" customFormat="1" ht="39" customHeight="1" x14ac:dyDescent="0.15">
      <c r="A15" s="498">
        <v>14</v>
      </c>
      <c r="B15" s="499" t="s">
        <v>122</v>
      </c>
      <c r="C15" s="499" t="s">
        <v>123</v>
      </c>
      <c r="D15" s="499" t="s">
        <v>124</v>
      </c>
      <c r="E15" s="499"/>
      <c r="F15" s="498">
        <v>35500</v>
      </c>
      <c r="G15" s="501">
        <v>43743</v>
      </c>
      <c r="H15" s="498"/>
      <c r="I15" s="499" t="s">
        <v>57</v>
      </c>
      <c r="J15" s="499" t="s">
        <v>125</v>
      </c>
      <c r="K15" s="498"/>
      <c r="L15" s="498">
        <f t="shared" si="3"/>
        <v>35500</v>
      </c>
      <c r="M15" s="485">
        <f t="shared" si="2"/>
        <v>35500</v>
      </c>
      <c r="N15" s="498">
        <f t="shared" si="1"/>
        <v>0.82</v>
      </c>
      <c r="O15" s="519">
        <f t="shared" si="0"/>
        <v>29110</v>
      </c>
      <c r="P15" s="626"/>
      <c r="Q15" s="492"/>
      <c r="R15" s="530">
        <v>13</v>
      </c>
      <c r="S15" s="526" t="s">
        <v>126</v>
      </c>
      <c r="T15" s="530"/>
      <c r="U15" s="530"/>
      <c r="V15" s="530"/>
      <c r="W15" s="531">
        <v>3000</v>
      </c>
      <c r="X15" s="412" t="s">
        <v>76</v>
      </c>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2"/>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2"/>
      <c r="DC15" s="492"/>
      <c r="DD15" s="492"/>
      <c r="DE15" s="492"/>
      <c r="DF15" s="492"/>
    </row>
    <row r="16" spans="1:110" s="484" customFormat="1" ht="16" x14ac:dyDescent="0.15">
      <c r="A16" s="568">
        <v>15</v>
      </c>
      <c r="B16" s="499" t="s">
        <v>77</v>
      </c>
      <c r="C16" s="630" t="s">
        <v>127</v>
      </c>
      <c r="D16" s="499" t="s">
        <v>128</v>
      </c>
      <c r="E16" s="499"/>
      <c r="F16" s="498">
        <v>100</v>
      </c>
      <c r="G16" s="501">
        <v>43765</v>
      </c>
      <c r="H16" s="498"/>
      <c r="I16" s="630" t="s">
        <v>57</v>
      </c>
      <c r="J16" s="631"/>
      <c r="K16" s="631" t="s">
        <v>129</v>
      </c>
      <c r="L16" s="498">
        <f t="shared" si="3"/>
        <v>100</v>
      </c>
      <c r="M16" s="632">
        <f>'3版本2022年装修报价'!G11-88</f>
        <v>1712</v>
      </c>
      <c r="N16" s="634">
        <f t="shared" si="1"/>
        <v>0.82</v>
      </c>
      <c r="O16" s="636">
        <f t="shared" si="0"/>
        <v>1404</v>
      </c>
      <c r="P16" s="626"/>
      <c r="Q16" s="492"/>
      <c r="R16" s="533">
        <v>14</v>
      </c>
      <c r="S16" s="534" t="s">
        <v>130</v>
      </c>
      <c r="T16" s="533"/>
      <c r="U16" s="533"/>
      <c r="V16" s="533"/>
      <c r="W16" s="533">
        <v>1200</v>
      </c>
      <c r="X16" s="41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2"/>
      <c r="BD16" s="492"/>
      <c r="BE16" s="492"/>
      <c r="BF16" s="492"/>
      <c r="BG16" s="492"/>
      <c r="BH16" s="492"/>
      <c r="BI16" s="492"/>
      <c r="BJ16" s="492"/>
      <c r="BK16" s="492"/>
      <c r="BL16" s="492"/>
      <c r="BM16" s="492"/>
      <c r="BN16" s="492"/>
      <c r="BO16" s="492"/>
      <c r="BP16" s="492"/>
      <c r="BQ16" s="492"/>
      <c r="BR16" s="492"/>
      <c r="BS16" s="492"/>
      <c r="BT16" s="492"/>
      <c r="BU16" s="492"/>
      <c r="BV16" s="492"/>
      <c r="BW16" s="492"/>
      <c r="BX16" s="492"/>
      <c r="BY16" s="492"/>
      <c r="BZ16" s="492"/>
      <c r="CA16" s="492"/>
      <c r="CB16" s="492"/>
      <c r="CC16" s="492"/>
      <c r="CD16" s="492"/>
      <c r="CE16" s="492"/>
      <c r="CF16" s="492"/>
      <c r="CG16" s="492"/>
      <c r="CH16" s="492"/>
      <c r="CI16" s="492"/>
      <c r="CJ16" s="492"/>
      <c r="CK16" s="492"/>
      <c r="CL16" s="492"/>
      <c r="CM16" s="492"/>
      <c r="CN16" s="492"/>
      <c r="CO16" s="492"/>
      <c r="CP16" s="492"/>
      <c r="CQ16" s="492"/>
      <c r="CR16" s="492"/>
      <c r="CS16" s="492"/>
      <c r="CT16" s="492"/>
      <c r="CU16" s="492"/>
      <c r="CV16" s="492"/>
      <c r="CW16" s="492"/>
      <c r="CX16" s="492"/>
      <c r="CY16" s="492"/>
      <c r="CZ16" s="492"/>
      <c r="DA16" s="492"/>
      <c r="DB16" s="492"/>
      <c r="DC16" s="492"/>
      <c r="DD16" s="492"/>
      <c r="DE16" s="492"/>
      <c r="DF16" s="492"/>
    </row>
    <row r="17" spans="1:110" s="484" customFormat="1" ht="15.75" customHeight="1" x14ac:dyDescent="0.15">
      <c r="A17" s="498">
        <v>16</v>
      </c>
      <c r="B17" s="499" t="s">
        <v>131</v>
      </c>
      <c r="C17" s="630"/>
      <c r="D17" s="499" t="s">
        <v>132</v>
      </c>
      <c r="E17" s="499"/>
      <c r="F17" s="498">
        <v>1000</v>
      </c>
      <c r="G17" s="501">
        <v>43773</v>
      </c>
      <c r="H17" s="498"/>
      <c r="I17" s="630"/>
      <c r="J17" s="631"/>
      <c r="K17" s="631"/>
      <c r="L17" s="498">
        <f t="shared" si="3"/>
        <v>1000</v>
      </c>
      <c r="M17" s="633"/>
      <c r="N17" s="635"/>
      <c r="O17" s="637"/>
      <c r="P17" s="626"/>
      <c r="Q17" s="492"/>
      <c r="R17" s="530">
        <v>15</v>
      </c>
      <c r="S17" s="526" t="s">
        <v>133</v>
      </c>
      <c r="T17" s="530"/>
      <c r="U17" s="530"/>
      <c r="V17" s="530"/>
      <c r="W17" s="531">
        <v>23990</v>
      </c>
      <c r="X17" s="601">
        <f>ROUND('2版本2022年装修报价'!B99*(1+10%),0)</f>
        <v>34753</v>
      </c>
      <c r="Y17" s="492"/>
      <c r="Z17" s="492"/>
      <c r="AA17" s="492"/>
      <c r="AB17" s="492"/>
      <c r="AC17" s="492"/>
      <c r="AD17" s="492"/>
      <c r="AE17" s="492"/>
      <c r="AF17" s="492"/>
      <c r="AG17" s="492"/>
      <c r="AH17" s="492"/>
      <c r="AI17" s="492"/>
      <c r="AJ17" s="492"/>
      <c r="AK17" s="492"/>
      <c r="AL17" s="492"/>
      <c r="AM17" s="492"/>
      <c r="AN17" s="492"/>
      <c r="AO17" s="492"/>
      <c r="AP17" s="492"/>
      <c r="AQ17" s="492"/>
      <c r="AR17" s="492"/>
      <c r="AS17" s="492"/>
      <c r="AT17" s="492"/>
      <c r="AU17" s="492"/>
      <c r="AV17" s="492"/>
      <c r="AW17" s="492"/>
      <c r="AX17" s="492"/>
      <c r="AY17" s="492"/>
      <c r="AZ17" s="492"/>
      <c r="BA17" s="492"/>
      <c r="BB17" s="492"/>
      <c r="BC17" s="492"/>
      <c r="BD17" s="492"/>
      <c r="BE17" s="492"/>
      <c r="BF17" s="492"/>
      <c r="BG17" s="492"/>
      <c r="BH17" s="492"/>
      <c r="BI17" s="492"/>
      <c r="BJ17" s="492"/>
      <c r="BK17" s="492"/>
      <c r="BL17" s="492"/>
      <c r="BM17" s="492"/>
      <c r="BN17" s="492"/>
      <c r="BO17" s="492"/>
      <c r="BP17" s="492"/>
      <c r="BQ17" s="492"/>
      <c r="BR17" s="492"/>
      <c r="BS17" s="492"/>
      <c r="BT17" s="492"/>
      <c r="BU17" s="492"/>
      <c r="BV17" s="492"/>
      <c r="BW17" s="492"/>
      <c r="BX17" s="492"/>
      <c r="BY17" s="492"/>
      <c r="BZ17" s="492"/>
      <c r="CA17" s="492"/>
      <c r="CB17" s="492"/>
      <c r="CC17" s="492"/>
      <c r="CD17" s="492"/>
      <c r="CE17" s="492"/>
      <c r="CF17" s="492"/>
      <c r="CG17" s="492"/>
      <c r="CH17" s="492"/>
      <c r="CI17" s="492"/>
      <c r="CJ17" s="492"/>
      <c r="CK17" s="492"/>
      <c r="CL17" s="492"/>
      <c r="CM17" s="492"/>
      <c r="CN17" s="492"/>
      <c r="CO17" s="492"/>
      <c r="CP17" s="492"/>
      <c r="CQ17" s="492"/>
      <c r="CR17" s="492"/>
      <c r="CS17" s="492"/>
      <c r="CT17" s="492"/>
      <c r="CU17" s="492"/>
      <c r="CV17" s="492"/>
      <c r="CW17" s="492"/>
      <c r="CX17" s="492"/>
      <c r="CY17" s="492"/>
      <c r="CZ17" s="492"/>
      <c r="DA17" s="492"/>
      <c r="DB17" s="492"/>
      <c r="DC17" s="492"/>
      <c r="DD17" s="492"/>
      <c r="DE17" s="492"/>
      <c r="DF17" s="492"/>
    </row>
    <row r="18" spans="1:110" s="484" customFormat="1" ht="16" x14ac:dyDescent="0.15">
      <c r="A18" s="498">
        <v>17</v>
      </c>
      <c r="B18" s="499" t="s">
        <v>134</v>
      </c>
      <c r="C18" s="499" t="s">
        <v>135</v>
      </c>
      <c r="D18" s="498"/>
      <c r="E18" s="498"/>
      <c r="F18" s="498">
        <v>3260</v>
      </c>
      <c r="G18" s="501">
        <v>43751</v>
      </c>
      <c r="H18" s="498"/>
      <c r="I18" s="499" t="s">
        <v>57</v>
      </c>
      <c r="J18" s="498" t="s">
        <v>136</v>
      </c>
      <c r="K18" s="498">
        <v>9</v>
      </c>
      <c r="L18" s="498">
        <f t="shared" si="3"/>
        <v>3260</v>
      </c>
      <c r="M18" s="485">
        <f t="shared" si="2"/>
        <v>3260</v>
      </c>
      <c r="N18" s="498">
        <f>ROUND(0.9*0.6+(10-3)/10*0.4,2)</f>
        <v>0.82</v>
      </c>
      <c r="O18" s="519">
        <f t="shared" si="0"/>
        <v>2673</v>
      </c>
      <c r="P18" s="626"/>
      <c r="Q18" s="492"/>
      <c r="R18" s="531">
        <v>16</v>
      </c>
      <c r="S18" s="514" t="s">
        <v>137</v>
      </c>
      <c r="T18" s="531"/>
      <c r="U18" s="531"/>
      <c r="V18" s="531"/>
      <c r="W18" s="531"/>
      <c r="X18" s="565">
        <f>'2版本2022年装修报价'!G76</f>
        <v>2800</v>
      </c>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2"/>
      <c r="BA18" s="492"/>
      <c r="BB18" s="492"/>
      <c r="BC18" s="492"/>
      <c r="BD18" s="492"/>
      <c r="BE18" s="492"/>
      <c r="BF18" s="492"/>
      <c r="BG18" s="492"/>
      <c r="BH18" s="492"/>
      <c r="BI18" s="492"/>
      <c r="BJ18" s="492"/>
      <c r="BK18" s="492"/>
      <c r="BL18" s="492"/>
      <c r="BM18" s="492"/>
      <c r="BN18" s="492"/>
      <c r="BO18" s="492"/>
      <c r="BP18" s="492"/>
      <c r="BQ18" s="492"/>
      <c r="BR18" s="492"/>
      <c r="BS18" s="492"/>
      <c r="BT18" s="492"/>
      <c r="BU18" s="492"/>
      <c r="BV18" s="492"/>
      <c r="BW18" s="492"/>
      <c r="BX18" s="492"/>
      <c r="BY18" s="492"/>
      <c r="BZ18" s="492"/>
      <c r="CA18" s="492"/>
      <c r="CB18" s="492"/>
      <c r="CC18" s="492"/>
      <c r="CD18" s="492"/>
      <c r="CE18" s="492"/>
      <c r="CF18" s="492"/>
      <c r="CG18" s="492"/>
      <c r="CH18" s="492"/>
      <c r="CI18" s="492"/>
      <c r="CJ18" s="492"/>
      <c r="CK18" s="492"/>
      <c r="CL18" s="492"/>
      <c r="CM18" s="492"/>
      <c r="CN18" s="492"/>
      <c r="CO18" s="492"/>
      <c r="CP18" s="492"/>
      <c r="CQ18" s="492"/>
      <c r="CR18" s="492"/>
      <c r="CS18" s="492"/>
      <c r="CT18" s="492"/>
      <c r="CU18" s="492"/>
      <c r="CV18" s="492"/>
      <c r="CW18" s="492"/>
      <c r="CX18" s="492"/>
      <c r="CY18" s="492"/>
      <c r="CZ18" s="492"/>
      <c r="DA18" s="492"/>
      <c r="DB18" s="492"/>
      <c r="DC18" s="492"/>
      <c r="DD18" s="492"/>
      <c r="DE18" s="492"/>
      <c r="DF18" s="492"/>
    </row>
    <row r="19" spans="1:110" s="484" customFormat="1" ht="16" x14ac:dyDescent="0.15">
      <c r="A19" s="499">
        <v>18</v>
      </c>
      <c r="B19" s="499" t="s">
        <v>138</v>
      </c>
      <c r="C19" s="499" t="s">
        <v>139</v>
      </c>
      <c r="D19" s="500" t="s">
        <v>140</v>
      </c>
      <c r="E19" s="500"/>
      <c r="F19" s="498">
        <v>146600</v>
      </c>
      <c r="G19" s="501">
        <v>43827</v>
      </c>
      <c r="H19" s="498"/>
      <c r="I19" s="499" t="s">
        <v>141</v>
      </c>
      <c r="J19" s="498"/>
      <c r="K19" s="498"/>
      <c r="L19" s="498">
        <f t="shared" si="3"/>
        <v>146600</v>
      </c>
      <c r="M19" s="566">
        <f>ROUND(计算表!X22,0)</f>
        <v>144869</v>
      </c>
      <c r="N19" s="498">
        <v>0.7</v>
      </c>
      <c r="O19" s="519">
        <f t="shared" si="0"/>
        <v>101408</v>
      </c>
      <c r="P19" s="626"/>
      <c r="Q19" s="492"/>
      <c r="R19" s="531">
        <v>17</v>
      </c>
      <c r="S19" s="514" t="s">
        <v>142</v>
      </c>
      <c r="T19" s="531"/>
      <c r="U19" s="531"/>
      <c r="V19" s="531"/>
      <c r="W19" s="531"/>
      <c r="X19" s="565">
        <f>'2版本2022年装修报价'!G78+'2版本2022年装修报价'!G79+'2版本2022年装修报价'!G80</f>
        <v>4200</v>
      </c>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c r="CI19" s="492"/>
      <c r="CJ19" s="492"/>
      <c r="CK19" s="492"/>
      <c r="CL19" s="492"/>
      <c r="CM19" s="492"/>
      <c r="CN19" s="492"/>
      <c r="CO19" s="492"/>
      <c r="CP19" s="492"/>
      <c r="CQ19" s="492"/>
      <c r="CR19" s="492"/>
      <c r="CS19" s="492"/>
      <c r="CT19" s="492"/>
      <c r="CU19" s="492"/>
      <c r="CV19" s="492"/>
      <c r="CW19" s="492"/>
      <c r="CX19" s="492"/>
      <c r="CY19" s="492"/>
      <c r="CZ19" s="492"/>
      <c r="DA19" s="492"/>
      <c r="DB19" s="492"/>
      <c r="DC19" s="492"/>
      <c r="DD19" s="492"/>
      <c r="DE19" s="492"/>
      <c r="DF19" s="492"/>
    </row>
    <row r="20" spans="1:110" s="484" customFormat="1" ht="16" x14ac:dyDescent="0.15">
      <c r="A20" s="502" t="s">
        <v>953</v>
      </c>
      <c r="B20" s="502"/>
      <c r="C20" s="502"/>
      <c r="D20" s="503"/>
      <c r="E20" s="503"/>
      <c r="G20" s="504"/>
      <c r="L20" s="484">
        <f>SUM(L2:L19)</f>
        <v>243584</v>
      </c>
      <c r="M20" s="484">
        <f>SUM(M2:M19)</f>
        <v>249643</v>
      </c>
      <c r="O20" s="521">
        <f>SUM(O2:O19)</f>
        <v>184669</v>
      </c>
      <c r="P20" s="490">
        <f>L26</f>
        <v>249643</v>
      </c>
      <c r="Q20" s="492">
        <f>P20-M20</f>
        <v>0</v>
      </c>
      <c r="R20" s="535">
        <v>18</v>
      </c>
      <c r="S20" s="536" t="s">
        <v>143</v>
      </c>
      <c r="T20" s="535"/>
      <c r="U20" s="535"/>
      <c r="V20" s="535"/>
      <c r="W20" s="535"/>
      <c r="X20" s="537">
        <f>SUM(X3:X19)*(7.67%+7%)</f>
        <v>17003.1168</v>
      </c>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2"/>
      <c r="CO20" s="492"/>
      <c r="CP20" s="492"/>
      <c r="CQ20" s="492"/>
      <c r="CR20" s="492"/>
      <c r="CS20" s="492"/>
      <c r="CT20" s="492"/>
      <c r="CU20" s="492"/>
      <c r="CV20" s="492"/>
      <c r="CW20" s="492"/>
      <c r="CX20" s="492"/>
      <c r="CY20" s="492"/>
      <c r="CZ20" s="492"/>
      <c r="DA20" s="492"/>
      <c r="DB20" s="492"/>
      <c r="DC20" s="492"/>
      <c r="DD20" s="492"/>
      <c r="DE20" s="492"/>
      <c r="DF20" s="492"/>
    </row>
    <row r="21" spans="1:110" s="485" customFormat="1" ht="22.5" customHeight="1" x14ac:dyDescent="0.15">
      <c r="A21" s="505">
        <v>19</v>
      </c>
      <c r="B21" s="505" t="s">
        <v>945</v>
      </c>
      <c r="C21" s="505" t="s">
        <v>144</v>
      </c>
      <c r="D21" s="506" t="s">
        <v>145</v>
      </c>
      <c r="E21" s="506"/>
      <c r="F21" s="485">
        <v>420</v>
      </c>
      <c r="G21" s="507">
        <v>44050</v>
      </c>
      <c r="I21" s="505" t="s">
        <v>146</v>
      </c>
      <c r="L21" s="485">
        <f>F21</f>
        <v>420</v>
      </c>
      <c r="M21" s="597">
        <v>0</v>
      </c>
      <c r="O21" s="618">
        <f>L21+L22+L23+L24+L25</f>
        <v>6059</v>
      </c>
      <c r="P21" s="627" t="s">
        <v>147</v>
      </c>
      <c r="Q21" s="538">
        <f>ROUND(M20*(1+2%+2%+20%),0)</f>
        <v>309557</v>
      </c>
      <c r="R21" s="535">
        <v>19</v>
      </c>
      <c r="S21" s="536" t="s">
        <v>148</v>
      </c>
      <c r="T21" s="535"/>
      <c r="U21" s="535"/>
      <c r="V21" s="535"/>
      <c r="W21" s="535"/>
      <c r="X21" s="537">
        <f>SUM(X3:X20)*0.09</f>
        <v>11961.640511999998</v>
      </c>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38"/>
      <c r="CT21" s="538"/>
      <c r="CU21" s="538"/>
      <c r="CV21" s="538"/>
      <c r="CW21" s="538"/>
      <c r="CX21" s="538"/>
      <c r="CY21" s="538"/>
      <c r="CZ21" s="538"/>
      <c r="DA21" s="538"/>
      <c r="DB21" s="538"/>
      <c r="DC21" s="538"/>
      <c r="DD21" s="538"/>
      <c r="DE21" s="538"/>
      <c r="DF21" s="538"/>
    </row>
    <row r="22" spans="1:110" s="485" customFormat="1" ht="14.25" customHeight="1" x14ac:dyDescent="0.15">
      <c r="A22" s="505">
        <v>20</v>
      </c>
      <c r="B22" s="505" t="s">
        <v>946</v>
      </c>
      <c r="C22" s="505" t="s">
        <v>149</v>
      </c>
      <c r="D22" s="506" t="s">
        <v>150</v>
      </c>
      <c r="E22" s="506"/>
      <c r="F22" s="485">
        <v>900</v>
      </c>
      <c r="G22" s="507">
        <v>43831</v>
      </c>
      <c r="I22" s="505" t="s">
        <v>146</v>
      </c>
      <c r="L22" s="485">
        <f>F22</f>
        <v>900</v>
      </c>
      <c r="M22" s="597">
        <v>0</v>
      </c>
      <c r="O22" s="619"/>
      <c r="P22" s="628"/>
      <c r="Q22" s="538"/>
      <c r="R22" s="530"/>
      <c r="S22" s="530"/>
      <c r="T22" s="530"/>
      <c r="U22" s="530"/>
      <c r="V22" s="530"/>
      <c r="W22" s="531">
        <f>SUM(W3:W17)</f>
        <v>144259.79999999999</v>
      </c>
      <c r="X22" s="539">
        <f>SUM(X3:X21)</f>
        <v>144868.75731199997</v>
      </c>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c r="CA22" s="538"/>
      <c r="CB22" s="538"/>
      <c r="CC22" s="538"/>
      <c r="CD22" s="538"/>
      <c r="CE22" s="538"/>
      <c r="CF22" s="538"/>
      <c r="CG22" s="538"/>
      <c r="CH22" s="538"/>
      <c r="CI22" s="538"/>
      <c r="CJ22" s="538"/>
      <c r="CK22" s="538"/>
      <c r="CL22" s="538"/>
      <c r="CM22" s="538"/>
      <c r="CN22" s="538"/>
      <c r="CO22" s="538"/>
      <c r="CP22" s="538"/>
      <c r="CQ22" s="538"/>
      <c r="CR22" s="538"/>
      <c r="CS22" s="538"/>
      <c r="CT22" s="538"/>
      <c r="CU22" s="538"/>
      <c r="CV22" s="538"/>
      <c r="CW22" s="538"/>
      <c r="CX22" s="538"/>
      <c r="CY22" s="538"/>
      <c r="CZ22" s="538"/>
      <c r="DA22" s="538"/>
      <c r="DB22" s="538"/>
      <c r="DC22" s="538"/>
      <c r="DD22" s="538"/>
      <c r="DE22" s="538"/>
      <c r="DF22" s="538"/>
    </row>
    <row r="23" spans="1:110" s="485" customFormat="1" ht="15.75" customHeight="1" x14ac:dyDescent="0.15">
      <c r="A23" s="505">
        <v>21</v>
      </c>
      <c r="B23" s="505" t="s">
        <v>947</v>
      </c>
      <c r="C23" s="505" t="s">
        <v>151</v>
      </c>
      <c r="D23" s="506"/>
      <c r="E23" s="506"/>
      <c r="F23" s="485">
        <v>2600</v>
      </c>
      <c r="G23" s="507">
        <v>43821</v>
      </c>
      <c r="I23" s="505" t="s">
        <v>146</v>
      </c>
      <c r="L23" s="485">
        <f>F23</f>
        <v>2600</v>
      </c>
      <c r="M23" s="597">
        <v>0</v>
      </c>
      <c r="O23" s="619"/>
      <c r="P23" s="628"/>
      <c r="Q23" s="571">
        <f>M23+L34+L28+L41</f>
        <v>50787</v>
      </c>
      <c r="R23" s="540"/>
      <c r="S23" s="540"/>
      <c r="T23" s="540"/>
      <c r="U23" s="540"/>
      <c r="V23" s="540"/>
      <c r="W23" s="540">
        <v>146600</v>
      </c>
      <c r="X23" s="412"/>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c r="CA23" s="538"/>
      <c r="CB23" s="538"/>
      <c r="CC23" s="538"/>
      <c r="CD23" s="538"/>
      <c r="CE23" s="538"/>
      <c r="CF23" s="538"/>
      <c r="CG23" s="538"/>
      <c r="CH23" s="538"/>
      <c r="CI23" s="538"/>
      <c r="CJ23" s="538"/>
      <c r="CK23" s="538"/>
      <c r="CL23" s="538"/>
      <c r="CM23" s="538"/>
      <c r="CN23" s="538"/>
      <c r="CO23" s="538"/>
      <c r="CP23" s="538"/>
      <c r="CQ23" s="538"/>
      <c r="CR23" s="538"/>
      <c r="CS23" s="538"/>
      <c r="CT23" s="538"/>
      <c r="CU23" s="538"/>
      <c r="CV23" s="538"/>
      <c r="CW23" s="538"/>
      <c r="CX23" s="538"/>
      <c r="CY23" s="538"/>
      <c r="CZ23" s="538"/>
      <c r="DA23" s="538"/>
      <c r="DB23" s="538"/>
      <c r="DC23" s="538"/>
      <c r="DD23" s="538"/>
      <c r="DE23" s="538"/>
      <c r="DF23" s="538"/>
    </row>
    <row r="24" spans="1:110" s="486" customFormat="1" ht="16" hidden="1" x14ac:dyDescent="0.15">
      <c r="A24" s="508">
        <v>22</v>
      </c>
      <c r="B24" s="508" t="s">
        <v>54</v>
      </c>
      <c r="C24" s="508" t="s">
        <v>152</v>
      </c>
      <c r="D24" s="508"/>
      <c r="F24" s="486">
        <v>2000</v>
      </c>
      <c r="G24" s="509">
        <v>44044</v>
      </c>
      <c r="L24" s="485">
        <f>F24</f>
        <v>2000</v>
      </c>
      <c r="M24" s="597"/>
      <c r="O24" s="619"/>
      <c r="P24" s="628"/>
      <c r="Q24" s="538"/>
      <c r="R24" s="540"/>
      <c r="S24" s="540"/>
      <c r="T24" s="540"/>
      <c r="U24" s="540"/>
      <c r="V24" s="540"/>
      <c r="W24" s="540">
        <f>W23-W22</f>
        <v>2340.2000000000116</v>
      </c>
      <c r="X24" s="412"/>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c r="CS24" s="538"/>
      <c r="CT24" s="538"/>
      <c r="CU24" s="538"/>
      <c r="CV24" s="538"/>
      <c r="CW24" s="538"/>
      <c r="CX24" s="538"/>
      <c r="CY24" s="538"/>
      <c r="CZ24" s="538"/>
      <c r="DA24" s="538"/>
      <c r="DB24" s="538"/>
      <c r="DC24" s="538"/>
      <c r="DD24" s="538"/>
      <c r="DE24" s="538"/>
      <c r="DF24" s="538"/>
    </row>
    <row r="25" spans="1:110" s="486" customFormat="1" ht="28" hidden="1" x14ac:dyDescent="0.15">
      <c r="A25" s="508">
        <v>23</v>
      </c>
      <c r="B25" s="508" t="s">
        <v>131</v>
      </c>
      <c r="C25" s="508" t="s">
        <v>153</v>
      </c>
      <c r="F25" s="486">
        <v>139</v>
      </c>
      <c r="G25" s="509">
        <v>44090</v>
      </c>
      <c r="L25" s="485">
        <f>F25</f>
        <v>139</v>
      </c>
      <c r="M25" s="597"/>
      <c r="O25" s="620"/>
      <c r="P25" s="628"/>
      <c r="Q25" s="569"/>
      <c r="R25" s="538"/>
      <c r="S25" s="538"/>
      <c r="T25" s="538"/>
      <c r="U25" s="538"/>
      <c r="V25" s="538"/>
      <c r="W25" s="538">
        <f>W22-W13-W14</f>
        <v>126259.79999999999</v>
      </c>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c r="CT25" s="538"/>
      <c r="CU25" s="538"/>
      <c r="CV25" s="538"/>
      <c r="CW25" s="538"/>
      <c r="CX25" s="538"/>
      <c r="CY25" s="538"/>
      <c r="CZ25" s="538"/>
      <c r="DA25" s="538"/>
      <c r="DB25" s="538"/>
      <c r="DC25" s="538"/>
      <c r="DD25" s="538"/>
      <c r="DE25" s="538"/>
      <c r="DF25" s="538"/>
    </row>
    <row r="26" spans="1:110" s="487" customFormat="1" ht="14" hidden="1" x14ac:dyDescent="0.15">
      <c r="L26" s="485">
        <f>SUM(L20:L25)</f>
        <v>249643</v>
      </c>
      <c r="M26" s="597"/>
      <c r="O26" s="522">
        <f>O20+O21</f>
        <v>190728</v>
      </c>
      <c r="P26" s="628"/>
      <c r="Q26" s="567"/>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c r="CT26" s="538"/>
      <c r="CU26" s="538"/>
      <c r="CV26" s="538"/>
      <c r="CW26" s="538"/>
      <c r="CX26" s="538"/>
      <c r="CY26" s="538"/>
      <c r="CZ26" s="538"/>
      <c r="DA26" s="538"/>
      <c r="DB26" s="538"/>
      <c r="DC26" s="538"/>
      <c r="DD26" s="538"/>
      <c r="DE26" s="538"/>
      <c r="DF26" s="538"/>
    </row>
    <row r="27" spans="1:110" s="488" customFormat="1" ht="14" hidden="1" x14ac:dyDescent="0.15">
      <c r="A27" s="488">
        <v>30</v>
      </c>
      <c r="B27" s="510" t="s">
        <v>131</v>
      </c>
      <c r="C27" s="510" t="s">
        <v>154</v>
      </c>
      <c r="F27" s="488">
        <v>700</v>
      </c>
      <c r="G27" s="511">
        <v>43838</v>
      </c>
      <c r="L27" s="485">
        <f>F27</f>
        <v>700</v>
      </c>
      <c r="M27" s="597"/>
      <c r="O27" s="621">
        <f>L27+L30+L31+L32+L34+L28+L41</f>
        <v>51787</v>
      </c>
      <c r="P27" s="62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8"/>
      <c r="BQ27" s="538"/>
      <c r="BR27" s="538"/>
      <c r="BS27" s="538"/>
      <c r="BT27" s="538"/>
      <c r="BU27" s="538"/>
      <c r="BV27" s="538"/>
      <c r="BW27" s="538"/>
      <c r="BX27" s="538"/>
      <c r="BY27" s="538"/>
      <c r="BZ27" s="538"/>
      <c r="CA27" s="538"/>
      <c r="CB27" s="538"/>
      <c r="CC27" s="538"/>
      <c r="CD27" s="538"/>
      <c r="CE27" s="538"/>
      <c r="CF27" s="538"/>
      <c r="CG27" s="538"/>
      <c r="CH27" s="538"/>
      <c r="CI27" s="538"/>
      <c r="CJ27" s="538"/>
      <c r="CK27" s="538"/>
      <c r="CL27" s="538"/>
      <c r="CM27" s="538"/>
      <c r="CN27" s="538"/>
      <c r="CO27" s="538"/>
      <c r="CP27" s="538"/>
      <c r="CQ27" s="538"/>
      <c r="CR27" s="538"/>
      <c r="CS27" s="538"/>
      <c r="CT27" s="538"/>
      <c r="CU27" s="538"/>
      <c r="CV27" s="538"/>
      <c r="CW27" s="538"/>
      <c r="CX27" s="538"/>
      <c r="CY27" s="538"/>
      <c r="CZ27" s="538"/>
      <c r="DA27" s="538"/>
      <c r="DB27" s="538"/>
      <c r="DC27" s="538"/>
      <c r="DD27" s="538"/>
      <c r="DE27" s="538"/>
      <c r="DF27" s="538"/>
    </row>
    <row r="28" spans="1:110" s="488" customFormat="1" ht="28" x14ac:dyDescent="0.15">
      <c r="B28" s="505" t="str">
        <f>申请清单!C33</f>
        <v>装修及通勤交通费</v>
      </c>
      <c r="C28" s="505"/>
      <c r="D28" s="505"/>
      <c r="E28" s="505"/>
      <c r="F28" s="505"/>
      <c r="G28" s="505"/>
      <c r="H28" s="505"/>
      <c r="I28" s="505" t="s">
        <v>952</v>
      </c>
      <c r="J28" s="505"/>
      <c r="K28" s="505"/>
      <c r="L28" s="485">
        <f>申请清单!D33</f>
        <v>10800</v>
      </c>
      <c r="M28" s="598">
        <v>0</v>
      </c>
      <c r="O28" s="622"/>
      <c r="P28" s="62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8"/>
      <c r="CE28" s="538"/>
      <c r="CF28" s="538"/>
      <c r="CG28" s="538"/>
      <c r="CH28" s="538"/>
      <c r="CI28" s="538"/>
      <c r="CJ28" s="538"/>
      <c r="CK28" s="538"/>
      <c r="CL28" s="538"/>
      <c r="CM28" s="538"/>
      <c r="CN28" s="538"/>
      <c r="CO28" s="538"/>
      <c r="CP28" s="538"/>
      <c r="CQ28" s="538"/>
      <c r="CR28" s="538"/>
      <c r="CS28" s="538"/>
      <c r="CT28" s="538"/>
      <c r="CU28" s="538"/>
      <c r="CV28" s="538"/>
      <c r="CW28" s="538"/>
      <c r="CX28" s="538"/>
      <c r="CY28" s="538"/>
      <c r="CZ28" s="538"/>
      <c r="DA28" s="538"/>
      <c r="DB28" s="538"/>
      <c r="DC28" s="538"/>
      <c r="DD28" s="538"/>
      <c r="DE28" s="538"/>
      <c r="DF28" s="538"/>
    </row>
    <row r="29" spans="1:110" s="488" customFormat="1" ht="14" x14ac:dyDescent="0.15">
      <c r="B29" s="505"/>
      <c r="C29" s="505"/>
      <c r="D29" s="505"/>
      <c r="E29" s="505"/>
      <c r="F29" s="505"/>
      <c r="G29" s="505"/>
      <c r="H29" s="505"/>
      <c r="I29" s="505"/>
      <c r="J29" s="505"/>
      <c r="K29" s="505"/>
      <c r="L29" s="485"/>
      <c r="M29" s="570">
        <f>SUM(M21:M28)</f>
        <v>0</v>
      </c>
      <c r="O29" s="622"/>
      <c r="P29" s="628"/>
      <c r="Q29" s="571">
        <f>M20+M29</f>
        <v>249643</v>
      </c>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c r="CA29" s="538"/>
      <c r="CB29" s="538"/>
      <c r="CC29" s="538"/>
      <c r="CD29" s="538"/>
      <c r="CE29" s="538"/>
      <c r="CF29" s="538"/>
      <c r="CG29" s="538"/>
      <c r="CH29" s="538"/>
      <c r="CI29" s="538"/>
      <c r="CJ29" s="538"/>
      <c r="CK29" s="538"/>
      <c r="CL29" s="538"/>
      <c r="CM29" s="538"/>
      <c r="CN29" s="538"/>
      <c r="CO29" s="538"/>
      <c r="CP29" s="538"/>
      <c r="CQ29" s="538"/>
      <c r="CR29" s="538"/>
      <c r="CS29" s="538"/>
      <c r="CT29" s="538"/>
      <c r="CU29" s="538"/>
      <c r="CV29" s="538"/>
      <c r="CW29" s="538"/>
      <c r="CX29" s="538"/>
      <c r="CY29" s="538"/>
      <c r="CZ29" s="538"/>
      <c r="DA29" s="538"/>
      <c r="DB29" s="538"/>
      <c r="DC29" s="538"/>
      <c r="DD29" s="538"/>
      <c r="DE29" s="538"/>
      <c r="DF29" s="538"/>
    </row>
    <row r="30" spans="1:110" s="488" customFormat="1" ht="28" x14ac:dyDescent="0.15">
      <c r="A30" s="488">
        <v>15</v>
      </c>
      <c r="B30" s="510" t="s">
        <v>948</v>
      </c>
      <c r="C30" s="510" t="s">
        <v>156</v>
      </c>
      <c r="D30" s="512" t="s">
        <v>157</v>
      </c>
      <c r="E30" s="512"/>
      <c r="F30" s="488">
        <v>100</v>
      </c>
      <c r="G30" s="511">
        <v>44570</v>
      </c>
      <c r="I30" s="510" t="s">
        <v>910</v>
      </c>
      <c r="L30" s="576">
        <f t="shared" ref="L30:L40" si="4">F30</f>
        <v>100</v>
      </c>
      <c r="M30" s="597">
        <v>0</v>
      </c>
      <c r="O30" s="623"/>
      <c r="P30" s="628"/>
      <c r="Q30" s="571">
        <f>Q29+M42</f>
        <v>289243</v>
      </c>
      <c r="R30" s="538"/>
      <c r="S30" s="538"/>
      <c r="T30" s="538"/>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row>
    <row r="31" spans="1:110" s="488" customFormat="1" ht="28" x14ac:dyDescent="0.15">
      <c r="A31" s="488">
        <v>16</v>
      </c>
      <c r="B31" s="510" t="s">
        <v>155</v>
      </c>
      <c r="C31" s="510" t="s">
        <v>950</v>
      </c>
      <c r="D31" s="512" t="s">
        <v>157</v>
      </c>
      <c r="E31" s="512"/>
      <c r="F31" s="488">
        <v>100</v>
      </c>
      <c r="G31" s="511">
        <v>44001</v>
      </c>
      <c r="I31" s="510" t="s">
        <v>910</v>
      </c>
      <c r="L31" s="576">
        <f t="shared" si="4"/>
        <v>100</v>
      </c>
      <c r="M31" s="597">
        <v>0</v>
      </c>
      <c r="O31" s="623"/>
      <c r="P31" s="62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c r="CA31" s="538"/>
      <c r="CB31" s="538"/>
      <c r="CC31" s="538"/>
      <c r="CD31" s="538"/>
      <c r="CE31" s="538"/>
      <c r="CF31" s="538"/>
      <c r="CG31" s="538"/>
      <c r="CH31" s="538"/>
      <c r="CI31" s="538"/>
      <c r="CJ31" s="538"/>
      <c r="CK31" s="538"/>
      <c r="CL31" s="538"/>
      <c r="CM31" s="538"/>
      <c r="CN31" s="538"/>
      <c r="CO31" s="538"/>
      <c r="CP31" s="538"/>
      <c r="CQ31" s="538"/>
      <c r="CR31" s="538"/>
      <c r="CS31" s="538"/>
      <c r="CT31" s="538"/>
      <c r="CU31" s="538"/>
      <c r="CV31" s="538"/>
      <c r="CW31" s="538"/>
      <c r="CX31" s="538"/>
      <c r="CY31" s="538"/>
      <c r="CZ31" s="538"/>
      <c r="DA31" s="538"/>
      <c r="DB31" s="538"/>
      <c r="DC31" s="538"/>
      <c r="DD31" s="538"/>
      <c r="DE31" s="538"/>
      <c r="DF31" s="538"/>
    </row>
    <row r="32" spans="1:110" s="488" customFormat="1" ht="28" x14ac:dyDescent="0.15">
      <c r="A32" s="488">
        <v>17</v>
      </c>
      <c r="B32" s="510" t="s">
        <v>155</v>
      </c>
      <c r="C32" s="510" t="s">
        <v>158</v>
      </c>
      <c r="D32" s="512" t="s">
        <v>157</v>
      </c>
      <c r="E32" s="512"/>
      <c r="F32" s="488">
        <v>100</v>
      </c>
      <c r="G32" s="511">
        <v>44564</v>
      </c>
      <c r="I32" s="510" t="s">
        <v>910</v>
      </c>
      <c r="L32" s="576">
        <v>100</v>
      </c>
      <c r="M32" s="597">
        <v>0</v>
      </c>
      <c r="O32" s="623"/>
      <c r="P32" s="62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row>
    <row r="33" spans="1:110" s="488" customFormat="1" ht="12.75" hidden="1" customHeight="1" x14ac:dyDescent="0.15">
      <c r="A33" s="488">
        <v>18</v>
      </c>
      <c r="B33" s="510" t="s">
        <v>155</v>
      </c>
      <c r="C33" s="510" t="s">
        <v>158</v>
      </c>
      <c r="D33" s="512" t="s">
        <v>157</v>
      </c>
      <c r="E33" s="512"/>
      <c r="F33" s="488">
        <v>100</v>
      </c>
      <c r="G33" s="511">
        <v>44001</v>
      </c>
      <c r="O33" s="623"/>
      <c r="P33" s="628"/>
      <c r="Q33" s="538"/>
      <c r="R33" s="538"/>
      <c r="S33" s="538"/>
      <c r="T33" s="538"/>
      <c r="U33" s="538"/>
      <c r="V33" s="538"/>
      <c r="W33" s="538"/>
      <c r="X33" s="538"/>
      <c r="Y33" s="538"/>
      <c r="Z33" s="538"/>
      <c r="AA33" s="538"/>
      <c r="AB33" s="538"/>
      <c r="AC33" s="538"/>
      <c r="AD33" s="538"/>
      <c r="AE33" s="538"/>
      <c r="AF33" s="538"/>
      <c r="AG33" s="538"/>
      <c r="AH33" s="538"/>
      <c r="AI33" s="538"/>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c r="CA33" s="538"/>
      <c r="CB33" s="538"/>
      <c r="CC33" s="538"/>
      <c r="CD33" s="538"/>
      <c r="CE33" s="538"/>
      <c r="CF33" s="538"/>
      <c r="CG33" s="538"/>
      <c r="CH33" s="538"/>
      <c r="CI33" s="538"/>
      <c r="CJ33" s="538"/>
      <c r="CK33" s="538"/>
      <c r="CL33" s="538"/>
      <c r="CM33" s="538"/>
      <c r="CN33" s="538"/>
      <c r="CO33" s="538"/>
      <c r="CP33" s="538"/>
      <c r="CQ33" s="538"/>
      <c r="CR33" s="538"/>
      <c r="CS33" s="538"/>
      <c r="CT33" s="538"/>
      <c r="CU33" s="538"/>
      <c r="CV33" s="538"/>
      <c r="CW33" s="538"/>
      <c r="CX33" s="538"/>
      <c r="CY33" s="538"/>
      <c r="CZ33" s="538"/>
      <c r="DA33" s="538"/>
      <c r="DB33" s="538"/>
      <c r="DC33" s="538"/>
      <c r="DD33" s="538"/>
      <c r="DE33" s="538"/>
      <c r="DF33" s="538"/>
    </row>
    <row r="34" spans="1:110" s="488" customFormat="1" ht="28" x14ac:dyDescent="0.15">
      <c r="A34" s="488">
        <v>28</v>
      </c>
      <c r="B34" s="510" t="s">
        <v>159</v>
      </c>
      <c r="C34" s="510" t="s">
        <v>160</v>
      </c>
      <c r="D34" s="512" t="s">
        <v>161</v>
      </c>
      <c r="E34" s="512"/>
      <c r="F34" s="488">
        <v>39600</v>
      </c>
      <c r="G34" s="511">
        <v>43679</v>
      </c>
      <c r="I34" s="510" t="s">
        <v>910</v>
      </c>
      <c r="L34" s="564">
        <f t="shared" si="4"/>
        <v>39600</v>
      </c>
      <c r="M34" s="488">
        <f>L34</f>
        <v>39600</v>
      </c>
      <c r="O34" s="623"/>
      <c r="P34" s="62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c r="CS34" s="538"/>
      <c r="CT34" s="538"/>
      <c r="CU34" s="538"/>
      <c r="CV34" s="538"/>
      <c r="CW34" s="538"/>
      <c r="CX34" s="538"/>
      <c r="CY34" s="538"/>
      <c r="CZ34" s="538"/>
      <c r="DA34" s="538"/>
      <c r="DB34" s="538"/>
      <c r="DC34" s="538"/>
      <c r="DD34" s="538"/>
      <c r="DE34" s="538"/>
      <c r="DF34" s="538"/>
    </row>
    <row r="35" spans="1:110" s="487" customFormat="1" ht="24" hidden="1" customHeight="1" x14ac:dyDescent="0.15">
      <c r="A35" s="488">
        <v>34</v>
      </c>
      <c r="B35" s="510" t="s">
        <v>77</v>
      </c>
      <c r="C35" s="510" t="s">
        <v>162</v>
      </c>
      <c r="D35" s="510"/>
      <c r="E35" s="488"/>
      <c r="F35" s="488">
        <v>5000</v>
      </c>
      <c r="G35" s="511">
        <v>44076</v>
      </c>
      <c r="H35" s="488"/>
      <c r="I35" s="510" t="s">
        <v>909</v>
      </c>
      <c r="J35" s="488"/>
      <c r="K35" s="488"/>
      <c r="L35" s="564">
        <f t="shared" si="4"/>
        <v>5000</v>
      </c>
      <c r="M35" s="488"/>
      <c r="N35" s="488"/>
      <c r="O35" s="623"/>
      <c r="P35" s="62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38"/>
      <c r="AR35" s="538"/>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8"/>
      <c r="BQ35" s="538"/>
      <c r="BR35" s="538"/>
      <c r="BS35" s="538"/>
      <c r="BT35" s="538"/>
      <c r="BU35" s="538"/>
      <c r="BV35" s="538"/>
      <c r="BW35" s="538"/>
      <c r="BX35" s="538"/>
      <c r="BY35" s="538"/>
      <c r="BZ35" s="538"/>
      <c r="CA35" s="538"/>
      <c r="CB35" s="538"/>
      <c r="CC35" s="538"/>
      <c r="CD35" s="538"/>
      <c r="CE35" s="538"/>
      <c r="CF35" s="538"/>
      <c r="CG35" s="538"/>
      <c r="CH35" s="538"/>
      <c r="CI35" s="538"/>
      <c r="CJ35" s="538"/>
      <c r="CK35" s="538"/>
      <c r="CL35" s="538"/>
      <c r="CM35" s="538"/>
      <c r="CN35" s="538"/>
      <c r="CO35" s="538"/>
      <c r="CP35" s="538"/>
      <c r="CQ35" s="538"/>
      <c r="CR35" s="538"/>
      <c r="CS35" s="538"/>
      <c r="CT35" s="538"/>
      <c r="CU35" s="538"/>
      <c r="CV35" s="538"/>
      <c r="CW35" s="538"/>
      <c r="CX35" s="538"/>
      <c r="CY35" s="538"/>
      <c r="CZ35" s="538"/>
      <c r="DA35" s="538"/>
      <c r="DB35" s="538"/>
      <c r="DC35" s="538"/>
      <c r="DD35" s="538"/>
      <c r="DE35" s="538"/>
      <c r="DF35" s="538"/>
    </row>
    <row r="36" spans="1:110" s="489" customFormat="1" ht="12.75" hidden="1" customHeight="1" x14ac:dyDescent="0.15">
      <c r="A36" s="488">
        <v>35</v>
      </c>
      <c r="B36" s="510" t="s">
        <v>163</v>
      </c>
      <c r="C36" s="510" t="s">
        <v>164</v>
      </c>
      <c r="D36" s="510" t="s">
        <v>165</v>
      </c>
      <c r="E36" s="488"/>
      <c r="F36" s="488">
        <v>2641.8</v>
      </c>
      <c r="G36" s="511">
        <v>43700</v>
      </c>
      <c r="H36" s="488"/>
      <c r="I36" s="488"/>
      <c r="J36" s="523"/>
      <c r="K36" s="523"/>
      <c r="L36" s="488">
        <f t="shared" si="4"/>
        <v>2641.8</v>
      </c>
      <c r="M36" s="523"/>
      <c r="N36" s="523"/>
      <c r="O36" s="623"/>
      <c r="P36" s="628"/>
      <c r="Q36" s="538"/>
      <c r="R36" s="538"/>
      <c r="S36" s="538"/>
      <c r="T36" s="538"/>
      <c r="U36" s="538"/>
      <c r="V36" s="538"/>
      <c r="W36" s="538"/>
      <c r="X36" s="538"/>
      <c r="Y36" s="541"/>
      <c r="Z36" s="541"/>
      <c r="AA36" s="541"/>
      <c r="AB36" s="541"/>
      <c r="AC36" s="541"/>
      <c r="AD36" s="541"/>
      <c r="AE36" s="541"/>
      <c r="AF36" s="541"/>
      <c r="AG36" s="541"/>
      <c r="AH36" s="541"/>
      <c r="AI36" s="541"/>
      <c r="AJ36" s="541"/>
      <c r="AK36" s="541"/>
      <c r="AL36" s="541"/>
      <c r="AM36" s="541"/>
      <c r="AN36" s="541"/>
      <c r="AO36" s="541"/>
      <c r="AP36" s="541"/>
      <c r="AQ36" s="541"/>
      <c r="AR36" s="541"/>
      <c r="AS36" s="541"/>
      <c r="AT36" s="541"/>
      <c r="AU36" s="541"/>
      <c r="AV36" s="541"/>
      <c r="AW36" s="541"/>
      <c r="AX36" s="541"/>
      <c r="AY36" s="541"/>
      <c r="AZ36" s="541"/>
      <c r="BA36" s="541"/>
      <c r="BB36" s="541"/>
      <c r="BC36" s="541"/>
      <c r="BD36" s="541"/>
      <c r="BE36" s="541"/>
      <c r="BF36" s="541"/>
      <c r="BG36" s="541"/>
      <c r="BH36" s="541"/>
      <c r="BI36" s="541"/>
      <c r="BJ36" s="541"/>
      <c r="BK36" s="541"/>
      <c r="BL36" s="541"/>
      <c r="BM36" s="541"/>
      <c r="BN36" s="541"/>
      <c r="BO36" s="541"/>
      <c r="BP36" s="541"/>
      <c r="BQ36" s="541"/>
      <c r="BR36" s="541"/>
      <c r="BS36" s="541"/>
      <c r="BT36" s="541"/>
      <c r="BU36" s="541"/>
      <c r="BV36" s="541"/>
      <c r="BW36" s="541"/>
      <c r="BX36" s="541"/>
      <c r="BY36" s="541"/>
      <c r="BZ36" s="541"/>
      <c r="CA36" s="541"/>
      <c r="CB36" s="541"/>
      <c r="CC36" s="541"/>
      <c r="CD36" s="541"/>
      <c r="CE36" s="541"/>
      <c r="CF36" s="541"/>
      <c r="CG36" s="541"/>
      <c r="CH36" s="541"/>
      <c r="CI36" s="541"/>
      <c r="CJ36" s="541"/>
      <c r="CK36" s="541"/>
      <c r="CL36" s="541"/>
      <c r="CM36" s="541"/>
      <c r="CN36" s="541"/>
      <c r="CO36" s="541"/>
      <c r="CP36" s="541"/>
      <c r="CQ36" s="541"/>
      <c r="CR36" s="541"/>
      <c r="CS36" s="541"/>
      <c r="CT36" s="541"/>
      <c r="CU36" s="541"/>
      <c r="CV36" s="541"/>
      <c r="CW36" s="541"/>
      <c r="CX36" s="541"/>
      <c r="CY36" s="541"/>
      <c r="CZ36" s="541"/>
      <c r="DA36" s="541"/>
      <c r="DB36" s="541"/>
      <c r="DC36" s="541"/>
      <c r="DD36" s="541"/>
      <c r="DE36" s="541"/>
      <c r="DF36" s="541"/>
    </row>
    <row r="37" spans="1:110" s="489" customFormat="1" ht="24" hidden="1" customHeight="1" x14ac:dyDescent="0.15">
      <c r="A37" s="488">
        <v>36</v>
      </c>
      <c r="B37" s="510" t="s">
        <v>77</v>
      </c>
      <c r="C37" s="510" t="s">
        <v>166</v>
      </c>
      <c r="D37" s="510"/>
      <c r="E37" s="488"/>
      <c r="F37" s="488">
        <v>5000</v>
      </c>
      <c r="G37" s="511">
        <v>43700</v>
      </c>
      <c r="H37" s="488"/>
      <c r="I37" s="488"/>
      <c r="J37" s="523"/>
      <c r="K37" s="523"/>
      <c r="L37" s="488">
        <f t="shared" si="4"/>
        <v>5000</v>
      </c>
      <c r="M37" s="523"/>
      <c r="N37" s="523"/>
      <c r="O37" s="623"/>
      <c r="P37" s="628"/>
      <c r="Q37" s="538"/>
      <c r="R37" s="538"/>
      <c r="S37" s="538"/>
      <c r="T37" s="538"/>
      <c r="U37" s="538"/>
      <c r="V37" s="538"/>
      <c r="W37" s="538"/>
      <c r="X37" s="538"/>
      <c r="Y37" s="541"/>
      <c r="Z37" s="541"/>
      <c r="AA37" s="541"/>
      <c r="AB37" s="541"/>
      <c r="AC37" s="541"/>
      <c r="AD37" s="541"/>
      <c r="AE37" s="541"/>
      <c r="AF37" s="541"/>
      <c r="AG37" s="541"/>
      <c r="AH37" s="541"/>
      <c r="AI37" s="541"/>
      <c r="AJ37" s="541"/>
      <c r="AK37" s="541"/>
      <c r="AL37" s="541"/>
      <c r="AM37" s="541"/>
      <c r="AN37" s="541"/>
      <c r="AO37" s="541"/>
      <c r="AP37" s="541"/>
      <c r="AQ37" s="541"/>
      <c r="AR37" s="541"/>
      <c r="AS37" s="541"/>
      <c r="AT37" s="541"/>
      <c r="AU37" s="541"/>
      <c r="AV37" s="541"/>
      <c r="AW37" s="541"/>
      <c r="AX37" s="541"/>
      <c r="AY37" s="541"/>
      <c r="AZ37" s="541"/>
      <c r="BA37" s="541"/>
      <c r="BB37" s="541"/>
      <c r="BC37" s="541"/>
      <c r="BD37" s="541"/>
      <c r="BE37" s="541"/>
      <c r="BF37" s="541"/>
      <c r="BG37" s="541"/>
      <c r="BH37" s="541"/>
      <c r="BI37" s="541"/>
      <c r="BJ37" s="541"/>
      <c r="BK37" s="541"/>
      <c r="BL37" s="541"/>
      <c r="BM37" s="541"/>
      <c r="BN37" s="541"/>
      <c r="BO37" s="541"/>
      <c r="BP37" s="541"/>
      <c r="BQ37" s="541"/>
      <c r="BR37" s="541"/>
      <c r="BS37" s="541"/>
      <c r="BT37" s="541"/>
      <c r="BU37" s="541"/>
      <c r="BV37" s="541"/>
      <c r="BW37" s="541"/>
      <c r="BX37" s="541"/>
      <c r="BY37" s="541"/>
      <c r="BZ37" s="541"/>
      <c r="CA37" s="541"/>
      <c r="CB37" s="541"/>
      <c r="CC37" s="541"/>
      <c r="CD37" s="541"/>
      <c r="CE37" s="541"/>
      <c r="CF37" s="541"/>
      <c r="CG37" s="541"/>
      <c r="CH37" s="541"/>
      <c r="CI37" s="541"/>
      <c r="CJ37" s="541"/>
      <c r="CK37" s="541"/>
      <c r="CL37" s="541"/>
      <c r="CM37" s="541"/>
      <c r="CN37" s="541"/>
      <c r="CO37" s="541"/>
      <c r="CP37" s="541"/>
      <c r="CQ37" s="541"/>
      <c r="CR37" s="541"/>
      <c r="CS37" s="541"/>
      <c r="CT37" s="541"/>
      <c r="CU37" s="541"/>
      <c r="CV37" s="541"/>
      <c r="CW37" s="541"/>
      <c r="CX37" s="541"/>
      <c r="CY37" s="541"/>
      <c r="CZ37" s="541"/>
      <c r="DA37" s="541"/>
      <c r="DB37" s="541"/>
      <c r="DC37" s="541"/>
      <c r="DD37" s="541"/>
      <c r="DE37" s="541"/>
      <c r="DF37" s="541"/>
    </row>
    <row r="38" spans="1:110" s="489" customFormat="1" ht="12.75" hidden="1" customHeight="1" x14ac:dyDescent="0.15">
      <c r="A38" s="488">
        <v>37</v>
      </c>
      <c r="B38" s="510" t="s">
        <v>167</v>
      </c>
      <c r="C38" s="510" t="s">
        <v>168</v>
      </c>
      <c r="D38" s="510"/>
      <c r="E38" s="488"/>
      <c r="F38" s="488">
        <v>3826.55</v>
      </c>
      <c r="G38" s="511">
        <v>43711</v>
      </c>
      <c r="H38" s="488"/>
      <c r="I38" s="488"/>
      <c r="J38" s="523"/>
      <c r="K38" s="523"/>
      <c r="L38" s="488">
        <f t="shared" si="4"/>
        <v>3826.55</v>
      </c>
      <c r="M38" s="523"/>
      <c r="N38" s="523"/>
      <c r="O38" s="623"/>
      <c r="P38" s="628"/>
      <c r="Q38" s="538"/>
      <c r="R38" s="538"/>
      <c r="S38" s="538"/>
      <c r="T38" s="538"/>
      <c r="U38" s="538"/>
      <c r="V38" s="538"/>
      <c r="W38" s="538"/>
      <c r="X38" s="538"/>
      <c r="Y38" s="541"/>
      <c r="Z38" s="541"/>
      <c r="AA38" s="541"/>
      <c r="AB38" s="541"/>
      <c r="AC38" s="541"/>
      <c r="AD38" s="541"/>
      <c r="AE38" s="541"/>
      <c r="AF38" s="541"/>
      <c r="AG38" s="541"/>
      <c r="AH38" s="541"/>
      <c r="AI38" s="541"/>
      <c r="AJ38" s="541"/>
      <c r="AK38" s="541"/>
      <c r="AL38" s="541"/>
      <c r="AM38" s="541"/>
      <c r="AN38" s="541"/>
      <c r="AO38" s="541"/>
      <c r="AP38" s="541"/>
      <c r="AQ38" s="541"/>
      <c r="AR38" s="541"/>
      <c r="AS38" s="541"/>
      <c r="AT38" s="541"/>
      <c r="AU38" s="541"/>
      <c r="AV38" s="541"/>
      <c r="AW38" s="541"/>
      <c r="AX38" s="541"/>
      <c r="AY38" s="541"/>
      <c r="AZ38" s="541"/>
      <c r="BA38" s="541"/>
      <c r="BB38" s="541"/>
      <c r="BC38" s="541"/>
      <c r="BD38" s="541"/>
      <c r="BE38" s="541"/>
      <c r="BF38" s="541"/>
      <c r="BG38" s="541"/>
      <c r="BH38" s="541"/>
      <c r="BI38" s="541"/>
      <c r="BJ38" s="541"/>
      <c r="BK38" s="541"/>
      <c r="BL38" s="541"/>
      <c r="BM38" s="541"/>
      <c r="BN38" s="541"/>
      <c r="BO38" s="541"/>
      <c r="BP38" s="541"/>
      <c r="BQ38" s="541"/>
      <c r="BR38" s="541"/>
      <c r="BS38" s="541"/>
      <c r="BT38" s="541"/>
      <c r="BU38" s="541"/>
      <c r="BV38" s="541"/>
      <c r="BW38" s="541"/>
      <c r="BX38" s="541"/>
      <c r="BY38" s="541"/>
      <c r="BZ38" s="541"/>
      <c r="CA38" s="541"/>
      <c r="CB38" s="541"/>
      <c r="CC38" s="541"/>
      <c r="CD38" s="541"/>
      <c r="CE38" s="541"/>
      <c r="CF38" s="541"/>
      <c r="CG38" s="541"/>
      <c r="CH38" s="541"/>
      <c r="CI38" s="541"/>
      <c r="CJ38" s="541"/>
      <c r="CK38" s="541"/>
      <c r="CL38" s="541"/>
      <c r="CM38" s="541"/>
      <c r="CN38" s="541"/>
      <c r="CO38" s="541"/>
      <c r="CP38" s="541"/>
      <c r="CQ38" s="541"/>
      <c r="CR38" s="541"/>
      <c r="CS38" s="541"/>
      <c r="CT38" s="541"/>
      <c r="CU38" s="541"/>
      <c r="CV38" s="541"/>
      <c r="CW38" s="541"/>
      <c r="CX38" s="541"/>
      <c r="CY38" s="541"/>
      <c r="CZ38" s="541"/>
      <c r="DA38" s="541"/>
      <c r="DB38" s="541"/>
      <c r="DC38" s="541"/>
      <c r="DD38" s="541"/>
      <c r="DE38" s="541"/>
      <c r="DF38" s="541"/>
    </row>
    <row r="39" spans="1:110" s="487" customFormat="1" ht="24" customHeight="1" x14ac:dyDescent="0.15">
      <c r="A39" s="488">
        <v>31</v>
      </c>
      <c r="B39" s="510" t="s">
        <v>949</v>
      </c>
      <c r="C39" s="510" t="s">
        <v>170</v>
      </c>
      <c r="D39" s="512" t="s">
        <v>171</v>
      </c>
      <c r="E39" s="512"/>
      <c r="F39" s="488">
        <v>220</v>
      </c>
      <c r="G39" s="511">
        <v>44570</v>
      </c>
      <c r="H39" s="488"/>
      <c r="I39" s="510" t="s">
        <v>910</v>
      </c>
      <c r="J39" s="488"/>
      <c r="K39" s="488"/>
      <c r="L39" s="576">
        <f t="shared" si="4"/>
        <v>220</v>
      </c>
      <c r="M39" s="597">
        <v>0</v>
      </c>
      <c r="N39" s="488"/>
      <c r="O39" s="623"/>
      <c r="P39" s="62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538"/>
      <c r="BA39" s="538"/>
      <c r="BB39" s="538"/>
      <c r="BC39" s="538"/>
      <c r="BD39" s="538"/>
      <c r="BE39" s="538"/>
      <c r="BF39" s="538"/>
      <c r="BG39" s="538"/>
      <c r="BH39" s="538"/>
      <c r="BI39" s="538"/>
      <c r="BJ39" s="538"/>
      <c r="BK39" s="538"/>
      <c r="BL39" s="538"/>
      <c r="BM39" s="538"/>
      <c r="BN39" s="538"/>
      <c r="BO39" s="538"/>
      <c r="BP39" s="538"/>
      <c r="BQ39" s="538"/>
      <c r="BR39" s="538"/>
      <c r="BS39" s="538"/>
      <c r="BT39" s="538"/>
      <c r="BU39" s="538"/>
      <c r="BV39" s="538"/>
      <c r="BW39" s="538"/>
      <c r="BX39" s="538"/>
      <c r="BY39" s="538"/>
      <c r="BZ39" s="538"/>
      <c r="CA39" s="538"/>
      <c r="CB39" s="538"/>
      <c r="CC39" s="538"/>
      <c r="CD39" s="538"/>
      <c r="CE39" s="538"/>
      <c r="CF39" s="538"/>
      <c r="CG39" s="538"/>
      <c r="CH39" s="538"/>
      <c r="CI39" s="538"/>
      <c r="CJ39" s="538"/>
      <c r="CK39" s="538"/>
      <c r="CL39" s="538"/>
      <c r="CM39" s="538"/>
      <c r="CN39" s="538"/>
      <c r="CO39" s="538"/>
      <c r="CP39" s="538"/>
      <c r="CQ39" s="538"/>
      <c r="CR39" s="538"/>
      <c r="CS39" s="538"/>
      <c r="CT39" s="538"/>
      <c r="CU39" s="538"/>
      <c r="CV39" s="538"/>
      <c r="CW39" s="538"/>
      <c r="CX39" s="538"/>
      <c r="CY39" s="538"/>
      <c r="CZ39" s="538"/>
      <c r="DA39" s="538"/>
      <c r="DB39" s="538"/>
      <c r="DC39" s="538"/>
      <c r="DD39" s="538"/>
      <c r="DE39" s="538"/>
      <c r="DF39" s="538"/>
    </row>
    <row r="40" spans="1:110" s="487" customFormat="1" ht="24" customHeight="1" x14ac:dyDescent="0.15">
      <c r="A40" s="488">
        <v>32</v>
      </c>
      <c r="B40" s="510" t="s">
        <v>169</v>
      </c>
      <c r="C40" s="510" t="s">
        <v>172</v>
      </c>
      <c r="D40" s="512" t="s">
        <v>173</v>
      </c>
      <c r="E40" s="512"/>
      <c r="F40" s="488">
        <v>200</v>
      </c>
      <c r="G40" s="511">
        <v>44576</v>
      </c>
      <c r="H40" s="488"/>
      <c r="I40" s="510" t="s">
        <v>910</v>
      </c>
      <c r="J40" s="488"/>
      <c r="K40" s="488"/>
      <c r="L40" s="576">
        <f t="shared" si="4"/>
        <v>200</v>
      </c>
      <c r="M40" s="597">
        <v>0</v>
      </c>
      <c r="N40" s="488"/>
      <c r="O40" s="623"/>
      <c r="P40" s="62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8"/>
      <c r="BE40" s="538"/>
      <c r="BF40" s="538"/>
      <c r="BG40" s="538"/>
      <c r="BH40" s="538"/>
      <c r="BI40" s="538"/>
      <c r="BJ40" s="538"/>
      <c r="BK40" s="538"/>
      <c r="BL40" s="538"/>
      <c r="BM40" s="538"/>
      <c r="BN40" s="538"/>
      <c r="BO40" s="538"/>
      <c r="BP40" s="538"/>
      <c r="BQ40" s="538"/>
      <c r="BR40" s="538"/>
      <c r="BS40" s="538"/>
      <c r="BT40" s="538"/>
      <c r="BU40" s="538"/>
      <c r="BV40" s="538"/>
      <c r="BW40" s="538"/>
      <c r="BX40" s="538"/>
      <c r="BY40" s="538"/>
      <c r="BZ40" s="538"/>
      <c r="CA40" s="538"/>
      <c r="CB40" s="538"/>
      <c r="CC40" s="538"/>
      <c r="CD40" s="538"/>
      <c r="CE40" s="538"/>
      <c r="CF40" s="538"/>
      <c r="CG40" s="538"/>
      <c r="CH40" s="538"/>
      <c r="CI40" s="538"/>
      <c r="CJ40" s="538"/>
      <c r="CK40" s="538"/>
      <c r="CL40" s="538"/>
      <c r="CM40" s="538"/>
      <c r="CN40" s="538"/>
      <c r="CO40" s="538"/>
      <c r="CP40" s="538"/>
      <c r="CQ40" s="538"/>
      <c r="CR40" s="538"/>
      <c r="CS40" s="538"/>
      <c r="CT40" s="538"/>
      <c r="CU40" s="538"/>
      <c r="CV40" s="538"/>
      <c r="CW40" s="538"/>
      <c r="CX40" s="538"/>
      <c r="CY40" s="538"/>
      <c r="CZ40" s="538"/>
      <c r="DA40" s="538"/>
      <c r="DB40" s="538"/>
      <c r="DC40" s="538"/>
      <c r="DD40" s="538"/>
      <c r="DE40" s="538"/>
      <c r="DF40" s="538"/>
    </row>
    <row r="41" spans="1:110" s="487" customFormat="1" ht="26.25" hidden="1" customHeight="1" x14ac:dyDescent="0.15">
      <c r="A41" s="488"/>
      <c r="B41" s="488" t="str">
        <f>申请清单!C29</f>
        <v>搬家</v>
      </c>
      <c r="C41" s="488"/>
      <c r="D41" s="488"/>
      <c r="E41" s="488"/>
      <c r="F41" s="488"/>
      <c r="G41" s="488"/>
      <c r="H41" s="488"/>
      <c r="I41" s="510" t="s">
        <v>910</v>
      </c>
      <c r="J41" s="488"/>
      <c r="K41" s="488"/>
      <c r="L41" s="577">
        <f>申请清单!D29</f>
        <v>387</v>
      </c>
      <c r="M41" s="593">
        <v>0</v>
      </c>
      <c r="N41" s="488"/>
      <c r="O41" s="624"/>
      <c r="P41" s="62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8"/>
      <c r="AX41" s="538"/>
      <c r="AY41" s="538"/>
      <c r="AZ41" s="538"/>
      <c r="BA41" s="538"/>
      <c r="BB41" s="538"/>
      <c r="BC41" s="538"/>
      <c r="BD41" s="538"/>
      <c r="BE41" s="538"/>
      <c r="BF41" s="538"/>
      <c r="BG41" s="538"/>
      <c r="BH41" s="538"/>
      <c r="BI41" s="538"/>
      <c r="BJ41" s="538"/>
      <c r="BK41" s="538"/>
      <c r="BL41" s="538"/>
      <c r="BM41" s="538"/>
      <c r="BN41" s="538"/>
      <c r="BO41" s="538"/>
      <c r="BP41" s="538"/>
      <c r="BQ41" s="538"/>
      <c r="BR41" s="538"/>
      <c r="BS41" s="538"/>
      <c r="BT41" s="538"/>
      <c r="BU41" s="538"/>
      <c r="BV41" s="538"/>
      <c r="BW41" s="538"/>
      <c r="BX41" s="538"/>
      <c r="BY41" s="538"/>
      <c r="BZ41" s="538"/>
      <c r="CA41" s="538"/>
      <c r="CB41" s="538"/>
      <c r="CC41" s="538"/>
      <c r="CD41" s="538"/>
      <c r="CE41" s="538"/>
      <c r="CF41" s="538"/>
      <c r="CG41" s="538"/>
      <c r="CH41" s="538"/>
      <c r="CI41" s="538"/>
      <c r="CJ41" s="538"/>
      <c r="CK41" s="538"/>
      <c r="CL41" s="538"/>
      <c r="CM41" s="538"/>
      <c r="CN41" s="538"/>
      <c r="CO41" s="538"/>
      <c r="CP41" s="538"/>
      <c r="CQ41" s="538"/>
      <c r="CR41" s="538"/>
      <c r="CS41" s="538"/>
      <c r="CT41" s="538"/>
      <c r="CU41" s="538"/>
      <c r="CV41" s="538"/>
      <c r="CW41" s="538"/>
      <c r="CX41" s="538"/>
      <c r="CY41" s="538"/>
      <c r="CZ41" s="538"/>
      <c r="DA41" s="538"/>
      <c r="DB41" s="538"/>
      <c r="DC41" s="538"/>
      <c r="DD41" s="538"/>
      <c r="DE41" s="538"/>
      <c r="DF41" s="538"/>
    </row>
    <row r="42" spans="1:110" s="487" customFormat="1" x14ac:dyDescent="0.15">
      <c r="L42" s="524">
        <f>L26+L27+L30+L31+L32+L34+L28+L41</f>
        <v>301430</v>
      </c>
      <c r="M42" s="524">
        <f>SUM(M30:M41)</f>
        <v>39600</v>
      </c>
      <c r="O42" s="525">
        <f>O26+O27</f>
        <v>242515</v>
      </c>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8"/>
      <c r="AZ42" s="538"/>
      <c r="BA42" s="538"/>
      <c r="BB42" s="538"/>
      <c r="BC42" s="538"/>
      <c r="BD42" s="538"/>
      <c r="BE42" s="538"/>
      <c r="BF42" s="538"/>
      <c r="BG42" s="538"/>
      <c r="BH42" s="538"/>
      <c r="BI42" s="538"/>
      <c r="BJ42" s="538"/>
      <c r="BK42" s="538"/>
      <c r="BL42" s="538"/>
      <c r="BM42" s="538"/>
      <c r="BN42" s="538"/>
      <c r="BO42" s="538"/>
      <c r="BP42" s="538"/>
      <c r="BQ42" s="538"/>
      <c r="BR42" s="538"/>
      <c r="BS42" s="538"/>
      <c r="BT42" s="538"/>
      <c r="BU42" s="538"/>
      <c r="BV42" s="538"/>
      <c r="BW42" s="538"/>
      <c r="BX42" s="538"/>
      <c r="BY42" s="538"/>
      <c r="BZ42" s="538"/>
      <c r="CA42" s="538"/>
      <c r="CB42" s="538"/>
      <c r="CC42" s="538"/>
      <c r="CD42" s="538"/>
      <c r="CE42" s="538"/>
      <c r="CF42" s="538"/>
      <c r="CG42" s="538"/>
      <c r="CH42" s="538"/>
      <c r="CI42" s="538"/>
      <c r="CJ42" s="538"/>
      <c r="CK42" s="538"/>
      <c r="CL42" s="538"/>
      <c r="CM42" s="538"/>
      <c r="CN42" s="538"/>
      <c r="CO42" s="538"/>
      <c r="CP42" s="538"/>
      <c r="CQ42" s="538"/>
      <c r="CR42" s="538"/>
      <c r="CS42" s="538"/>
      <c r="CT42" s="538"/>
      <c r="CU42" s="538"/>
      <c r="CV42" s="538"/>
      <c r="CW42" s="538"/>
      <c r="CX42" s="538"/>
      <c r="CY42" s="538"/>
      <c r="CZ42" s="538"/>
      <c r="DA42" s="538"/>
      <c r="DB42" s="538"/>
      <c r="DC42" s="538"/>
      <c r="DD42" s="538"/>
      <c r="DE42" s="538"/>
      <c r="DF42" s="538"/>
    </row>
    <row r="43" spans="1:110" x14ac:dyDescent="0.15">
      <c r="M43" s="594">
        <f>M20+M29+M42</f>
        <v>289243</v>
      </c>
      <c r="P43" s="490">
        <v>289243</v>
      </c>
      <c r="Q43" s="571">
        <f>P43-M43</f>
        <v>0</v>
      </c>
      <c r="R43" s="538"/>
      <c r="S43" s="538"/>
      <c r="T43" s="538"/>
      <c r="U43" s="538"/>
      <c r="V43" s="538"/>
      <c r="W43" s="538"/>
      <c r="X43" s="538"/>
    </row>
    <row r="44" spans="1:110" x14ac:dyDescent="0.15">
      <c r="P44" s="490"/>
      <c r="R44" s="538"/>
      <c r="S44" s="538"/>
      <c r="T44" s="538"/>
      <c r="U44" s="538"/>
      <c r="V44" s="538"/>
      <c r="W44" s="538"/>
      <c r="X44" s="538"/>
    </row>
    <row r="45" spans="1:110" x14ac:dyDescent="0.15">
      <c r="P45" s="490"/>
      <c r="R45" s="538"/>
      <c r="S45" s="538"/>
      <c r="T45" s="538"/>
      <c r="U45" s="538"/>
      <c r="V45" s="538"/>
      <c r="W45" s="538"/>
      <c r="X45" s="538"/>
    </row>
    <row r="46" spans="1:110" x14ac:dyDescent="0.15">
      <c r="P46" s="490"/>
      <c r="Q46" s="614" t="s">
        <v>912</v>
      </c>
      <c r="R46" s="615"/>
      <c r="S46" s="615"/>
      <c r="T46" s="615"/>
      <c r="U46" s="538"/>
      <c r="V46" s="538"/>
      <c r="W46" s="538"/>
      <c r="X46" s="538"/>
    </row>
    <row r="47" spans="1:110" ht="14" x14ac:dyDescent="0.15">
      <c r="P47" s="490"/>
      <c r="Q47" s="614" t="s">
        <v>915</v>
      </c>
      <c r="R47" s="614"/>
      <c r="S47" s="572" t="s">
        <v>910</v>
      </c>
      <c r="T47" s="573"/>
    </row>
    <row r="48" spans="1:110" ht="14" x14ac:dyDescent="0.15">
      <c r="P48" s="490"/>
      <c r="Q48" s="572" t="s">
        <v>913</v>
      </c>
      <c r="R48" s="572" t="s">
        <v>951</v>
      </c>
      <c r="S48" s="572"/>
      <c r="T48" s="572" t="s">
        <v>911</v>
      </c>
    </row>
    <row r="49" spans="16:20" x14ac:dyDescent="0.15">
      <c r="P49" s="490"/>
      <c r="Q49" s="573">
        <f>M20</f>
        <v>249643</v>
      </c>
      <c r="R49" s="574">
        <f>L21+L22+L23+L28</f>
        <v>14720</v>
      </c>
      <c r="S49" s="574">
        <f>L34+L30+L31+L32+L39+L40</f>
        <v>40320</v>
      </c>
      <c r="T49" s="574">
        <f>Q49+R49+S49</f>
        <v>304683</v>
      </c>
    </row>
    <row r="50" spans="16:20" x14ac:dyDescent="0.15">
      <c r="P50" s="490"/>
      <c r="Q50" s="616">
        <f>Q49+R49</f>
        <v>264363</v>
      </c>
      <c r="R50" s="617"/>
      <c r="S50" s="538"/>
      <c r="T50" s="571">
        <f>L42-T49</f>
        <v>-3253</v>
      </c>
    </row>
    <row r="51" spans="16:20" x14ac:dyDescent="0.15">
      <c r="P51" s="490"/>
    </row>
    <row r="52" spans="16:20" x14ac:dyDescent="0.15">
      <c r="P52" s="490"/>
    </row>
    <row r="53" spans="16:20" x14ac:dyDescent="0.15">
      <c r="P53" s="490"/>
    </row>
    <row r="54" spans="16:20" x14ac:dyDescent="0.15">
      <c r="P54" s="490"/>
    </row>
    <row r="55" spans="16:20" x14ac:dyDescent="0.15">
      <c r="P55" s="490"/>
    </row>
    <row r="56" spans="16:20" x14ac:dyDescent="0.15">
      <c r="P56" s="490"/>
    </row>
    <row r="57" spans="16:20" x14ac:dyDescent="0.15">
      <c r="P57" s="490"/>
    </row>
    <row r="58" spans="16:20" x14ac:dyDescent="0.15">
      <c r="P58" s="490"/>
    </row>
    <row r="59" spans="16:20" x14ac:dyDescent="0.15">
      <c r="P59" s="490"/>
    </row>
    <row r="60" spans="16:20" x14ac:dyDescent="0.15">
      <c r="P60" s="490"/>
    </row>
    <row r="61" spans="16:20" x14ac:dyDescent="0.15">
      <c r="P61" s="490"/>
    </row>
    <row r="62" spans="16:20" x14ac:dyDescent="0.15">
      <c r="P62" s="490"/>
    </row>
    <row r="63" spans="16:20" x14ac:dyDescent="0.15">
      <c r="P63" s="490"/>
    </row>
    <row r="64" spans="16:20" x14ac:dyDescent="0.15">
      <c r="P64" s="490"/>
    </row>
    <row r="65" spans="16:16" x14ac:dyDescent="0.15">
      <c r="P65" s="490"/>
    </row>
    <row r="66" spans="16:16" x14ac:dyDescent="0.15">
      <c r="P66" s="490"/>
    </row>
    <row r="67" spans="16:16" x14ac:dyDescent="0.15">
      <c r="P67" s="490"/>
    </row>
    <row r="68" spans="16:16" x14ac:dyDescent="0.15">
      <c r="P68" s="490"/>
    </row>
    <row r="69" spans="16:16" x14ac:dyDescent="0.15">
      <c r="P69" s="490"/>
    </row>
    <row r="70" spans="16:16" x14ac:dyDescent="0.15">
      <c r="P70" s="490"/>
    </row>
    <row r="71" spans="16:16" x14ac:dyDescent="0.15">
      <c r="P71" s="490"/>
    </row>
    <row r="72" spans="16:16" x14ac:dyDescent="0.15">
      <c r="P72" s="490"/>
    </row>
    <row r="73" spans="16:16" x14ac:dyDescent="0.15">
      <c r="P73" s="490"/>
    </row>
    <row r="74" spans="16:16" x14ac:dyDescent="0.15">
      <c r="P74" s="490"/>
    </row>
    <row r="75" spans="16:16" x14ac:dyDescent="0.15">
      <c r="P75" s="490"/>
    </row>
    <row r="76" spans="16:16" x14ac:dyDescent="0.15">
      <c r="P76" s="490"/>
    </row>
    <row r="77" spans="16:16" x14ac:dyDescent="0.15">
      <c r="P77" s="490"/>
    </row>
    <row r="78" spans="16:16" x14ac:dyDescent="0.15">
      <c r="P78" s="490"/>
    </row>
    <row r="79" spans="16:16" x14ac:dyDescent="0.15">
      <c r="P79" s="490"/>
    </row>
    <row r="80" spans="16:16" x14ac:dyDescent="0.15">
      <c r="P80" s="490"/>
    </row>
    <row r="81" spans="16:16" x14ac:dyDescent="0.15">
      <c r="P81" s="490"/>
    </row>
    <row r="82" spans="16:16" x14ac:dyDescent="0.15">
      <c r="P82" s="490"/>
    </row>
    <row r="83" spans="16:16" x14ac:dyDescent="0.15">
      <c r="P83" s="490"/>
    </row>
    <row r="84" spans="16:16" x14ac:dyDescent="0.15">
      <c r="P84" s="490"/>
    </row>
    <row r="85" spans="16:16" x14ac:dyDescent="0.15">
      <c r="P85" s="490"/>
    </row>
    <row r="86" spans="16:16" x14ac:dyDescent="0.15">
      <c r="P86" s="490"/>
    </row>
    <row r="87" spans="16:16" x14ac:dyDescent="0.15">
      <c r="P87" s="490"/>
    </row>
    <row r="88" spans="16:16" x14ac:dyDescent="0.15">
      <c r="P88" s="490"/>
    </row>
    <row r="89" spans="16:16" x14ac:dyDescent="0.15">
      <c r="P89" s="490"/>
    </row>
    <row r="90" spans="16:16" x14ac:dyDescent="0.15">
      <c r="P90" s="490"/>
    </row>
    <row r="91" spans="16:16" x14ac:dyDescent="0.15">
      <c r="P91" s="490"/>
    </row>
    <row r="92" spans="16:16" x14ac:dyDescent="0.15">
      <c r="P92" s="490"/>
    </row>
    <row r="93" spans="16:16" x14ac:dyDescent="0.15">
      <c r="P93" s="490"/>
    </row>
    <row r="94" spans="16:16" x14ac:dyDescent="0.15">
      <c r="P94" s="490"/>
    </row>
    <row r="95" spans="16:16" x14ac:dyDescent="0.15">
      <c r="P95" s="490"/>
    </row>
    <row r="96" spans="16:16" x14ac:dyDescent="0.15">
      <c r="P96" s="490"/>
    </row>
    <row r="97" spans="16:16" x14ac:dyDescent="0.15">
      <c r="P97" s="490"/>
    </row>
    <row r="98" spans="16:16" x14ac:dyDescent="0.15">
      <c r="P98" s="490"/>
    </row>
    <row r="99" spans="16:16" x14ac:dyDescent="0.15">
      <c r="P99" s="490"/>
    </row>
    <row r="100" spans="16:16" x14ac:dyDescent="0.15">
      <c r="P100" s="490"/>
    </row>
    <row r="101" spans="16:16" x14ac:dyDescent="0.15">
      <c r="P101" s="490"/>
    </row>
    <row r="102" spans="16:16" x14ac:dyDescent="0.15">
      <c r="P102" s="490"/>
    </row>
    <row r="103" spans="16:16" x14ac:dyDescent="0.15">
      <c r="P103" s="490"/>
    </row>
    <row r="104" spans="16:16" x14ac:dyDescent="0.15">
      <c r="P104" s="490"/>
    </row>
    <row r="105" spans="16:16" x14ac:dyDescent="0.15">
      <c r="P105" s="490"/>
    </row>
    <row r="106" spans="16:16" x14ac:dyDescent="0.15">
      <c r="P106" s="490"/>
    </row>
    <row r="107" spans="16:16" x14ac:dyDescent="0.15">
      <c r="P107" s="490"/>
    </row>
    <row r="108" spans="16:16" x14ac:dyDescent="0.15">
      <c r="P108" s="490"/>
    </row>
    <row r="109" spans="16:16" x14ac:dyDescent="0.15">
      <c r="P109" s="490"/>
    </row>
    <row r="110" spans="16:16" x14ac:dyDescent="0.15">
      <c r="P110" s="490"/>
    </row>
    <row r="111" spans="16:16" x14ac:dyDescent="0.15">
      <c r="P111" s="490"/>
    </row>
    <row r="112" spans="16:16" x14ac:dyDescent="0.15">
      <c r="P112" s="490"/>
    </row>
    <row r="113" spans="16:16" x14ac:dyDescent="0.15">
      <c r="P113" s="490"/>
    </row>
    <row r="114" spans="16:16" x14ac:dyDescent="0.15">
      <c r="P114" s="490"/>
    </row>
    <row r="115" spans="16:16" x14ac:dyDescent="0.15">
      <c r="P115" s="490"/>
    </row>
    <row r="116" spans="16:16" x14ac:dyDescent="0.15">
      <c r="P116" s="490"/>
    </row>
    <row r="117" spans="16:16" x14ac:dyDescent="0.15">
      <c r="P117" s="490"/>
    </row>
    <row r="118" spans="16:16" x14ac:dyDescent="0.15">
      <c r="P118" s="490"/>
    </row>
    <row r="119" spans="16:16" x14ac:dyDescent="0.15">
      <c r="P119" s="490"/>
    </row>
    <row r="120" spans="16:16" x14ac:dyDescent="0.15">
      <c r="P120" s="490"/>
    </row>
    <row r="121" spans="16:16" x14ac:dyDescent="0.15">
      <c r="P121" s="490"/>
    </row>
    <row r="122" spans="16:16" x14ac:dyDescent="0.15">
      <c r="P122" s="490"/>
    </row>
    <row r="123" spans="16:16" x14ac:dyDescent="0.15">
      <c r="P123" s="490"/>
    </row>
    <row r="124" spans="16:16" x14ac:dyDescent="0.15">
      <c r="P124" s="490"/>
    </row>
    <row r="125" spans="16:16" x14ac:dyDescent="0.15">
      <c r="P125" s="490"/>
    </row>
    <row r="126" spans="16:16" x14ac:dyDescent="0.15">
      <c r="P126" s="490"/>
    </row>
    <row r="127" spans="16:16" x14ac:dyDescent="0.15">
      <c r="P127" s="490"/>
    </row>
    <row r="128" spans="16:16" x14ac:dyDescent="0.15">
      <c r="P128" s="490"/>
    </row>
    <row r="129" spans="16:16" x14ac:dyDescent="0.15">
      <c r="P129" s="490"/>
    </row>
    <row r="130" spans="16:16" x14ac:dyDescent="0.15">
      <c r="P130" s="490"/>
    </row>
    <row r="131" spans="16:16" x14ac:dyDescent="0.15">
      <c r="P131" s="490"/>
    </row>
    <row r="132" spans="16:16" x14ac:dyDescent="0.15">
      <c r="P132" s="490"/>
    </row>
    <row r="133" spans="16:16" x14ac:dyDescent="0.15">
      <c r="P133" s="490"/>
    </row>
    <row r="134" spans="16:16" x14ac:dyDescent="0.15">
      <c r="P134" s="490"/>
    </row>
    <row r="135" spans="16:16" x14ac:dyDescent="0.15">
      <c r="P135" s="490"/>
    </row>
    <row r="136" spans="16:16" x14ac:dyDescent="0.15">
      <c r="P136" s="490"/>
    </row>
    <row r="137" spans="16:16" x14ac:dyDescent="0.15">
      <c r="P137" s="490"/>
    </row>
    <row r="138" spans="16:16" x14ac:dyDescent="0.15">
      <c r="P138" s="490"/>
    </row>
    <row r="139" spans="16:16" x14ac:dyDescent="0.15">
      <c r="P139" s="490"/>
    </row>
    <row r="140" spans="16:16" x14ac:dyDescent="0.15">
      <c r="P140" s="490"/>
    </row>
    <row r="141" spans="16:16" x14ac:dyDescent="0.15">
      <c r="P141" s="490"/>
    </row>
    <row r="142" spans="16:16" x14ac:dyDescent="0.15">
      <c r="P142" s="490"/>
    </row>
    <row r="143" spans="16:16" x14ac:dyDescent="0.15">
      <c r="P143" s="490"/>
    </row>
    <row r="144" spans="16:16" x14ac:dyDescent="0.15">
      <c r="P144" s="490"/>
    </row>
    <row r="145" spans="16:16" x14ac:dyDescent="0.15">
      <c r="P145" s="490"/>
    </row>
    <row r="146" spans="16:16" x14ac:dyDescent="0.15">
      <c r="P146" s="490"/>
    </row>
    <row r="147" spans="16:16" x14ac:dyDescent="0.15">
      <c r="P147" s="490"/>
    </row>
    <row r="148" spans="16:16" x14ac:dyDescent="0.15">
      <c r="P148" s="490"/>
    </row>
    <row r="149" spans="16:16" x14ac:dyDescent="0.15">
      <c r="P149" s="490"/>
    </row>
    <row r="150" spans="16:16" x14ac:dyDescent="0.15">
      <c r="P150" s="490"/>
    </row>
    <row r="151" spans="16:16" x14ac:dyDescent="0.15">
      <c r="P151" s="490"/>
    </row>
    <row r="152" spans="16:16" x14ac:dyDescent="0.15">
      <c r="P152" s="490"/>
    </row>
    <row r="153" spans="16:16" x14ac:dyDescent="0.15">
      <c r="P153" s="490"/>
    </row>
    <row r="154" spans="16:16" x14ac:dyDescent="0.15">
      <c r="P154" s="490"/>
    </row>
    <row r="155" spans="16:16" x14ac:dyDescent="0.15">
      <c r="P155" s="490"/>
    </row>
    <row r="156" spans="16:16" x14ac:dyDescent="0.15">
      <c r="P156" s="490"/>
    </row>
    <row r="157" spans="16:16" x14ac:dyDescent="0.15">
      <c r="P157" s="490"/>
    </row>
    <row r="158" spans="16:16" x14ac:dyDescent="0.15">
      <c r="P158" s="490"/>
    </row>
    <row r="159" spans="16:16" x14ac:dyDescent="0.15">
      <c r="P159" s="490"/>
    </row>
    <row r="160" spans="16:16" x14ac:dyDescent="0.15">
      <c r="P160" s="490"/>
    </row>
    <row r="161" spans="16:16" x14ac:dyDescent="0.15">
      <c r="P161" s="490"/>
    </row>
    <row r="162" spans="16:16" x14ac:dyDescent="0.15">
      <c r="P162" s="490"/>
    </row>
    <row r="163" spans="16:16" x14ac:dyDescent="0.15">
      <c r="P163" s="490"/>
    </row>
    <row r="164" spans="16:16" x14ac:dyDescent="0.15">
      <c r="P164" s="490"/>
    </row>
    <row r="165" spans="16:16" x14ac:dyDescent="0.15">
      <c r="P165" s="490"/>
    </row>
    <row r="166" spans="16:16" x14ac:dyDescent="0.15">
      <c r="P166" s="490"/>
    </row>
    <row r="167" spans="16:16" x14ac:dyDescent="0.15">
      <c r="P167" s="490"/>
    </row>
    <row r="168" spans="16:16" x14ac:dyDescent="0.15">
      <c r="P168" s="490"/>
    </row>
    <row r="169" spans="16:16" x14ac:dyDescent="0.15">
      <c r="P169" s="490"/>
    </row>
    <row r="170" spans="16:16" x14ac:dyDescent="0.15">
      <c r="P170" s="490"/>
    </row>
    <row r="171" spans="16:16" x14ac:dyDescent="0.15">
      <c r="P171" s="490"/>
    </row>
    <row r="172" spans="16:16" x14ac:dyDescent="0.15">
      <c r="P172" s="490"/>
    </row>
    <row r="173" spans="16:16" x14ac:dyDescent="0.15">
      <c r="P173" s="490"/>
    </row>
    <row r="174" spans="16:16" x14ac:dyDescent="0.15">
      <c r="P174" s="490"/>
    </row>
    <row r="175" spans="16:16" x14ac:dyDescent="0.15">
      <c r="P175" s="490"/>
    </row>
    <row r="176" spans="16:16" x14ac:dyDescent="0.15">
      <c r="P176" s="490"/>
    </row>
    <row r="177" spans="16:16" x14ac:dyDescent="0.15">
      <c r="P177" s="490"/>
    </row>
    <row r="178" spans="16:16" x14ac:dyDescent="0.15">
      <c r="P178" s="490"/>
    </row>
    <row r="179" spans="16:16" x14ac:dyDescent="0.15">
      <c r="P179" s="490"/>
    </row>
    <row r="180" spans="16:16" x14ac:dyDescent="0.15">
      <c r="P180" s="490"/>
    </row>
    <row r="181" spans="16:16" x14ac:dyDescent="0.15">
      <c r="P181" s="490"/>
    </row>
    <row r="182" spans="16:16" x14ac:dyDescent="0.15">
      <c r="P182" s="490"/>
    </row>
    <row r="183" spans="16:16" x14ac:dyDescent="0.15">
      <c r="P183" s="490"/>
    </row>
    <row r="184" spans="16:16" x14ac:dyDescent="0.15">
      <c r="P184" s="490"/>
    </row>
    <row r="185" spans="16:16" x14ac:dyDescent="0.15">
      <c r="P185" s="490"/>
    </row>
    <row r="186" spans="16:16" x14ac:dyDescent="0.15">
      <c r="P186" s="490"/>
    </row>
    <row r="187" spans="16:16" x14ac:dyDescent="0.15">
      <c r="P187" s="490"/>
    </row>
    <row r="188" spans="16:16" x14ac:dyDescent="0.15">
      <c r="P188" s="490"/>
    </row>
    <row r="189" spans="16:16" x14ac:dyDescent="0.15">
      <c r="P189" s="490"/>
    </row>
    <row r="190" spans="16:16" x14ac:dyDescent="0.15">
      <c r="P190" s="490"/>
    </row>
    <row r="191" spans="16:16" x14ac:dyDescent="0.15">
      <c r="P191" s="490"/>
    </row>
    <row r="192" spans="16:16" x14ac:dyDescent="0.15">
      <c r="P192" s="490"/>
    </row>
    <row r="193" spans="16:16" x14ac:dyDescent="0.15">
      <c r="P193" s="490"/>
    </row>
    <row r="194" spans="16:16" x14ac:dyDescent="0.15">
      <c r="P194" s="490"/>
    </row>
    <row r="195" spans="16:16" x14ac:dyDescent="0.15">
      <c r="P195" s="490"/>
    </row>
    <row r="196" spans="16:16" x14ac:dyDescent="0.15">
      <c r="P196" s="490"/>
    </row>
    <row r="197" spans="16:16" x14ac:dyDescent="0.15">
      <c r="P197" s="490"/>
    </row>
    <row r="198" spans="16:16" x14ac:dyDescent="0.15">
      <c r="P198" s="490"/>
    </row>
    <row r="199" spans="16:16" x14ac:dyDescent="0.15">
      <c r="P199" s="490"/>
    </row>
    <row r="200" spans="16:16" x14ac:dyDescent="0.15">
      <c r="P200" s="490"/>
    </row>
    <row r="201" spans="16:16" x14ac:dyDescent="0.15">
      <c r="P201" s="490"/>
    </row>
    <row r="202" spans="16:16" x14ac:dyDescent="0.15">
      <c r="P202" s="490"/>
    </row>
    <row r="203" spans="16:16" x14ac:dyDescent="0.15">
      <c r="P203" s="490"/>
    </row>
    <row r="204" spans="16:16" x14ac:dyDescent="0.15">
      <c r="P204" s="490"/>
    </row>
    <row r="205" spans="16:16" x14ac:dyDescent="0.15">
      <c r="P205" s="490"/>
    </row>
    <row r="206" spans="16:16" x14ac:dyDescent="0.15">
      <c r="P206" s="490"/>
    </row>
    <row r="207" spans="16:16" x14ac:dyDescent="0.15">
      <c r="P207" s="490"/>
    </row>
    <row r="208" spans="16:16" x14ac:dyDescent="0.15">
      <c r="P208" s="490"/>
    </row>
    <row r="209" spans="16:16" x14ac:dyDescent="0.15">
      <c r="P209" s="490"/>
    </row>
    <row r="210" spans="16:16" x14ac:dyDescent="0.15">
      <c r="P210" s="490"/>
    </row>
    <row r="211" spans="16:16" x14ac:dyDescent="0.15">
      <c r="P211" s="490"/>
    </row>
    <row r="212" spans="16:16" x14ac:dyDescent="0.15">
      <c r="P212" s="490"/>
    </row>
    <row r="213" spans="16:16" x14ac:dyDescent="0.15">
      <c r="P213" s="490"/>
    </row>
    <row r="214" spans="16:16" x14ac:dyDescent="0.15">
      <c r="P214" s="490"/>
    </row>
    <row r="215" spans="16:16" x14ac:dyDescent="0.15">
      <c r="P215" s="490"/>
    </row>
    <row r="216" spans="16:16" x14ac:dyDescent="0.15">
      <c r="P216" s="490"/>
    </row>
    <row r="217" spans="16:16" x14ac:dyDescent="0.15">
      <c r="P217" s="490"/>
    </row>
    <row r="218" spans="16:16" x14ac:dyDescent="0.15">
      <c r="P218" s="490"/>
    </row>
    <row r="219" spans="16:16" x14ac:dyDescent="0.15">
      <c r="P219" s="490"/>
    </row>
    <row r="220" spans="16:16" x14ac:dyDescent="0.15">
      <c r="P220" s="490"/>
    </row>
    <row r="221" spans="16:16" x14ac:dyDescent="0.15">
      <c r="P221" s="490"/>
    </row>
    <row r="222" spans="16:16" x14ac:dyDescent="0.15">
      <c r="P222" s="490"/>
    </row>
    <row r="223" spans="16:16" x14ac:dyDescent="0.15">
      <c r="P223" s="490"/>
    </row>
    <row r="224" spans="16:16" x14ac:dyDescent="0.15">
      <c r="P224" s="490"/>
    </row>
    <row r="225" spans="16:16" x14ac:dyDescent="0.15">
      <c r="P225" s="490"/>
    </row>
    <row r="226" spans="16:16" x14ac:dyDescent="0.15">
      <c r="P226" s="490"/>
    </row>
    <row r="227" spans="16:16" x14ac:dyDescent="0.15">
      <c r="P227" s="490"/>
    </row>
    <row r="228" spans="16:16" x14ac:dyDescent="0.15">
      <c r="P228" s="490"/>
    </row>
    <row r="229" spans="16:16" x14ac:dyDescent="0.15">
      <c r="P229" s="490"/>
    </row>
    <row r="230" spans="16:16" x14ac:dyDescent="0.15">
      <c r="P230" s="490"/>
    </row>
    <row r="231" spans="16:16" x14ac:dyDescent="0.15">
      <c r="P231" s="490"/>
    </row>
    <row r="232" spans="16:16" x14ac:dyDescent="0.15">
      <c r="P232" s="490"/>
    </row>
    <row r="233" spans="16:16" x14ac:dyDescent="0.15">
      <c r="P233" s="490"/>
    </row>
    <row r="234" spans="16:16" x14ac:dyDescent="0.15">
      <c r="P234" s="490"/>
    </row>
    <row r="235" spans="16:16" x14ac:dyDescent="0.15">
      <c r="P235" s="490"/>
    </row>
    <row r="236" spans="16:16" x14ac:dyDescent="0.15">
      <c r="P236" s="490"/>
    </row>
    <row r="237" spans="16:16" x14ac:dyDescent="0.15">
      <c r="P237" s="490"/>
    </row>
    <row r="238" spans="16:16" x14ac:dyDescent="0.15">
      <c r="P238" s="490"/>
    </row>
    <row r="239" spans="16:16" x14ac:dyDescent="0.15">
      <c r="P239" s="490"/>
    </row>
    <row r="240" spans="16:16" x14ac:dyDescent="0.15">
      <c r="P240" s="490"/>
    </row>
    <row r="241" spans="16:16" x14ac:dyDescent="0.15">
      <c r="P241" s="490"/>
    </row>
    <row r="242" spans="16:16" x14ac:dyDescent="0.15">
      <c r="P242" s="490"/>
    </row>
    <row r="243" spans="16:16" x14ac:dyDescent="0.15">
      <c r="P243" s="490"/>
    </row>
    <row r="244" spans="16:16" x14ac:dyDescent="0.15">
      <c r="P244" s="490"/>
    </row>
    <row r="245" spans="16:16" x14ac:dyDescent="0.15">
      <c r="P245" s="490"/>
    </row>
    <row r="246" spans="16:16" x14ac:dyDescent="0.15">
      <c r="P246" s="490"/>
    </row>
    <row r="247" spans="16:16" x14ac:dyDescent="0.15">
      <c r="P247" s="490"/>
    </row>
    <row r="248" spans="16:16" x14ac:dyDescent="0.15">
      <c r="P248" s="490"/>
    </row>
    <row r="249" spans="16:16" x14ac:dyDescent="0.15">
      <c r="P249" s="490"/>
    </row>
    <row r="250" spans="16:16" x14ac:dyDescent="0.15">
      <c r="P250" s="490"/>
    </row>
    <row r="251" spans="16:16" x14ac:dyDescent="0.15">
      <c r="P251" s="490"/>
    </row>
    <row r="252" spans="16:16" x14ac:dyDescent="0.15">
      <c r="P252" s="490"/>
    </row>
    <row r="253" spans="16:16" x14ac:dyDescent="0.15">
      <c r="P253" s="490"/>
    </row>
    <row r="254" spans="16:16" x14ac:dyDescent="0.15">
      <c r="P254" s="490"/>
    </row>
    <row r="255" spans="16:16" x14ac:dyDescent="0.15">
      <c r="P255" s="490"/>
    </row>
    <row r="256" spans="16:16" x14ac:dyDescent="0.15">
      <c r="P256" s="490"/>
    </row>
    <row r="257" spans="16:16" x14ac:dyDescent="0.15">
      <c r="P257" s="490"/>
    </row>
    <row r="258" spans="16:16" x14ac:dyDescent="0.15">
      <c r="P258" s="490"/>
    </row>
    <row r="259" spans="16:16" x14ac:dyDescent="0.15">
      <c r="P259" s="490"/>
    </row>
    <row r="260" spans="16:16" x14ac:dyDescent="0.15">
      <c r="P260" s="490"/>
    </row>
    <row r="261" spans="16:16" x14ac:dyDescent="0.15">
      <c r="P261" s="490"/>
    </row>
    <row r="262" spans="16:16" x14ac:dyDescent="0.15">
      <c r="P262" s="490"/>
    </row>
    <row r="263" spans="16:16" x14ac:dyDescent="0.15">
      <c r="P263" s="490"/>
    </row>
    <row r="264" spans="16:16" x14ac:dyDescent="0.15">
      <c r="P264" s="490"/>
    </row>
    <row r="265" spans="16:16" x14ac:dyDescent="0.15">
      <c r="P265" s="490"/>
    </row>
    <row r="266" spans="16:16" x14ac:dyDescent="0.15">
      <c r="P266" s="490"/>
    </row>
    <row r="267" spans="16:16" x14ac:dyDescent="0.15">
      <c r="P267" s="490"/>
    </row>
    <row r="268" spans="16:16" x14ac:dyDescent="0.15">
      <c r="P268" s="490"/>
    </row>
    <row r="269" spans="16:16" x14ac:dyDescent="0.15">
      <c r="P269" s="490"/>
    </row>
    <row r="270" spans="16:16" x14ac:dyDescent="0.15">
      <c r="P270" s="490"/>
    </row>
    <row r="271" spans="16:16" x14ac:dyDescent="0.15">
      <c r="P271" s="490"/>
    </row>
    <row r="272" spans="16:16" x14ac:dyDescent="0.15">
      <c r="P272" s="490"/>
    </row>
    <row r="273" spans="16:16" x14ac:dyDescent="0.15">
      <c r="P273" s="490"/>
    </row>
    <row r="274" spans="16:16" x14ac:dyDescent="0.15">
      <c r="P274" s="490"/>
    </row>
    <row r="275" spans="16:16" x14ac:dyDescent="0.15">
      <c r="P275" s="490"/>
    </row>
    <row r="276" spans="16:16" x14ac:dyDescent="0.15">
      <c r="P276" s="490"/>
    </row>
    <row r="277" spans="16:16" x14ac:dyDescent="0.15">
      <c r="P277" s="490"/>
    </row>
    <row r="278" spans="16:16" x14ac:dyDescent="0.15">
      <c r="P278" s="490"/>
    </row>
    <row r="279" spans="16:16" x14ac:dyDescent="0.15">
      <c r="P279" s="490"/>
    </row>
    <row r="280" spans="16:16" x14ac:dyDescent="0.15">
      <c r="P280" s="490"/>
    </row>
    <row r="281" spans="16:16" x14ac:dyDescent="0.15">
      <c r="P281" s="490"/>
    </row>
    <row r="282" spans="16:16" x14ac:dyDescent="0.15">
      <c r="P282" s="490"/>
    </row>
    <row r="283" spans="16:16" x14ac:dyDescent="0.15">
      <c r="P283" s="490"/>
    </row>
    <row r="284" spans="16:16" x14ac:dyDescent="0.15">
      <c r="P284" s="490"/>
    </row>
    <row r="285" spans="16:16" x14ac:dyDescent="0.15">
      <c r="P285" s="490"/>
    </row>
    <row r="286" spans="16:16" x14ac:dyDescent="0.15">
      <c r="P286" s="490"/>
    </row>
    <row r="287" spans="16:16" x14ac:dyDescent="0.15">
      <c r="P287" s="490"/>
    </row>
    <row r="288" spans="16:16" x14ac:dyDescent="0.15">
      <c r="P288" s="490"/>
    </row>
    <row r="289" spans="16:16" x14ac:dyDescent="0.15">
      <c r="P289" s="490"/>
    </row>
    <row r="290" spans="16:16" x14ac:dyDescent="0.15">
      <c r="P290" s="490"/>
    </row>
    <row r="291" spans="16:16" x14ac:dyDescent="0.15">
      <c r="P291" s="490"/>
    </row>
    <row r="292" spans="16:16" x14ac:dyDescent="0.15">
      <c r="P292" s="490"/>
    </row>
    <row r="293" spans="16:16" x14ac:dyDescent="0.15">
      <c r="P293" s="490"/>
    </row>
    <row r="294" spans="16:16" x14ac:dyDescent="0.15">
      <c r="P294" s="490"/>
    </row>
    <row r="295" spans="16:16" x14ac:dyDescent="0.15">
      <c r="P295" s="490"/>
    </row>
    <row r="296" spans="16:16" x14ac:dyDescent="0.15">
      <c r="P296" s="490"/>
    </row>
    <row r="297" spans="16:16" x14ac:dyDescent="0.15">
      <c r="P297" s="490"/>
    </row>
    <row r="298" spans="16:16" x14ac:dyDescent="0.15">
      <c r="P298" s="490"/>
    </row>
    <row r="299" spans="16:16" x14ac:dyDescent="0.15">
      <c r="P299" s="490"/>
    </row>
    <row r="300" spans="16:16" x14ac:dyDescent="0.15">
      <c r="P300" s="490"/>
    </row>
    <row r="301" spans="16:16" x14ac:dyDescent="0.15">
      <c r="P301" s="490"/>
    </row>
    <row r="302" spans="16:16" x14ac:dyDescent="0.15">
      <c r="P302" s="490"/>
    </row>
    <row r="303" spans="16:16" x14ac:dyDescent="0.15">
      <c r="P303" s="490"/>
    </row>
    <row r="304" spans="16:16" x14ac:dyDescent="0.15">
      <c r="P304" s="490"/>
    </row>
    <row r="305" spans="16:16" x14ac:dyDescent="0.15">
      <c r="P305" s="490"/>
    </row>
    <row r="306" spans="16:16" x14ac:dyDescent="0.15">
      <c r="P306" s="490"/>
    </row>
    <row r="307" spans="16:16" x14ac:dyDescent="0.15">
      <c r="P307" s="490"/>
    </row>
    <row r="308" spans="16:16" x14ac:dyDescent="0.15">
      <c r="P308" s="490"/>
    </row>
    <row r="309" spans="16:16" x14ac:dyDescent="0.15">
      <c r="P309" s="490"/>
    </row>
    <row r="310" spans="16:16" x14ac:dyDescent="0.15">
      <c r="P310" s="490"/>
    </row>
    <row r="311" spans="16:16" x14ac:dyDescent="0.15">
      <c r="P311" s="490"/>
    </row>
    <row r="312" spans="16:16" x14ac:dyDescent="0.15">
      <c r="P312" s="490"/>
    </row>
    <row r="313" spans="16:16" x14ac:dyDescent="0.15">
      <c r="P313" s="490"/>
    </row>
    <row r="314" spans="16:16" x14ac:dyDescent="0.15">
      <c r="P314" s="490"/>
    </row>
    <row r="315" spans="16:16" x14ac:dyDescent="0.15">
      <c r="P315" s="490"/>
    </row>
    <row r="316" spans="16:16" x14ac:dyDescent="0.15">
      <c r="P316" s="490"/>
    </row>
    <row r="317" spans="16:16" x14ac:dyDescent="0.15">
      <c r="P317" s="490"/>
    </row>
    <row r="318" spans="16:16" x14ac:dyDescent="0.15">
      <c r="P318" s="490"/>
    </row>
    <row r="319" spans="16:16" x14ac:dyDescent="0.15">
      <c r="P319" s="490"/>
    </row>
    <row r="320" spans="16:16" x14ac:dyDescent="0.15">
      <c r="P320" s="490"/>
    </row>
    <row r="321" spans="16:16" x14ac:dyDescent="0.15">
      <c r="P321" s="490"/>
    </row>
    <row r="322" spans="16:16" x14ac:dyDescent="0.15">
      <c r="P322" s="490"/>
    </row>
    <row r="323" spans="16:16" x14ac:dyDescent="0.15">
      <c r="P323" s="490"/>
    </row>
    <row r="324" spans="16:16" x14ac:dyDescent="0.15">
      <c r="P324" s="490"/>
    </row>
    <row r="325" spans="16:16" x14ac:dyDescent="0.15">
      <c r="P325" s="490"/>
    </row>
  </sheetData>
  <mergeCells count="16">
    <mergeCell ref="P2:P6"/>
    <mergeCell ref="P7:P19"/>
    <mergeCell ref="P21:P41"/>
    <mergeCell ref="R1:W1"/>
    <mergeCell ref="C16:C17"/>
    <mergeCell ref="I16:I17"/>
    <mergeCell ref="J16:J17"/>
    <mergeCell ref="K16:K17"/>
    <mergeCell ref="M16:M17"/>
    <mergeCell ref="N16:N17"/>
    <mergeCell ref="O16:O17"/>
    <mergeCell ref="Q46:T46"/>
    <mergeCell ref="Q50:R50"/>
    <mergeCell ref="Q47:R47"/>
    <mergeCell ref="O21:O25"/>
    <mergeCell ref="O27:O41"/>
  </mergeCells>
  <phoneticPr fontId="69" type="noConversion"/>
  <pageMargins left="0.7" right="0.7" top="0.75" bottom="0.75" header="0.3" footer="0.3"/>
  <pageSetup paperSize="9"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7" workbookViewId="0">
      <selection activeCell="H17" sqref="H17"/>
    </sheetView>
  </sheetViews>
  <sheetFormatPr baseColWidth="10" defaultColWidth="9" defaultRowHeight="16" x14ac:dyDescent="0.15"/>
  <cols>
    <col min="1" max="1" width="7.6640625" style="408" customWidth="1"/>
    <col min="2" max="2" width="14.6640625" style="456" customWidth="1"/>
    <col min="3" max="3" width="11.6640625" style="409" customWidth="1"/>
    <col min="4" max="4" width="5.6640625" style="408" customWidth="1"/>
    <col min="5" max="5" width="7.83203125" style="410" customWidth="1"/>
    <col min="6" max="6" width="7.6640625" style="411" customWidth="1"/>
    <col min="7" max="7" width="13.83203125" style="412" customWidth="1"/>
    <col min="8" max="8" width="65" style="408" customWidth="1"/>
    <col min="9" max="9" width="20.33203125" style="408" customWidth="1"/>
    <col min="10" max="15" width="7.6640625" style="408" customWidth="1"/>
    <col min="16" max="16384" width="9" style="408"/>
  </cols>
  <sheetData>
    <row r="1" spans="1:9" x14ac:dyDescent="0.15">
      <c r="A1" s="408" t="s">
        <v>174</v>
      </c>
      <c r="B1" s="413" t="s">
        <v>175</v>
      </c>
      <c r="C1" s="413" t="s">
        <v>176</v>
      </c>
      <c r="D1" s="646" t="s">
        <v>177</v>
      </c>
      <c r="E1" s="646"/>
      <c r="F1" s="646"/>
      <c r="G1" s="414" t="s">
        <v>178</v>
      </c>
      <c r="H1" s="415" t="s">
        <v>179</v>
      </c>
    </row>
    <row r="2" spans="1:9" x14ac:dyDescent="0.15">
      <c r="A2" s="408" t="s">
        <v>180</v>
      </c>
      <c r="B2" s="413" t="s">
        <v>181</v>
      </c>
      <c r="C2" s="413" t="s">
        <v>182</v>
      </c>
      <c r="D2" s="646"/>
      <c r="E2" s="646"/>
      <c r="F2" s="646"/>
      <c r="G2" s="414" t="s">
        <v>178</v>
      </c>
      <c r="H2" s="415"/>
    </row>
    <row r="3" spans="1:9" x14ac:dyDescent="0.15">
      <c r="A3" s="416" t="s">
        <v>1</v>
      </c>
      <c r="B3" s="647" t="s">
        <v>183</v>
      </c>
      <c r="C3" s="648"/>
      <c r="D3" s="417" t="s">
        <v>60</v>
      </c>
      <c r="E3" s="418" t="s">
        <v>48</v>
      </c>
      <c r="F3" s="419" t="s">
        <v>61</v>
      </c>
      <c r="G3" s="418" t="s">
        <v>62</v>
      </c>
      <c r="H3" s="420" t="s">
        <v>184</v>
      </c>
      <c r="I3" s="448" t="s">
        <v>185</v>
      </c>
    </row>
    <row r="4" spans="1:9" ht="18" x14ac:dyDescent="0.15">
      <c r="A4" s="649" t="s">
        <v>186</v>
      </c>
      <c r="B4" s="650"/>
      <c r="C4" s="650"/>
      <c r="D4" s="650"/>
      <c r="E4" s="650"/>
      <c r="F4" s="650"/>
      <c r="G4" s="650"/>
      <c r="H4" s="650"/>
      <c r="I4" s="651"/>
    </row>
    <row r="5" spans="1:9" x14ac:dyDescent="0.15">
      <c r="A5" s="457">
        <v>1</v>
      </c>
      <c r="B5" s="640" t="s">
        <v>187</v>
      </c>
      <c r="C5" s="641"/>
      <c r="D5" s="460" t="s">
        <v>188</v>
      </c>
      <c r="E5" s="461">
        <v>4</v>
      </c>
      <c r="F5" s="462">
        <v>800</v>
      </c>
      <c r="G5" s="463">
        <v>3200</v>
      </c>
      <c r="H5" s="464" t="s">
        <v>189</v>
      </c>
      <c r="I5" s="471"/>
    </row>
    <row r="6" spans="1:9" x14ac:dyDescent="0.15">
      <c r="A6" s="457">
        <v>2</v>
      </c>
      <c r="B6" s="640" t="s">
        <v>190</v>
      </c>
      <c r="C6" s="641"/>
      <c r="D6" s="460" t="s">
        <v>191</v>
      </c>
      <c r="E6" s="461">
        <v>2</v>
      </c>
      <c r="F6" s="462">
        <v>1400</v>
      </c>
      <c r="G6" s="463">
        <v>2800</v>
      </c>
      <c r="H6" s="464" t="s">
        <v>192</v>
      </c>
      <c r="I6" s="471"/>
    </row>
    <row r="7" spans="1:9" x14ac:dyDescent="0.15">
      <c r="A7" s="457">
        <v>3</v>
      </c>
      <c r="B7" s="640" t="s">
        <v>193</v>
      </c>
      <c r="C7" s="641"/>
      <c r="D7" s="460" t="s">
        <v>191</v>
      </c>
      <c r="E7" s="461">
        <v>5</v>
      </c>
      <c r="F7" s="462">
        <v>4500</v>
      </c>
      <c r="G7" s="463">
        <v>20000</v>
      </c>
      <c r="H7" s="464" t="s">
        <v>194</v>
      </c>
      <c r="I7" s="471"/>
    </row>
    <row r="8" spans="1:9" x14ac:dyDescent="0.15">
      <c r="A8" s="457">
        <v>4</v>
      </c>
      <c r="B8" s="640" t="s">
        <v>195</v>
      </c>
      <c r="C8" s="641"/>
      <c r="D8" s="460" t="s">
        <v>196</v>
      </c>
      <c r="E8" s="461"/>
      <c r="F8" s="462"/>
      <c r="G8" s="463">
        <v>5000</v>
      </c>
      <c r="H8" s="464" t="s">
        <v>197</v>
      </c>
      <c r="I8" s="471" t="s">
        <v>198</v>
      </c>
    </row>
    <row r="9" spans="1:9" x14ac:dyDescent="0.15">
      <c r="A9" s="457">
        <v>5</v>
      </c>
      <c r="B9" s="640" t="s">
        <v>199</v>
      </c>
      <c r="C9" s="641"/>
      <c r="D9" s="460" t="s">
        <v>67</v>
      </c>
      <c r="E9" s="461">
        <v>25</v>
      </c>
      <c r="F9" s="462">
        <v>30</v>
      </c>
      <c r="G9" s="463">
        <v>750</v>
      </c>
      <c r="H9" s="464" t="s">
        <v>200</v>
      </c>
      <c r="I9" s="471"/>
    </row>
    <row r="10" spans="1:9" s="475" customFormat="1" x14ac:dyDescent="0.15">
      <c r="A10" s="476">
        <v>6</v>
      </c>
      <c r="B10" s="638" t="s">
        <v>201</v>
      </c>
      <c r="C10" s="639"/>
      <c r="D10" s="477" t="s">
        <v>196</v>
      </c>
      <c r="E10" s="478"/>
      <c r="F10" s="479"/>
      <c r="G10" s="480">
        <v>3299</v>
      </c>
      <c r="H10" s="481" t="s">
        <v>202</v>
      </c>
      <c r="I10" s="483" t="s">
        <v>203</v>
      </c>
    </row>
    <row r="11" spans="1:9" x14ac:dyDescent="0.15">
      <c r="A11" s="457">
        <v>7</v>
      </c>
      <c r="B11" s="640" t="s">
        <v>27</v>
      </c>
      <c r="C11" s="641"/>
      <c r="D11" s="460" t="s">
        <v>191</v>
      </c>
      <c r="E11" s="461">
        <v>4</v>
      </c>
      <c r="F11" s="462">
        <v>450</v>
      </c>
      <c r="G11" s="463">
        <v>1800</v>
      </c>
      <c r="H11" s="464" t="s">
        <v>200</v>
      </c>
      <c r="I11" s="471"/>
    </row>
    <row r="12" spans="1:9" x14ac:dyDescent="0.15">
      <c r="A12" s="476">
        <v>8</v>
      </c>
      <c r="B12" s="638" t="s">
        <v>9</v>
      </c>
      <c r="C12" s="639"/>
      <c r="D12" s="477" t="s">
        <v>196</v>
      </c>
      <c r="E12" s="478"/>
      <c r="F12" s="479"/>
      <c r="G12" s="480">
        <v>3260</v>
      </c>
      <c r="H12" s="464" t="s">
        <v>200</v>
      </c>
      <c r="I12" s="471"/>
    </row>
    <row r="13" spans="1:9" x14ac:dyDescent="0.15">
      <c r="A13" s="457">
        <v>9</v>
      </c>
      <c r="B13" s="640" t="s">
        <v>204</v>
      </c>
      <c r="C13" s="641"/>
      <c r="D13" s="460" t="s">
        <v>196</v>
      </c>
      <c r="E13" s="461"/>
      <c r="F13" s="462"/>
      <c r="G13" s="463">
        <v>1600</v>
      </c>
      <c r="H13" s="464" t="s">
        <v>200</v>
      </c>
      <c r="I13" s="471"/>
    </row>
    <row r="14" spans="1:9" x14ac:dyDescent="0.15">
      <c r="A14" s="457">
        <v>10</v>
      </c>
      <c r="B14" s="640" t="s">
        <v>13</v>
      </c>
      <c r="C14" s="641"/>
      <c r="D14" s="460" t="s">
        <v>205</v>
      </c>
      <c r="E14" s="461">
        <v>5</v>
      </c>
      <c r="F14" s="462">
        <v>800</v>
      </c>
      <c r="G14" s="463">
        <v>4000</v>
      </c>
      <c r="H14" s="464" t="s">
        <v>206</v>
      </c>
      <c r="I14" s="471"/>
    </row>
    <row r="15" spans="1:9" x14ac:dyDescent="0.15">
      <c r="A15" s="457">
        <v>11</v>
      </c>
      <c r="B15" s="640" t="s">
        <v>207</v>
      </c>
      <c r="C15" s="641"/>
      <c r="D15" s="460" t="s">
        <v>196</v>
      </c>
      <c r="E15" s="461"/>
      <c r="F15" s="462">
        <v>2800</v>
      </c>
      <c r="G15" s="463">
        <v>2800</v>
      </c>
      <c r="H15" s="464" t="s">
        <v>208</v>
      </c>
      <c r="I15" s="471"/>
    </row>
    <row r="16" spans="1:9" x14ac:dyDescent="0.15">
      <c r="A16" s="476">
        <v>12</v>
      </c>
      <c r="B16" s="638" t="s">
        <v>209</v>
      </c>
      <c r="C16" s="639"/>
      <c r="D16" s="477" t="s">
        <v>196</v>
      </c>
      <c r="E16" s="478">
        <v>1</v>
      </c>
      <c r="F16" s="479"/>
      <c r="G16" s="480">
        <v>1000</v>
      </c>
      <c r="H16" s="464"/>
      <c r="I16" s="471"/>
    </row>
    <row r="17" spans="1:9" x14ac:dyDescent="0.15">
      <c r="A17" s="476">
        <v>13</v>
      </c>
      <c r="B17" s="638" t="s">
        <v>210</v>
      </c>
      <c r="C17" s="639"/>
      <c r="D17" s="477" t="s">
        <v>211</v>
      </c>
      <c r="E17" s="478">
        <v>6</v>
      </c>
      <c r="F17" s="479"/>
      <c r="G17" s="480">
        <v>3970</v>
      </c>
      <c r="H17" s="464" t="s">
        <v>212</v>
      </c>
      <c r="I17" s="471"/>
    </row>
    <row r="18" spans="1:9" hidden="1" x14ac:dyDescent="0.15">
      <c r="A18" s="457">
        <v>14</v>
      </c>
      <c r="B18" s="640" t="s">
        <v>18</v>
      </c>
      <c r="C18" s="641"/>
      <c r="D18" s="460" t="s">
        <v>196</v>
      </c>
      <c r="E18" s="461"/>
      <c r="F18" s="462"/>
      <c r="G18" s="463">
        <v>5972</v>
      </c>
      <c r="H18" s="464" t="s">
        <v>213</v>
      </c>
      <c r="I18" s="471"/>
    </row>
    <row r="19" spans="1:9" hidden="1" x14ac:dyDescent="0.15">
      <c r="A19" s="457">
        <v>15</v>
      </c>
      <c r="B19" s="640" t="s">
        <v>214</v>
      </c>
      <c r="C19" s="641"/>
      <c r="D19" s="460" t="s">
        <v>196</v>
      </c>
      <c r="E19" s="461"/>
      <c r="F19" s="462"/>
      <c r="G19" s="463">
        <v>5600</v>
      </c>
      <c r="H19" s="464" t="s">
        <v>215</v>
      </c>
      <c r="I19" s="471"/>
    </row>
    <row r="20" spans="1:9" hidden="1" x14ac:dyDescent="0.15">
      <c r="A20" s="457">
        <v>16</v>
      </c>
      <c r="B20" s="640" t="s">
        <v>216</v>
      </c>
      <c r="C20" s="641"/>
      <c r="D20" s="460" t="s">
        <v>196</v>
      </c>
      <c r="E20" s="461"/>
      <c r="F20" s="462"/>
      <c r="G20" s="463">
        <v>5000</v>
      </c>
      <c r="H20" s="464" t="s">
        <v>217</v>
      </c>
      <c r="I20" s="471"/>
    </row>
    <row r="21" spans="1:9" hidden="1" x14ac:dyDescent="0.15">
      <c r="A21" s="457">
        <v>17</v>
      </c>
      <c r="B21" s="640" t="s">
        <v>218</v>
      </c>
      <c r="C21" s="641"/>
      <c r="D21" s="460" t="s">
        <v>196</v>
      </c>
      <c r="E21" s="461"/>
      <c r="F21" s="462"/>
      <c r="G21" s="463">
        <v>1500</v>
      </c>
      <c r="H21" s="464" t="s">
        <v>219</v>
      </c>
      <c r="I21" s="471"/>
    </row>
    <row r="22" spans="1:9" hidden="1" x14ac:dyDescent="0.15">
      <c r="A22" s="457">
        <v>18</v>
      </c>
      <c r="B22" s="640" t="s">
        <v>20</v>
      </c>
      <c r="C22" s="641"/>
      <c r="D22" s="460" t="s">
        <v>196</v>
      </c>
      <c r="E22" s="461"/>
      <c r="F22" s="462"/>
      <c r="G22" s="463">
        <v>8285</v>
      </c>
      <c r="H22" s="464" t="s">
        <v>220</v>
      </c>
      <c r="I22" s="471"/>
    </row>
    <row r="23" spans="1:9" s="475" customFormat="1" ht="32" x14ac:dyDescent="0.15">
      <c r="A23" s="476">
        <v>19</v>
      </c>
      <c r="B23" s="638" t="s">
        <v>221</v>
      </c>
      <c r="C23" s="639"/>
      <c r="D23" s="477" t="s">
        <v>222</v>
      </c>
      <c r="E23" s="478"/>
      <c r="F23" s="479"/>
      <c r="G23" s="480">
        <v>35500</v>
      </c>
      <c r="H23" s="481" t="s">
        <v>223</v>
      </c>
      <c r="I23" s="483"/>
    </row>
    <row r="24" spans="1:9" x14ac:dyDescent="0.15">
      <c r="A24" s="482">
        <v>20</v>
      </c>
      <c r="B24" s="638" t="s">
        <v>70</v>
      </c>
      <c r="C24" s="639"/>
      <c r="D24" s="477" t="s">
        <v>196</v>
      </c>
      <c r="E24" s="478">
        <v>6</v>
      </c>
      <c r="F24" s="479"/>
      <c r="G24" s="480">
        <v>25321</v>
      </c>
      <c r="H24" s="464"/>
      <c r="I24" s="471"/>
    </row>
    <row r="25" spans="1:9" x14ac:dyDescent="0.15">
      <c r="A25" s="476">
        <v>21</v>
      </c>
      <c r="B25" s="638" t="s">
        <v>224</v>
      </c>
      <c r="C25" s="639"/>
      <c r="D25" s="477" t="s">
        <v>67</v>
      </c>
      <c r="E25" s="478">
        <v>24.4</v>
      </c>
      <c r="F25" s="479">
        <v>25</v>
      </c>
      <c r="G25" s="480">
        <v>860</v>
      </c>
      <c r="H25" s="464"/>
      <c r="I25" s="471"/>
    </row>
    <row r="26" spans="1:9" x14ac:dyDescent="0.15">
      <c r="A26" s="476">
        <v>22</v>
      </c>
      <c r="B26" s="638" t="s">
        <v>105</v>
      </c>
      <c r="C26" s="639"/>
      <c r="D26" s="477" t="s">
        <v>106</v>
      </c>
      <c r="E26" s="478">
        <v>11</v>
      </c>
      <c r="F26" s="479">
        <v>20</v>
      </c>
      <c r="G26" s="480">
        <v>220</v>
      </c>
      <c r="H26" s="464"/>
      <c r="I26" s="471"/>
    </row>
    <row r="27" spans="1:9" x14ac:dyDescent="0.15">
      <c r="A27" s="476">
        <v>23</v>
      </c>
      <c r="B27" s="638" t="s">
        <v>225</v>
      </c>
      <c r="C27" s="639"/>
      <c r="D27" s="477" t="s">
        <v>196</v>
      </c>
      <c r="E27" s="478"/>
      <c r="F27" s="479"/>
      <c r="G27" s="480">
        <v>12000</v>
      </c>
      <c r="H27" s="464"/>
      <c r="I27" s="471"/>
    </row>
    <row r="28" spans="1:9" x14ac:dyDescent="0.15">
      <c r="A28" s="457">
        <v>24</v>
      </c>
      <c r="B28" s="640" t="s">
        <v>226</v>
      </c>
      <c r="C28" s="641"/>
      <c r="D28" s="460" t="s">
        <v>196</v>
      </c>
      <c r="E28" s="461"/>
      <c r="F28" s="462"/>
      <c r="G28" s="463">
        <v>43794</v>
      </c>
      <c r="H28" s="464" t="s">
        <v>227</v>
      </c>
      <c r="I28" s="471"/>
    </row>
    <row r="29" spans="1:9" x14ac:dyDescent="0.15">
      <c r="A29" s="466"/>
      <c r="B29" s="642" t="s">
        <v>37</v>
      </c>
      <c r="C29" s="642"/>
      <c r="D29" s="642"/>
      <c r="E29" s="642"/>
      <c r="F29" s="642"/>
      <c r="G29" s="453">
        <v>197531</v>
      </c>
      <c r="H29" s="454"/>
      <c r="I29" s="472"/>
    </row>
    <row r="30" spans="1:9" ht="21" x14ac:dyDescent="0.15">
      <c r="A30" s="643" t="s">
        <v>228</v>
      </c>
      <c r="B30" s="644"/>
      <c r="C30" s="644"/>
      <c r="D30" s="644"/>
      <c r="E30" s="644"/>
      <c r="F30" s="644"/>
      <c r="G30" s="644"/>
      <c r="H30" s="644"/>
      <c r="I30" s="645"/>
    </row>
  </sheetData>
  <mergeCells count="30">
    <mergeCell ref="D1:F1"/>
    <mergeCell ref="D2:F2"/>
    <mergeCell ref="B3:C3"/>
    <mergeCell ref="A4:I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F29"/>
    <mergeCell ref="A30:I30"/>
  </mergeCells>
  <phoneticPr fontId="69" type="noConversion"/>
  <hyperlinks>
    <hyperlink ref="H1" r:id="rId1" tooltip="mailto:cpc.1988@163.com"/>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opLeftCell="A58" zoomScale="85" zoomScaleNormal="85" workbookViewId="0">
      <selection activeCell="G67" sqref="G67"/>
    </sheetView>
  </sheetViews>
  <sheetFormatPr baseColWidth="10" defaultColWidth="9" defaultRowHeight="16" x14ac:dyDescent="0.15"/>
  <cols>
    <col min="1" max="1" width="7.6640625" style="408" customWidth="1"/>
    <col min="2" max="2" width="14.6640625" style="456" customWidth="1"/>
    <col min="3" max="3" width="11.6640625" style="409" customWidth="1"/>
    <col min="4" max="4" width="5.6640625" style="408" customWidth="1"/>
    <col min="5" max="5" width="7.83203125" style="410" customWidth="1"/>
    <col min="6" max="6" width="7.6640625" style="411" customWidth="1"/>
    <col min="7" max="7" width="13.83203125" style="412" customWidth="1"/>
    <col min="8" max="8" width="65" style="408" customWidth="1"/>
    <col min="9" max="9" width="20.33203125" style="408" customWidth="1"/>
    <col min="10" max="15" width="7.6640625" style="408" customWidth="1"/>
    <col min="16" max="16384" width="9" style="408"/>
  </cols>
  <sheetData>
    <row r="1" spans="1:9" x14ac:dyDescent="0.15">
      <c r="A1" s="408" t="s">
        <v>174</v>
      </c>
      <c r="B1" s="413" t="s">
        <v>175</v>
      </c>
      <c r="C1" s="413" t="s">
        <v>176</v>
      </c>
      <c r="D1" s="646" t="s">
        <v>229</v>
      </c>
      <c r="E1" s="646"/>
      <c r="F1" s="646"/>
      <c r="G1" s="414" t="s">
        <v>178</v>
      </c>
      <c r="H1" s="415" t="s">
        <v>179</v>
      </c>
    </row>
    <row r="2" spans="1:9" x14ac:dyDescent="0.15">
      <c r="A2" s="408" t="s">
        <v>180</v>
      </c>
      <c r="B2" s="413" t="s">
        <v>181</v>
      </c>
      <c r="C2" s="413" t="s">
        <v>182</v>
      </c>
      <c r="D2" s="646"/>
      <c r="E2" s="646"/>
      <c r="F2" s="646"/>
      <c r="G2" s="414" t="s">
        <v>178</v>
      </c>
      <c r="H2" s="415"/>
    </row>
    <row r="3" spans="1:9" x14ac:dyDescent="0.15">
      <c r="A3" s="416" t="s">
        <v>1</v>
      </c>
      <c r="B3" s="647" t="s">
        <v>183</v>
      </c>
      <c r="C3" s="648"/>
      <c r="D3" s="417" t="s">
        <v>60</v>
      </c>
      <c r="E3" s="418" t="s">
        <v>48</v>
      </c>
      <c r="F3" s="419" t="s">
        <v>61</v>
      </c>
      <c r="G3" s="418" t="s">
        <v>62</v>
      </c>
      <c r="H3" s="420" t="s">
        <v>184</v>
      </c>
      <c r="I3" s="448" t="s">
        <v>185</v>
      </c>
    </row>
    <row r="4" spans="1:9" x14ac:dyDescent="0.15">
      <c r="A4" s="421" t="s">
        <v>230</v>
      </c>
      <c r="B4" s="652" t="s">
        <v>231</v>
      </c>
      <c r="C4" s="652"/>
      <c r="D4" s="422"/>
      <c r="E4" s="423"/>
      <c r="F4" s="424"/>
      <c r="G4" s="425"/>
      <c r="H4" s="426"/>
      <c r="I4" s="449"/>
    </row>
    <row r="5" spans="1:9" x14ac:dyDescent="0.15">
      <c r="A5" s="457">
        <v>1</v>
      </c>
      <c r="B5" s="640" t="s">
        <v>232</v>
      </c>
      <c r="C5" s="641"/>
      <c r="D5" s="460" t="s">
        <v>222</v>
      </c>
      <c r="E5" s="461">
        <v>91</v>
      </c>
      <c r="F5" s="462">
        <v>12</v>
      </c>
      <c r="G5" s="463">
        <v>1092</v>
      </c>
      <c r="H5" s="464" t="s">
        <v>233</v>
      </c>
      <c r="I5" s="471"/>
    </row>
    <row r="6" spans="1:9" x14ac:dyDescent="0.15">
      <c r="A6" s="457">
        <v>2</v>
      </c>
      <c r="B6" s="640" t="s">
        <v>234</v>
      </c>
      <c r="C6" s="641"/>
      <c r="D6" s="460" t="s">
        <v>222</v>
      </c>
      <c r="E6" s="461">
        <v>91</v>
      </c>
      <c r="F6" s="462">
        <v>8</v>
      </c>
      <c r="G6" s="463">
        <v>728</v>
      </c>
      <c r="H6" s="464" t="s">
        <v>235</v>
      </c>
      <c r="I6" s="471" t="s">
        <v>236</v>
      </c>
    </row>
    <row r="7" spans="1:9" x14ac:dyDescent="0.15">
      <c r="A7" s="457">
        <v>3</v>
      </c>
      <c r="B7" s="640" t="s">
        <v>237</v>
      </c>
      <c r="C7" s="641"/>
      <c r="D7" s="460" t="s">
        <v>222</v>
      </c>
      <c r="E7" s="461">
        <v>91</v>
      </c>
      <c r="F7" s="462">
        <v>28</v>
      </c>
      <c r="G7" s="463">
        <v>2548</v>
      </c>
      <c r="H7" s="464" t="s">
        <v>238</v>
      </c>
      <c r="I7" s="471" t="s">
        <v>236</v>
      </c>
    </row>
    <row r="8" spans="1:9" x14ac:dyDescent="0.15">
      <c r="A8" s="457">
        <v>4</v>
      </c>
      <c r="B8" s="640" t="s">
        <v>239</v>
      </c>
      <c r="C8" s="641"/>
      <c r="D8" s="460" t="s">
        <v>222</v>
      </c>
      <c r="E8" s="461">
        <v>91</v>
      </c>
      <c r="F8" s="462">
        <v>8</v>
      </c>
      <c r="G8" s="463">
        <v>728</v>
      </c>
      <c r="H8" s="464" t="s">
        <v>240</v>
      </c>
      <c r="I8" s="471"/>
    </row>
    <row r="9" spans="1:9" x14ac:dyDescent="0.15">
      <c r="A9" s="457">
        <v>5</v>
      </c>
      <c r="B9" s="640" t="s">
        <v>241</v>
      </c>
      <c r="C9" s="641"/>
      <c r="D9" s="460" t="s">
        <v>222</v>
      </c>
      <c r="E9" s="461">
        <v>91</v>
      </c>
      <c r="F9" s="462">
        <v>22</v>
      </c>
      <c r="G9" s="463">
        <v>2002</v>
      </c>
      <c r="H9" s="464" t="s">
        <v>242</v>
      </c>
      <c r="I9" s="471" t="s">
        <v>243</v>
      </c>
    </row>
    <row r="10" spans="1:9" x14ac:dyDescent="0.15">
      <c r="A10" s="457">
        <v>6</v>
      </c>
      <c r="B10" s="640" t="s">
        <v>244</v>
      </c>
      <c r="C10" s="641"/>
      <c r="D10" s="460" t="s">
        <v>222</v>
      </c>
      <c r="E10" s="461">
        <v>64</v>
      </c>
      <c r="F10" s="462">
        <v>18</v>
      </c>
      <c r="G10" s="463">
        <v>1152</v>
      </c>
      <c r="H10" s="464" t="s">
        <v>245</v>
      </c>
      <c r="I10" s="471"/>
    </row>
    <row r="11" spans="1:9" x14ac:dyDescent="0.15">
      <c r="A11" s="457">
        <v>7</v>
      </c>
      <c r="B11" s="640" t="s">
        <v>246</v>
      </c>
      <c r="C11" s="641"/>
      <c r="D11" s="460" t="s">
        <v>222</v>
      </c>
      <c r="E11" s="461">
        <v>91</v>
      </c>
      <c r="F11" s="462">
        <v>8</v>
      </c>
      <c r="G11" s="463">
        <v>728</v>
      </c>
      <c r="H11" s="464" t="s">
        <v>247</v>
      </c>
      <c r="I11" s="471"/>
    </row>
    <row r="12" spans="1:9" s="455" customFormat="1" ht="48" x14ac:dyDescent="0.15">
      <c r="A12" s="465">
        <v>8</v>
      </c>
      <c r="B12" s="640" t="s">
        <v>248</v>
      </c>
      <c r="C12" s="641"/>
      <c r="D12" s="460" t="s">
        <v>222</v>
      </c>
      <c r="E12" s="461">
        <v>27</v>
      </c>
      <c r="F12" s="462">
        <v>60</v>
      </c>
      <c r="G12" s="463">
        <v>1620</v>
      </c>
      <c r="H12" s="464" t="s">
        <v>249</v>
      </c>
      <c r="I12" s="471" t="s">
        <v>250</v>
      </c>
    </row>
    <row r="13" spans="1:9" x14ac:dyDescent="0.15">
      <c r="A13" s="457">
        <v>9</v>
      </c>
      <c r="B13" s="640" t="s">
        <v>251</v>
      </c>
      <c r="C13" s="641"/>
      <c r="D13" s="460" t="s">
        <v>222</v>
      </c>
      <c r="E13" s="461">
        <v>27</v>
      </c>
      <c r="F13" s="462">
        <v>18</v>
      </c>
      <c r="G13" s="463">
        <v>486</v>
      </c>
      <c r="H13" s="464" t="s">
        <v>252</v>
      </c>
      <c r="I13" s="471"/>
    </row>
    <row r="14" spans="1:9" ht="32" x14ac:dyDescent="0.15">
      <c r="A14" s="457">
        <v>10</v>
      </c>
      <c r="B14" s="458" t="s">
        <v>253</v>
      </c>
      <c r="C14" s="459"/>
      <c r="D14" s="460" t="s">
        <v>222</v>
      </c>
      <c r="E14" s="461">
        <v>27</v>
      </c>
      <c r="F14" s="462">
        <v>35</v>
      </c>
      <c r="G14" s="463">
        <v>945</v>
      </c>
      <c r="H14" s="464" t="s">
        <v>254</v>
      </c>
      <c r="I14" s="471"/>
    </row>
    <row r="15" spans="1:9" x14ac:dyDescent="0.15">
      <c r="A15" s="466"/>
      <c r="B15" s="467" t="s">
        <v>7</v>
      </c>
      <c r="C15" s="467"/>
      <c r="D15" s="467"/>
      <c r="E15" s="468"/>
      <c r="F15" s="469"/>
      <c r="G15" s="439">
        <v>12029</v>
      </c>
      <c r="H15" s="470"/>
      <c r="I15" s="472"/>
    </row>
    <row r="16" spans="1:9" x14ac:dyDescent="0.15">
      <c r="A16" s="421" t="s">
        <v>255</v>
      </c>
      <c r="B16" s="652" t="s">
        <v>256</v>
      </c>
      <c r="C16" s="652"/>
      <c r="D16" s="422"/>
      <c r="E16" s="423"/>
      <c r="F16" s="424"/>
      <c r="G16" s="425"/>
      <c r="H16" s="426"/>
      <c r="I16" s="449"/>
    </row>
    <row r="17" spans="1:9" x14ac:dyDescent="0.15">
      <c r="A17" s="457">
        <v>1</v>
      </c>
      <c r="B17" s="640" t="s">
        <v>232</v>
      </c>
      <c r="C17" s="641"/>
      <c r="D17" s="460" t="s">
        <v>222</v>
      </c>
      <c r="E17" s="461">
        <v>42</v>
      </c>
      <c r="F17" s="462">
        <v>12</v>
      </c>
      <c r="G17" s="463">
        <v>504</v>
      </c>
      <c r="H17" s="464" t="s">
        <v>233</v>
      </c>
      <c r="I17" s="471"/>
    </row>
    <row r="18" spans="1:9" x14ac:dyDescent="0.15">
      <c r="A18" s="457">
        <v>2</v>
      </c>
      <c r="B18" s="640" t="s">
        <v>234</v>
      </c>
      <c r="C18" s="641"/>
      <c r="D18" s="460" t="s">
        <v>222</v>
      </c>
      <c r="E18" s="461">
        <v>42</v>
      </c>
      <c r="F18" s="462">
        <v>8</v>
      </c>
      <c r="G18" s="463">
        <v>336</v>
      </c>
      <c r="H18" s="464" t="s">
        <v>235</v>
      </c>
      <c r="I18" s="471" t="s">
        <v>236</v>
      </c>
    </row>
    <row r="19" spans="1:9" x14ac:dyDescent="0.15">
      <c r="A19" s="457">
        <v>3</v>
      </c>
      <c r="B19" s="640" t="s">
        <v>237</v>
      </c>
      <c r="C19" s="641"/>
      <c r="D19" s="460" t="s">
        <v>222</v>
      </c>
      <c r="E19" s="461">
        <v>42</v>
      </c>
      <c r="F19" s="462">
        <v>28</v>
      </c>
      <c r="G19" s="463">
        <v>1176</v>
      </c>
      <c r="H19" s="464" t="s">
        <v>238</v>
      </c>
      <c r="I19" s="471" t="s">
        <v>236</v>
      </c>
    </row>
    <row r="20" spans="1:9" x14ac:dyDescent="0.15">
      <c r="A20" s="457">
        <v>4</v>
      </c>
      <c r="B20" s="640" t="s">
        <v>239</v>
      </c>
      <c r="C20" s="641"/>
      <c r="D20" s="460" t="s">
        <v>222</v>
      </c>
      <c r="E20" s="461">
        <v>42</v>
      </c>
      <c r="F20" s="462">
        <v>8</v>
      </c>
      <c r="G20" s="463">
        <v>336</v>
      </c>
      <c r="H20" s="464" t="s">
        <v>240</v>
      </c>
      <c r="I20" s="471"/>
    </row>
    <row r="21" spans="1:9" x14ac:dyDescent="0.15">
      <c r="A21" s="457">
        <v>5</v>
      </c>
      <c r="B21" s="640" t="s">
        <v>241</v>
      </c>
      <c r="C21" s="641"/>
      <c r="D21" s="460" t="s">
        <v>222</v>
      </c>
      <c r="E21" s="461">
        <v>42</v>
      </c>
      <c r="F21" s="462">
        <v>22</v>
      </c>
      <c r="G21" s="463">
        <v>924</v>
      </c>
      <c r="H21" s="464" t="s">
        <v>242</v>
      </c>
      <c r="I21" s="471" t="s">
        <v>243</v>
      </c>
    </row>
    <row r="22" spans="1:9" x14ac:dyDescent="0.15">
      <c r="A22" s="457">
        <v>6</v>
      </c>
      <c r="B22" s="640" t="s">
        <v>244</v>
      </c>
      <c r="C22" s="641"/>
      <c r="D22" s="460" t="s">
        <v>222</v>
      </c>
      <c r="E22" s="461">
        <v>32</v>
      </c>
      <c r="F22" s="462">
        <v>18</v>
      </c>
      <c r="G22" s="463">
        <v>576</v>
      </c>
      <c r="H22" s="464" t="s">
        <v>245</v>
      </c>
      <c r="I22" s="471"/>
    </row>
    <row r="23" spans="1:9" x14ac:dyDescent="0.15">
      <c r="A23" s="457">
        <v>7</v>
      </c>
      <c r="B23" s="640" t="s">
        <v>246</v>
      </c>
      <c r="C23" s="641"/>
      <c r="D23" s="460" t="s">
        <v>222</v>
      </c>
      <c r="E23" s="461">
        <v>42</v>
      </c>
      <c r="F23" s="462">
        <v>8</v>
      </c>
      <c r="G23" s="463">
        <v>336</v>
      </c>
      <c r="H23" s="464" t="s">
        <v>247</v>
      </c>
      <c r="I23" s="471"/>
    </row>
    <row r="24" spans="1:9" x14ac:dyDescent="0.15">
      <c r="A24" s="457">
        <v>8</v>
      </c>
      <c r="B24" s="640" t="s">
        <v>257</v>
      </c>
      <c r="C24" s="641"/>
      <c r="D24" s="460" t="s">
        <v>222</v>
      </c>
      <c r="E24" s="461">
        <v>10.8</v>
      </c>
      <c r="F24" s="462">
        <v>45</v>
      </c>
      <c r="G24" s="463">
        <v>486</v>
      </c>
      <c r="H24" s="464" t="s">
        <v>258</v>
      </c>
      <c r="I24" s="471"/>
    </row>
    <row r="25" spans="1:9" x14ac:dyDescent="0.15">
      <c r="A25" s="466"/>
      <c r="B25" s="467" t="s">
        <v>7</v>
      </c>
      <c r="C25" s="467"/>
      <c r="D25" s="467"/>
      <c r="E25" s="468"/>
      <c r="F25" s="469"/>
      <c r="G25" s="439">
        <v>4674</v>
      </c>
      <c r="H25" s="470"/>
      <c r="I25" s="472"/>
    </row>
    <row r="26" spans="1:9" x14ac:dyDescent="0.15">
      <c r="A26" s="421" t="s">
        <v>259</v>
      </c>
      <c r="B26" s="652" t="s">
        <v>260</v>
      </c>
      <c r="C26" s="652"/>
      <c r="D26" s="422"/>
      <c r="E26" s="423"/>
      <c r="F26" s="424"/>
      <c r="G26" s="425"/>
      <c r="H26" s="426"/>
      <c r="I26" s="449"/>
    </row>
    <row r="27" spans="1:9" x14ac:dyDescent="0.15">
      <c r="A27" s="457">
        <v>1</v>
      </c>
      <c r="B27" s="640" t="s">
        <v>232</v>
      </c>
      <c r="C27" s="641"/>
      <c r="D27" s="460" t="s">
        <v>222</v>
      </c>
      <c r="E27" s="461">
        <v>32</v>
      </c>
      <c r="F27" s="462">
        <v>12</v>
      </c>
      <c r="G27" s="463">
        <v>384</v>
      </c>
      <c r="H27" s="464" t="s">
        <v>233</v>
      </c>
      <c r="I27" s="471"/>
    </row>
    <row r="28" spans="1:9" x14ac:dyDescent="0.15">
      <c r="A28" s="457">
        <v>2</v>
      </c>
      <c r="B28" s="640" t="s">
        <v>234</v>
      </c>
      <c r="C28" s="641"/>
      <c r="D28" s="460" t="s">
        <v>222</v>
      </c>
      <c r="E28" s="461">
        <v>32</v>
      </c>
      <c r="F28" s="462">
        <v>8</v>
      </c>
      <c r="G28" s="463">
        <v>256</v>
      </c>
      <c r="H28" s="464" t="s">
        <v>235</v>
      </c>
      <c r="I28" s="471" t="s">
        <v>236</v>
      </c>
    </row>
    <row r="29" spans="1:9" x14ac:dyDescent="0.15">
      <c r="A29" s="457">
        <v>3</v>
      </c>
      <c r="B29" s="640" t="s">
        <v>237</v>
      </c>
      <c r="C29" s="641"/>
      <c r="D29" s="460" t="s">
        <v>222</v>
      </c>
      <c r="E29" s="461">
        <v>32</v>
      </c>
      <c r="F29" s="462">
        <v>28</v>
      </c>
      <c r="G29" s="463">
        <v>896</v>
      </c>
      <c r="H29" s="464" t="s">
        <v>238</v>
      </c>
      <c r="I29" s="471" t="s">
        <v>236</v>
      </c>
    </row>
    <row r="30" spans="1:9" x14ac:dyDescent="0.15">
      <c r="A30" s="457">
        <v>4</v>
      </c>
      <c r="B30" s="640" t="s">
        <v>239</v>
      </c>
      <c r="C30" s="641"/>
      <c r="D30" s="460" t="s">
        <v>222</v>
      </c>
      <c r="E30" s="461">
        <v>32</v>
      </c>
      <c r="F30" s="462">
        <v>8</v>
      </c>
      <c r="G30" s="463">
        <v>256</v>
      </c>
      <c r="H30" s="464" t="s">
        <v>240</v>
      </c>
      <c r="I30" s="471"/>
    </row>
    <row r="31" spans="1:9" x14ac:dyDescent="0.15">
      <c r="A31" s="457">
        <v>5</v>
      </c>
      <c r="B31" s="640" t="s">
        <v>241</v>
      </c>
      <c r="C31" s="641"/>
      <c r="D31" s="460" t="s">
        <v>222</v>
      </c>
      <c r="E31" s="461">
        <v>32</v>
      </c>
      <c r="F31" s="462">
        <v>22</v>
      </c>
      <c r="G31" s="463">
        <v>704</v>
      </c>
      <c r="H31" s="464" t="s">
        <v>242</v>
      </c>
      <c r="I31" s="471" t="s">
        <v>243</v>
      </c>
    </row>
    <row r="32" spans="1:9" x14ac:dyDescent="0.15">
      <c r="A32" s="457">
        <v>6</v>
      </c>
      <c r="B32" s="640" t="s">
        <v>244</v>
      </c>
      <c r="C32" s="641"/>
      <c r="D32" s="460" t="s">
        <v>222</v>
      </c>
      <c r="E32" s="461">
        <v>25</v>
      </c>
      <c r="F32" s="462">
        <v>18</v>
      </c>
      <c r="G32" s="463">
        <v>450</v>
      </c>
      <c r="H32" s="464" t="s">
        <v>245</v>
      </c>
      <c r="I32" s="471"/>
    </row>
    <row r="33" spans="1:9" x14ac:dyDescent="0.15">
      <c r="A33" s="457">
        <v>7</v>
      </c>
      <c r="B33" s="640" t="s">
        <v>246</v>
      </c>
      <c r="C33" s="641"/>
      <c r="D33" s="460" t="s">
        <v>222</v>
      </c>
      <c r="E33" s="461">
        <v>32</v>
      </c>
      <c r="F33" s="462">
        <v>8</v>
      </c>
      <c r="G33" s="463">
        <v>256</v>
      </c>
      <c r="H33" s="464" t="s">
        <v>247</v>
      </c>
      <c r="I33" s="471"/>
    </row>
    <row r="34" spans="1:9" x14ac:dyDescent="0.15">
      <c r="A34" s="457">
        <v>8</v>
      </c>
      <c r="B34" s="640" t="s">
        <v>257</v>
      </c>
      <c r="C34" s="641"/>
      <c r="D34" s="460" t="s">
        <v>222</v>
      </c>
      <c r="E34" s="461">
        <v>7.2</v>
      </c>
      <c r="F34" s="462">
        <v>45</v>
      </c>
      <c r="G34" s="463">
        <v>324</v>
      </c>
      <c r="H34" s="464" t="s">
        <v>258</v>
      </c>
      <c r="I34" s="471"/>
    </row>
    <row r="35" spans="1:9" x14ac:dyDescent="0.15">
      <c r="A35" s="466"/>
      <c r="B35" s="467" t="s">
        <v>7</v>
      </c>
      <c r="C35" s="467"/>
      <c r="D35" s="467"/>
      <c r="E35" s="468"/>
      <c r="F35" s="469"/>
      <c r="G35" s="439">
        <v>3526</v>
      </c>
      <c r="H35" s="470"/>
      <c r="I35" s="472"/>
    </row>
    <row r="36" spans="1:9" x14ac:dyDescent="0.15">
      <c r="A36" s="421" t="s">
        <v>261</v>
      </c>
      <c r="B36" s="652" t="s">
        <v>262</v>
      </c>
      <c r="C36" s="652"/>
      <c r="D36" s="422"/>
      <c r="E36" s="423"/>
      <c r="F36" s="424"/>
      <c r="G36" s="425"/>
      <c r="H36" s="426"/>
      <c r="I36" s="449"/>
    </row>
    <row r="37" spans="1:9" x14ac:dyDescent="0.15">
      <c r="A37" s="457">
        <v>1</v>
      </c>
      <c r="B37" s="640" t="s">
        <v>232</v>
      </c>
      <c r="C37" s="641"/>
      <c r="D37" s="460" t="s">
        <v>222</v>
      </c>
      <c r="E37" s="461">
        <v>30</v>
      </c>
      <c r="F37" s="462">
        <v>12</v>
      </c>
      <c r="G37" s="463">
        <v>360</v>
      </c>
      <c r="H37" s="464" t="s">
        <v>233</v>
      </c>
      <c r="I37" s="471"/>
    </row>
    <row r="38" spans="1:9" x14ac:dyDescent="0.15">
      <c r="A38" s="457">
        <v>2</v>
      </c>
      <c r="B38" s="640" t="s">
        <v>234</v>
      </c>
      <c r="C38" s="641"/>
      <c r="D38" s="460" t="s">
        <v>222</v>
      </c>
      <c r="E38" s="461">
        <v>30</v>
      </c>
      <c r="F38" s="462">
        <v>8</v>
      </c>
      <c r="G38" s="463">
        <v>240</v>
      </c>
      <c r="H38" s="464" t="s">
        <v>235</v>
      </c>
      <c r="I38" s="471" t="s">
        <v>236</v>
      </c>
    </row>
    <row r="39" spans="1:9" x14ac:dyDescent="0.15">
      <c r="A39" s="457">
        <v>3</v>
      </c>
      <c r="B39" s="640" t="s">
        <v>237</v>
      </c>
      <c r="C39" s="641"/>
      <c r="D39" s="460" t="s">
        <v>222</v>
      </c>
      <c r="E39" s="461">
        <v>30</v>
      </c>
      <c r="F39" s="462">
        <v>28</v>
      </c>
      <c r="G39" s="463">
        <v>840</v>
      </c>
      <c r="H39" s="464" t="s">
        <v>238</v>
      </c>
      <c r="I39" s="471" t="s">
        <v>236</v>
      </c>
    </row>
    <row r="40" spans="1:9" x14ac:dyDescent="0.15">
      <c r="A40" s="457">
        <v>4</v>
      </c>
      <c r="B40" s="640" t="s">
        <v>239</v>
      </c>
      <c r="C40" s="641"/>
      <c r="D40" s="460" t="s">
        <v>222</v>
      </c>
      <c r="E40" s="461">
        <v>30</v>
      </c>
      <c r="F40" s="462">
        <v>8</v>
      </c>
      <c r="G40" s="463">
        <v>240</v>
      </c>
      <c r="H40" s="464" t="s">
        <v>240</v>
      </c>
      <c r="I40" s="471"/>
    </row>
    <row r="41" spans="1:9" x14ac:dyDescent="0.15">
      <c r="A41" s="457">
        <v>5</v>
      </c>
      <c r="B41" s="640" t="s">
        <v>241</v>
      </c>
      <c r="C41" s="641"/>
      <c r="D41" s="460" t="s">
        <v>222</v>
      </c>
      <c r="E41" s="461">
        <v>30</v>
      </c>
      <c r="F41" s="462">
        <v>22</v>
      </c>
      <c r="G41" s="463">
        <v>660</v>
      </c>
      <c r="H41" s="464" t="s">
        <v>242</v>
      </c>
      <c r="I41" s="471" t="s">
        <v>243</v>
      </c>
    </row>
    <row r="42" spans="1:9" x14ac:dyDescent="0.15">
      <c r="A42" s="457">
        <v>6</v>
      </c>
      <c r="B42" s="640" t="s">
        <v>244</v>
      </c>
      <c r="C42" s="641"/>
      <c r="D42" s="460" t="s">
        <v>222</v>
      </c>
      <c r="E42" s="461">
        <v>24</v>
      </c>
      <c r="F42" s="462">
        <v>18</v>
      </c>
      <c r="G42" s="463">
        <v>432</v>
      </c>
      <c r="H42" s="464" t="s">
        <v>245</v>
      </c>
      <c r="I42" s="471"/>
    </row>
    <row r="43" spans="1:9" x14ac:dyDescent="0.15">
      <c r="A43" s="457">
        <v>7</v>
      </c>
      <c r="B43" s="640" t="s">
        <v>246</v>
      </c>
      <c r="C43" s="641"/>
      <c r="D43" s="460" t="s">
        <v>222</v>
      </c>
      <c r="E43" s="461">
        <v>30</v>
      </c>
      <c r="F43" s="462">
        <v>8</v>
      </c>
      <c r="G43" s="463">
        <v>240</v>
      </c>
      <c r="H43" s="464" t="s">
        <v>247</v>
      </c>
      <c r="I43" s="471"/>
    </row>
    <row r="44" spans="1:9" ht="48" x14ac:dyDescent="0.15">
      <c r="A44" s="457">
        <v>8</v>
      </c>
      <c r="B44" s="640" t="s">
        <v>248</v>
      </c>
      <c r="C44" s="641"/>
      <c r="D44" s="460" t="s">
        <v>222</v>
      </c>
      <c r="E44" s="461">
        <v>6</v>
      </c>
      <c r="F44" s="462">
        <v>60</v>
      </c>
      <c r="G44" s="463">
        <v>360</v>
      </c>
      <c r="H44" s="464" t="s">
        <v>249</v>
      </c>
      <c r="I44" s="471" t="s">
        <v>250</v>
      </c>
    </row>
    <row r="45" spans="1:9" x14ac:dyDescent="0.15">
      <c r="A45" s="457">
        <v>9</v>
      </c>
      <c r="B45" s="640" t="s">
        <v>251</v>
      </c>
      <c r="C45" s="641"/>
      <c r="D45" s="460" t="s">
        <v>222</v>
      </c>
      <c r="E45" s="461">
        <v>6</v>
      </c>
      <c r="F45" s="462">
        <v>18</v>
      </c>
      <c r="G45" s="463">
        <v>108</v>
      </c>
      <c r="H45" s="464" t="s">
        <v>252</v>
      </c>
      <c r="I45" s="471"/>
    </row>
    <row r="46" spans="1:9" ht="32" x14ac:dyDescent="0.15">
      <c r="A46" s="457">
        <v>10</v>
      </c>
      <c r="B46" s="458" t="s">
        <v>253</v>
      </c>
      <c r="C46" s="459"/>
      <c r="D46" s="460" t="s">
        <v>222</v>
      </c>
      <c r="E46" s="461">
        <v>6</v>
      </c>
      <c r="F46" s="462">
        <v>35</v>
      </c>
      <c r="G46" s="463">
        <v>210</v>
      </c>
      <c r="H46" s="464" t="s">
        <v>254</v>
      </c>
      <c r="I46" s="471"/>
    </row>
    <row r="47" spans="1:9" x14ac:dyDescent="0.15">
      <c r="A47" s="466"/>
      <c r="B47" s="467" t="s">
        <v>7</v>
      </c>
      <c r="C47" s="467"/>
      <c r="D47" s="467"/>
      <c r="E47" s="468"/>
      <c r="F47" s="469"/>
      <c r="G47" s="439">
        <v>3690</v>
      </c>
      <c r="H47" s="470"/>
      <c r="I47" s="472"/>
    </row>
    <row r="48" spans="1:9" x14ac:dyDescent="0.15">
      <c r="A48" s="421" t="s">
        <v>263</v>
      </c>
      <c r="B48" s="652" t="s">
        <v>264</v>
      </c>
      <c r="C48" s="652"/>
      <c r="D48" s="652"/>
      <c r="E48" s="652"/>
      <c r="F48" s="652"/>
      <c r="G48" s="652"/>
      <c r="H48" s="426"/>
      <c r="I48" s="449"/>
    </row>
    <row r="49" spans="1:9" x14ac:dyDescent="0.15">
      <c r="A49" s="457">
        <v>1</v>
      </c>
      <c r="B49" s="640" t="s">
        <v>265</v>
      </c>
      <c r="C49" s="641"/>
      <c r="D49" s="460" t="s">
        <v>222</v>
      </c>
      <c r="E49" s="461">
        <v>28</v>
      </c>
      <c r="F49" s="462">
        <v>8</v>
      </c>
      <c r="G49" s="463">
        <v>224</v>
      </c>
      <c r="H49" s="464" t="s">
        <v>235</v>
      </c>
      <c r="I49" s="471"/>
    </row>
    <row r="50" spans="1:9" ht="64" x14ac:dyDescent="0.15">
      <c r="A50" s="457">
        <v>2</v>
      </c>
      <c r="B50" s="640" t="s">
        <v>266</v>
      </c>
      <c r="C50" s="641"/>
      <c r="D50" s="460" t="s">
        <v>222</v>
      </c>
      <c r="E50" s="461" t="s">
        <v>267</v>
      </c>
      <c r="F50" s="462">
        <v>80</v>
      </c>
      <c r="G50" s="463" t="s">
        <v>267</v>
      </c>
      <c r="H50" s="464" t="s">
        <v>268</v>
      </c>
      <c r="I50" s="471" t="s">
        <v>269</v>
      </c>
    </row>
    <row r="51" spans="1:9" ht="32" x14ac:dyDescent="0.15">
      <c r="A51" s="457">
        <v>3</v>
      </c>
      <c r="B51" s="640" t="s">
        <v>270</v>
      </c>
      <c r="C51" s="641"/>
      <c r="D51" s="460" t="s">
        <v>222</v>
      </c>
      <c r="E51" s="461">
        <v>28</v>
      </c>
      <c r="F51" s="462">
        <v>60</v>
      </c>
      <c r="G51" s="463">
        <v>1680</v>
      </c>
      <c r="H51" s="464" t="s">
        <v>271</v>
      </c>
      <c r="I51" s="471" t="s">
        <v>250</v>
      </c>
    </row>
    <row r="52" spans="1:9" x14ac:dyDescent="0.15">
      <c r="A52" s="457">
        <v>4</v>
      </c>
      <c r="B52" s="640" t="s">
        <v>272</v>
      </c>
      <c r="C52" s="641"/>
      <c r="D52" s="460" t="s">
        <v>222</v>
      </c>
      <c r="E52" s="461">
        <v>28</v>
      </c>
      <c r="F52" s="462">
        <v>18</v>
      </c>
      <c r="G52" s="463">
        <v>504</v>
      </c>
      <c r="H52" s="464" t="s">
        <v>252</v>
      </c>
      <c r="I52" s="471"/>
    </row>
    <row r="53" spans="1:9" x14ac:dyDescent="0.15">
      <c r="A53" s="457">
        <v>5</v>
      </c>
      <c r="B53" s="640" t="s">
        <v>273</v>
      </c>
      <c r="C53" s="641"/>
      <c r="D53" s="460" t="s">
        <v>222</v>
      </c>
      <c r="E53" s="461">
        <v>22</v>
      </c>
      <c r="F53" s="462">
        <v>15</v>
      </c>
      <c r="G53" s="463">
        <v>330</v>
      </c>
      <c r="H53" s="464" t="s">
        <v>274</v>
      </c>
      <c r="I53" s="471"/>
    </row>
    <row r="54" spans="1:9" x14ac:dyDescent="0.15">
      <c r="A54" s="457">
        <v>6</v>
      </c>
      <c r="B54" s="640" t="s">
        <v>253</v>
      </c>
      <c r="C54" s="641"/>
      <c r="D54" s="460" t="s">
        <v>222</v>
      </c>
      <c r="E54" s="461">
        <v>28</v>
      </c>
      <c r="F54" s="462">
        <v>35</v>
      </c>
      <c r="G54" s="463">
        <v>980</v>
      </c>
      <c r="H54" s="464" t="s">
        <v>275</v>
      </c>
      <c r="I54" s="471"/>
    </row>
    <row r="55" spans="1:9" x14ac:dyDescent="0.15">
      <c r="A55" s="466"/>
      <c r="B55" s="467"/>
      <c r="C55" s="467"/>
      <c r="D55" s="467"/>
      <c r="E55" s="468"/>
      <c r="F55" s="469"/>
      <c r="G55" s="447">
        <v>3718</v>
      </c>
      <c r="H55" s="470"/>
      <c r="I55" s="472"/>
    </row>
    <row r="56" spans="1:9" x14ac:dyDescent="0.15">
      <c r="A56" s="421" t="s">
        <v>276</v>
      </c>
      <c r="B56" s="652" t="s">
        <v>277</v>
      </c>
      <c r="C56" s="652"/>
      <c r="D56" s="652"/>
      <c r="E56" s="652"/>
      <c r="F56" s="652"/>
      <c r="G56" s="652"/>
      <c r="H56" s="426"/>
      <c r="I56" s="449"/>
    </row>
    <row r="57" spans="1:9" x14ac:dyDescent="0.15">
      <c r="A57" s="457">
        <v>1</v>
      </c>
      <c r="B57" s="640" t="s">
        <v>265</v>
      </c>
      <c r="C57" s="641"/>
      <c r="D57" s="460" t="s">
        <v>222</v>
      </c>
      <c r="E57" s="461">
        <v>22</v>
      </c>
      <c r="F57" s="462">
        <v>8</v>
      </c>
      <c r="G57" s="463">
        <v>176</v>
      </c>
      <c r="H57" s="464" t="s">
        <v>235</v>
      </c>
      <c r="I57" s="471"/>
    </row>
    <row r="58" spans="1:9" ht="64" x14ac:dyDescent="0.15">
      <c r="A58" s="457">
        <v>2</v>
      </c>
      <c r="B58" s="640" t="s">
        <v>266</v>
      </c>
      <c r="C58" s="641"/>
      <c r="D58" s="460" t="s">
        <v>222</v>
      </c>
      <c r="E58" s="461">
        <v>13</v>
      </c>
      <c r="F58" s="462">
        <v>80</v>
      </c>
      <c r="G58" s="463">
        <v>1040</v>
      </c>
      <c r="H58" s="464" t="s">
        <v>268</v>
      </c>
      <c r="I58" s="471" t="s">
        <v>269</v>
      </c>
    </row>
    <row r="59" spans="1:9" ht="32" x14ac:dyDescent="0.15">
      <c r="A59" s="457">
        <v>3</v>
      </c>
      <c r="B59" s="640" t="s">
        <v>270</v>
      </c>
      <c r="C59" s="641"/>
      <c r="D59" s="460" t="s">
        <v>222</v>
      </c>
      <c r="E59" s="461">
        <v>22</v>
      </c>
      <c r="F59" s="462">
        <v>60</v>
      </c>
      <c r="G59" s="463">
        <v>1320</v>
      </c>
      <c r="H59" s="464" t="s">
        <v>271</v>
      </c>
      <c r="I59" s="471" t="s">
        <v>250</v>
      </c>
    </row>
    <row r="60" spans="1:9" x14ac:dyDescent="0.15">
      <c r="A60" s="457">
        <v>4</v>
      </c>
      <c r="B60" s="640" t="s">
        <v>272</v>
      </c>
      <c r="C60" s="641"/>
      <c r="D60" s="460" t="s">
        <v>222</v>
      </c>
      <c r="E60" s="461">
        <v>22</v>
      </c>
      <c r="F60" s="462">
        <v>18</v>
      </c>
      <c r="G60" s="463">
        <v>396</v>
      </c>
      <c r="H60" s="464" t="s">
        <v>252</v>
      </c>
      <c r="I60" s="471"/>
    </row>
    <row r="61" spans="1:9" x14ac:dyDescent="0.15">
      <c r="A61" s="457">
        <v>5</v>
      </c>
      <c r="B61" s="640" t="s">
        <v>273</v>
      </c>
      <c r="C61" s="641"/>
      <c r="D61" s="460" t="s">
        <v>222</v>
      </c>
      <c r="E61" s="461">
        <v>17</v>
      </c>
      <c r="F61" s="462">
        <v>15</v>
      </c>
      <c r="G61" s="463">
        <v>255</v>
      </c>
      <c r="H61" s="464" t="s">
        <v>274</v>
      </c>
      <c r="I61" s="471"/>
    </row>
    <row r="62" spans="1:9" x14ac:dyDescent="0.15">
      <c r="A62" s="457">
        <v>6</v>
      </c>
      <c r="B62" s="640" t="s">
        <v>253</v>
      </c>
      <c r="C62" s="641"/>
      <c r="D62" s="460" t="s">
        <v>222</v>
      </c>
      <c r="E62" s="461">
        <v>22</v>
      </c>
      <c r="F62" s="462">
        <v>35</v>
      </c>
      <c r="G62" s="463">
        <v>770</v>
      </c>
      <c r="H62" s="464" t="s">
        <v>275</v>
      </c>
      <c r="I62" s="471"/>
    </row>
    <row r="63" spans="1:9" x14ac:dyDescent="0.15">
      <c r="A63" s="466"/>
      <c r="B63" s="467" t="s">
        <v>7</v>
      </c>
      <c r="C63" s="467"/>
      <c r="D63" s="467"/>
      <c r="E63" s="468"/>
      <c r="F63" s="469"/>
      <c r="G63" s="447">
        <v>3957</v>
      </c>
      <c r="H63" s="470"/>
      <c r="I63" s="472"/>
    </row>
    <row r="64" spans="1:9" x14ac:dyDescent="0.15">
      <c r="A64" s="421" t="s">
        <v>278</v>
      </c>
      <c r="B64" s="652" t="s">
        <v>279</v>
      </c>
      <c r="C64" s="652"/>
      <c r="D64" s="652"/>
      <c r="E64" s="652"/>
      <c r="F64" s="652"/>
      <c r="G64" s="652"/>
      <c r="H64" s="426"/>
      <c r="I64" s="449"/>
    </row>
    <row r="65" spans="1:9" x14ac:dyDescent="0.15">
      <c r="A65" s="457">
        <v>1</v>
      </c>
      <c r="B65" s="640" t="s">
        <v>187</v>
      </c>
      <c r="C65" s="641"/>
      <c r="D65" s="460" t="s">
        <v>188</v>
      </c>
      <c r="E65" s="461">
        <v>4</v>
      </c>
      <c r="F65" s="462">
        <v>800</v>
      </c>
      <c r="G65" s="463">
        <v>3200</v>
      </c>
      <c r="H65" s="464" t="s">
        <v>189</v>
      </c>
      <c r="I65" s="471"/>
    </row>
    <row r="66" spans="1:9" x14ac:dyDescent="0.15">
      <c r="A66" s="457">
        <v>2</v>
      </c>
      <c r="B66" s="640" t="s">
        <v>190</v>
      </c>
      <c r="C66" s="641"/>
      <c r="D66" s="460" t="s">
        <v>191</v>
      </c>
      <c r="E66" s="461">
        <v>2</v>
      </c>
      <c r="F66" s="462">
        <v>1400</v>
      </c>
      <c r="G66" s="463">
        <v>2800</v>
      </c>
      <c r="H66" s="464" t="s">
        <v>192</v>
      </c>
      <c r="I66" s="471"/>
    </row>
    <row r="67" spans="1:9" x14ac:dyDescent="0.15">
      <c r="A67" s="457">
        <v>3</v>
      </c>
      <c r="B67" s="640" t="s">
        <v>193</v>
      </c>
      <c r="C67" s="641"/>
      <c r="D67" s="460" t="s">
        <v>191</v>
      </c>
      <c r="E67" s="461">
        <v>4</v>
      </c>
      <c r="F67" s="462">
        <v>2800</v>
      </c>
      <c r="G67" s="463">
        <v>11200</v>
      </c>
      <c r="H67" s="464" t="s">
        <v>280</v>
      </c>
      <c r="I67" s="471"/>
    </row>
    <row r="68" spans="1:9" x14ac:dyDescent="0.15">
      <c r="A68" s="457">
        <v>4</v>
      </c>
      <c r="B68" s="640" t="s">
        <v>281</v>
      </c>
      <c r="C68" s="641"/>
      <c r="D68" s="460" t="s">
        <v>191</v>
      </c>
      <c r="E68" s="461">
        <v>1</v>
      </c>
      <c r="F68" s="462">
        <v>1200</v>
      </c>
      <c r="G68" s="463">
        <v>1200</v>
      </c>
      <c r="H68" s="464" t="s">
        <v>277</v>
      </c>
      <c r="I68" s="471"/>
    </row>
    <row r="69" spans="1:9" x14ac:dyDescent="0.15">
      <c r="A69" s="457">
        <v>5</v>
      </c>
      <c r="B69" s="640" t="s">
        <v>195</v>
      </c>
      <c r="C69" s="641"/>
      <c r="D69" s="460" t="s">
        <v>196</v>
      </c>
      <c r="E69" s="461"/>
      <c r="F69" s="462"/>
      <c r="G69" s="463">
        <v>5000</v>
      </c>
      <c r="H69" s="464" t="s">
        <v>197</v>
      </c>
      <c r="I69" s="471" t="s">
        <v>198</v>
      </c>
    </row>
    <row r="70" spans="1:9" x14ac:dyDescent="0.15">
      <c r="A70" s="457">
        <v>6</v>
      </c>
      <c r="B70" s="640" t="s">
        <v>199</v>
      </c>
      <c r="C70" s="641"/>
      <c r="D70" s="460" t="s">
        <v>67</v>
      </c>
      <c r="E70" s="461">
        <v>25</v>
      </c>
      <c r="F70" s="462">
        <v>30</v>
      </c>
      <c r="G70" s="463">
        <v>750</v>
      </c>
      <c r="H70" s="464" t="s">
        <v>200</v>
      </c>
      <c r="I70" s="471"/>
    </row>
    <row r="71" spans="1:9" x14ac:dyDescent="0.15">
      <c r="A71" s="457">
        <v>7</v>
      </c>
      <c r="B71" s="640" t="s">
        <v>201</v>
      </c>
      <c r="C71" s="641"/>
      <c r="D71" s="460" t="s">
        <v>196</v>
      </c>
      <c r="E71" s="461"/>
      <c r="F71" s="462"/>
      <c r="G71" s="463">
        <v>3299</v>
      </c>
      <c r="H71" s="464" t="s">
        <v>202</v>
      </c>
      <c r="I71" s="471" t="s">
        <v>203</v>
      </c>
    </row>
    <row r="72" spans="1:9" x14ac:dyDescent="0.15">
      <c r="A72" s="457">
        <v>8</v>
      </c>
      <c r="B72" s="640" t="s">
        <v>27</v>
      </c>
      <c r="C72" s="641"/>
      <c r="D72" s="460" t="s">
        <v>191</v>
      </c>
      <c r="E72" s="461">
        <v>4</v>
      </c>
      <c r="F72" s="462">
        <v>450</v>
      </c>
      <c r="G72" s="463">
        <v>1800</v>
      </c>
      <c r="H72" s="464" t="s">
        <v>200</v>
      </c>
      <c r="I72" s="471"/>
    </row>
    <row r="73" spans="1:9" x14ac:dyDescent="0.15">
      <c r="A73" s="457">
        <v>9</v>
      </c>
      <c r="B73" s="640" t="s">
        <v>9</v>
      </c>
      <c r="C73" s="641"/>
      <c r="D73" s="460" t="s">
        <v>191</v>
      </c>
      <c r="E73" s="461">
        <v>9</v>
      </c>
      <c r="F73" s="462">
        <v>200</v>
      </c>
      <c r="G73" s="463">
        <v>1800</v>
      </c>
      <c r="H73" s="464" t="s">
        <v>200</v>
      </c>
      <c r="I73" s="471"/>
    </row>
    <row r="74" spans="1:9" x14ac:dyDescent="0.15">
      <c r="A74" s="457">
        <v>10</v>
      </c>
      <c r="B74" s="640" t="s">
        <v>204</v>
      </c>
      <c r="C74" s="641"/>
      <c r="D74" s="460" t="s">
        <v>191</v>
      </c>
      <c r="E74" s="461">
        <v>2</v>
      </c>
      <c r="F74" s="462">
        <v>700</v>
      </c>
      <c r="G74" s="463">
        <v>1400</v>
      </c>
      <c r="H74" s="464" t="s">
        <v>200</v>
      </c>
      <c r="I74" s="471"/>
    </row>
    <row r="75" spans="1:9" x14ac:dyDescent="0.15">
      <c r="A75" s="457">
        <v>11</v>
      </c>
      <c r="B75" s="640" t="s">
        <v>13</v>
      </c>
      <c r="C75" s="641"/>
      <c r="D75" s="460" t="s">
        <v>205</v>
      </c>
      <c r="E75" s="461">
        <v>5</v>
      </c>
      <c r="F75" s="462">
        <v>800</v>
      </c>
      <c r="G75" s="463">
        <v>4000</v>
      </c>
      <c r="H75" s="464" t="s">
        <v>206</v>
      </c>
      <c r="I75" s="471"/>
    </row>
    <row r="76" spans="1:9" x14ac:dyDescent="0.15">
      <c r="A76" s="457">
        <v>12</v>
      </c>
      <c r="B76" s="640" t="s">
        <v>207</v>
      </c>
      <c r="C76" s="641"/>
      <c r="D76" s="460" t="s">
        <v>196</v>
      </c>
      <c r="E76" s="461"/>
      <c r="F76" s="462">
        <v>2800</v>
      </c>
      <c r="G76" s="463">
        <v>2800</v>
      </c>
      <c r="H76" s="464" t="s">
        <v>208</v>
      </c>
      <c r="I76" s="471"/>
    </row>
    <row r="77" spans="1:9" x14ac:dyDescent="0.15">
      <c r="A77" s="457">
        <v>13</v>
      </c>
      <c r="B77" s="640" t="s">
        <v>282</v>
      </c>
      <c r="C77" s="641"/>
      <c r="D77" s="460" t="s">
        <v>196</v>
      </c>
      <c r="E77" s="461"/>
      <c r="F77" s="462">
        <v>8000</v>
      </c>
      <c r="G77" s="463">
        <v>8000</v>
      </c>
      <c r="H77" s="464" t="s">
        <v>283</v>
      </c>
      <c r="I77" s="471"/>
    </row>
    <row r="78" spans="1:9" ht="32" x14ac:dyDescent="0.15">
      <c r="A78" s="457">
        <v>14</v>
      </c>
      <c r="B78" s="640" t="s">
        <v>284</v>
      </c>
      <c r="C78" s="641"/>
      <c r="D78" s="460" t="s">
        <v>196</v>
      </c>
      <c r="E78" s="461"/>
      <c r="F78" s="462">
        <v>1200</v>
      </c>
      <c r="G78" s="463">
        <v>1200</v>
      </c>
      <c r="H78" s="464" t="s">
        <v>285</v>
      </c>
      <c r="I78" s="471"/>
    </row>
    <row r="79" spans="1:9" x14ac:dyDescent="0.15">
      <c r="A79" s="457">
        <v>15</v>
      </c>
      <c r="B79" s="640" t="s">
        <v>286</v>
      </c>
      <c r="C79" s="641"/>
      <c r="D79" s="460" t="s">
        <v>196</v>
      </c>
      <c r="E79" s="461"/>
      <c r="F79" s="462">
        <v>1200</v>
      </c>
      <c r="G79" s="463">
        <v>1200</v>
      </c>
      <c r="H79" s="464" t="s">
        <v>287</v>
      </c>
      <c r="I79" s="471"/>
    </row>
    <row r="80" spans="1:9" x14ac:dyDescent="0.15">
      <c r="A80" s="457">
        <v>16</v>
      </c>
      <c r="B80" s="640" t="s">
        <v>288</v>
      </c>
      <c r="C80" s="641"/>
      <c r="D80" s="460" t="s">
        <v>196</v>
      </c>
      <c r="E80" s="461"/>
      <c r="F80" s="462">
        <v>1800</v>
      </c>
      <c r="G80" s="463">
        <v>1800</v>
      </c>
      <c r="H80" s="464" t="s">
        <v>287</v>
      </c>
      <c r="I80" s="471"/>
    </row>
    <row r="81" spans="1:9" x14ac:dyDescent="0.15">
      <c r="A81" s="466"/>
      <c r="B81" s="467" t="s">
        <v>7</v>
      </c>
      <c r="C81" s="467"/>
      <c r="D81" s="467"/>
      <c r="E81" s="468"/>
      <c r="F81" s="469"/>
      <c r="G81" s="447">
        <v>51449</v>
      </c>
      <c r="H81" s="470"/>
      <c r="I81" s="472"/>
    </row>
    <row r="82" spans="1:9" x14ac:dyDescent="0.15">
      <c r="A82" s="421" t="s">
        <v>289</v>
      </c>
      <c r="B82" s="652" t="s">
        <v>290</v>
      </c>
      <c r="C82" s="652"/>
      <c r="D82" s="652"/>
      <c r="E82" s="652"/>
      <c r="F82" s="652"/>
      <c r="G82" s="652"/>
      <c r="H82" s="426"/>
      <c r="I82" s="449"/>
    </row>
    <row r="83" spans="1:9" x14ac:dyDescent="0.15">
      <c r="A83" s="457">
        <v>1</v>
      </c>
      <c r="B83" s="640" t="s">
        <v>209</v>
      </c>
      <c r="C83" s="641"/>
      <c r="D83" s="460" t="s">
        <v>196</v>
      </c>
      <c r="E83" s="461">
        <v>1</v>
      </c>
      <c r="F83" s="462"/>
      <c r="G83" s="463">
        <v>1000</v>
      </c>
      <c r="H83" s="464"/>
      <c r="I83" s="471"/>
    </row>
    <row r="84" spans="1:9" x14ac:dyDescent="0.15">
      <c r="A84" s="457">
        <v>2</v>
      </c>
      <c r="B84" s="640" t="s">
        <v>210</v>
      </c>
      <c r="C84" s="641"/>
      <c r="D84" s="460" t="s">
        <v>211</v>
      </c>
      <c r="E84" s="461">
        <v>6</v>
      </c>
      <c r="F84" s="462"/>
      <c r="G84" s="463">
        <v>3970</v>
      </c>
      <c r="H84" s="464" t="s">
        <v>212</v>
      </c>
      <c r="I84" s="471"/>
    </row>
    <row r="85" spans="1:9" x14ac:dyDescent="0.15">
      <c r="A85" s="457">
        <v>3</v>
      </c>
      <c r="B85" s="640" t="s">
        <v>18</v>
      </c>
      <c r="C85" s="641"/>
      <c r="D85" s="460" t="s">
        <v>196</v>
      </c>
      <c r="E85" s="461"/>
      <c r="F85" s="462"/>
      <c r="G85" s="463">
        <v>5972</v>
      </c>
      <c r="H85" s="464" t="s">
        <v>213</v>
      </c>
      <c r="I85" s="471"/>
    </row>
    <row r="86" spans="1:9" x14ac:dyDescent="0.15">
      <c r="A86" s="457">
        <v>4</v>
      </c>
      <c r="B86" s="640" t="s">
        <v>214</v>
      </c>
      <c r="C86" s="641"/>
      <c r="D86" s="460" t="s">
        <v>196</v>
      </c>
      <c r="E86" s="461"/>
      <c r="F86" s="462"/>
      <c r="G86" s="463">
        <v>5600</v>
      </c>
      <c r="H86" s="464" t="s">
        <v>215</v>
      </c>
      <c r="I86" s="471"/>
    </row>
    <row r="87" spans="1:9" x14ac:dyDescent="0.15">
      <c r="A87" s="457">
        <v>5</v>
      </c>
      <c r="B87" s="640" t="s">
        <v>216</v>
      </c>
      <c r="C87" s="641"/>
      <c r="D87" s="460" t="s">
        <v>196</v>
      </c>
      <c r="E87" s="461"/>
      <c r="F87" s="462"/>
      <c r="G87" s="463">
        <v>5000</v>
      </c>
      <c r="H87" s="464" t="s">
        <v>217</v>
      </c>
      <c r="I87" s="471"/>
    </row>
    <row r="88" spans="1:9" x14ac:dyDescent="0.15">
      <c r="A88" s="457">
        <v>6</v>
      </c>
      <c r="B88" s="640" t="s">
        <v>216</v>
      </c>
      <c r="C88" s="641"/>
      <c r="D88" s="460" t="s">
        <v>196</v>
      </c>
      <c r="E88" s="461"/>
      <c r="F88" s="462"/>
      <c r="G88" s="463">
        <v>1500</v>
      </c>
      <c r="H88" s="464" t="s">
        <v>219</v>
      </c>
      <c r="I88" s="471"/>
    </row>
    <row r="89" spans="1:9" x14ac:dyDescent="0.15">
      <c r="A89" s="457">
        <v>7</v>
      </c>
      <c r="B89" s="640" t="s">
        <v>20</v>
      </c>
      <c r="C89" s="641"/>
      <c r="D89" s="460" t="s">
        <v>196</v>
      </c>
      <c r="E89" s="461"/>
      <c r="F89" s="462"/>
      <c r="G89" s="463">
        <v>8285</v>
      </c>
      <c r="H89" s="464" t="s">
        <v>220</v>
      </c>
      <c r="I89" s="471"/>
    </row>
    <row r="90" spans="1:9" ht="32" x14ac:dyDescent="0.15">
      <c r="A90" s="457">
        <v>8</v>
      </c>
      <c r="B90" s="640" t="s">
        <v>221</v>
      </c>
      <c r="C90" s="641"/>
      <c r="D90" s="460" t="s">
        <v>222</v>
      </c>
      <c r="E90" s="461"/>
      <c r="F90" s="462"/>
      <c r="G90" s="463">
        <v>35500</v>
      </c>
      <c r="H90" s="464" t="s">
        <v>223</v>
      </c>
      <c r="I90" s="471"/>
    </row>
    <row r="91" spans="1:9" x14ac:dyDescent="0.15">
      <c r="A91" s="473">
        <v>9</v>
      </c>
      <c r="B91" s="640" t="s">
        <v>70</v>
      </c>
      <c r="C91" s="641"/>
      <c r="D91" s="460" t="s">
        <v>196</v>
      </c>
      <c r="E91" s="461">
        <v>6</v>
      </c>
      <c r="F91" s="462"/>
      <c r="G91" s="463">
        <v>25321</v>
      </c>
      <c r="H91" s="464"/>
      <c r="I91" s="471"/>
    </row>
    <row r="92" spans="1:9" x14ac:dyDescent="0.15">
      <c r="A92" s="457">
        <v>10</v>
      </c>
      <c r="B92" s="640" t="s">
        <v>224</v>
      </c>
      <c r="C92" s="641"/>
      <c r="D92" s="460" t="s">
        <v>67</v>
      </c>
      <c r="E92" s="461">
        <v>24.4</v>
      </c>
      <c r="F92" s="462">
        <v>25</v>
      </c>
      <c r="G92" s="463">
        <v>860</v>
      </c>
      <c r="H92" s="464"/>
      <c r="I92" s="471"/>
    </row>
    <row r="93" spans="1:9" x14ac:dyDescent="0.15">
      <c r="A93" s="457">
        <v>11</v>
      </c>
      <c r="B93" s="640" t="s">
        <v>105</v>
      </c>
      <c r="C93" s="641"/>
      <c r="D93" s="460" t="s">
        <v>106</v>
      </c>
      <c r="E93" s="461">
        <v>11</v>
      </c>
      <c r="F93" s="462">
        <v>20</v>
      </c>
      <c r="G93" s="463">
        <v>220</v>
      </c>
      <c r="H93" s="464"/>
      <c r="I93" s="471"/>
    </row>
    <row r="94" spans="1:9" x14ac:dyDescent="0.15">
      <c r="A94" s="457">
        <v>12</v>
      </c>
      <c r="B94" s="640" t="s">
        <v>225</v>
      </c>
      <c r="C94" s="641"/>
      <c r="D94" s="460" t="s">
        <v>196</v>
      </c>
      <c r="E94" s="461"/>
      <c r="F94" s="462"/>
      <c r="G94" s="463">
        <v>12000</v>
      </c>
      <c r="H94" s="464"/>
      <c r="I94" s="471"/>
    </row>
    <row r="95" spans="1:9" x14ac:dyDescent="0.15">
      <c r="A95" s="466"/>
      <c r="B95" s="467" t="s">
        <v>7</v>
      </c>
      <c r="C95" s="467"/>
      <c r="D95" s="467"/>
      <c r="E95" s="468"/>
      <c r="F95" s="469"/>
      <c r="G95" s="447">
        <v>105228</v>
      </c>
      <c r="H95" s="470"/>
      <c r="I95" s="472"/>
    </row>
    <row r="96" spans="1:9" x14ac:dyDescent="0.15">
      <c r="A96" s="466"/>
      <c r="B96" s="642" t="s">
        <v>37</v>
      </c>
      <c r="C96" s="642"/>
      <c r="D96" s="642"/>
      <c r="E96" s="642"/>
      <c r="F96" s="642"/>
      <c r="G96" s="453">
        <v>188271</v>
      </c>
      <c r="H96" s="454"/>
      <c r="I96" s="472"/>
    </row>
    <row r="97" spans="1:9" ht="21" x14ac:dyDescent="0.15">
      <c r="A97" s="643" t="s">
        <v>291</v>
      </c>
      <c r="B97" s="644"/>
      <c r="C97" s="644"/>
      <c r="D97" s="644"/>
      <c r="E97" s="644"/>
      <c r="F97" s="644"/>
      <c r="G97" s="644"/>
      <c r="H97" s="644"/>
      <c r="I97" s="645"/>
    </row>
    <row r="99" spans="1:9" x14ac:dyDescent="0.15">
      <c r="B99" s="474">
        <f>G63+G55+G47+G35+G25+G15</f>
        <v>31594</v>
      </c>
    </row>
  </sheetData>
  <mergeCells count="87">
    <mergeCell ref="D1:F1"/>
    <mergeCell ref="D2:F2"/>
    <mergeCell ref="B3:C3"/>
    <mergeCell ref="B4:C4"/>
    <mergeCell ref="B5:C5"/>
    <mergeCell ref="B6:C6"/>
    <mergeCell ref="B7:C7"/>
    <mergeCell ref="B8:C8"/>
    <mergeCell ref="B9:C9"/>
    <mergeCell ref="B10:C10"/>
    <mergeCell ref="B11:C11"/>
    <mergeCell ref="B12:C12"/>
    <mergeCell ref="B13:C13"/>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 ref="B31:C31"/>
    <mergeCell ref="B32:C32"/>
    <mergeCell ref="B33:C33"/>
    <mergeCell ref="B34:C34"/>
    <mergeCell ref="B36:C36"/>
    <mergeCell ref="B37:C37"/>
    <mergeCell ref="B38:C38"/>
    <mergeCell ref="B39:C39"/>
    <mergeCell ref="B40:C40"/>
    <mergeCell ref="B41:C41"/>
    <mergeCell ref="B42:C42"/>
    <mergeCell ref="B43:C43"/>
    <mergeCell ref="B44:C44"/>
    <mergeCell ref="B45:C45"/>
    <mergeCell ref="B48:G48"/>
    <mergeCell ref="B49:C49"/>
    <mergeCell ref="B50:C50"/>
    <mergeCell ref="B51:C51"/>
    <mergeCell ref="B52:C52"/>
    <mergeCell ref="B53:C53"/>
    <mergeCell ref="B54:C54"/>
    <mergeCell ref="B56:G56"/>
    <mergeCell ref="B57:C57"/>
    <mergeCell ref="B58:C58"/>
    <mergeCell ref="B59:C59"/>
    <mergeCell ref="B60:C60"/>
    <mergeCell ref="B61:C61"/>
    <mergeCell ref="B62:C62"/>
    <mergeCell ref="B64:G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2:G82"/>
    <mergeCell ref="B83:C83"/>
    <mergeCell ref="B84:C84"/>
    <mergeCell ref="B85:C85"/>
    <mergeCell ref="B86:C86"/>
    <mergeCell ref="B87:C87"/>
    <mergeCell ref="B88:C88"/>
    <mergeCell ref="B89:C89"/>
    <mergeCell ref="B96:F96"/>
    <mergeCell ref="A97:I97"/>
    <mergeCell ref="B90:C90"/>
    <mergeCell ref="B91:C91"/>
    <mergeCell ref="B92:C92"/>
    <mergeCell ref="B93:C93"/>
    <mergeCell ref="B94:C94"/>
  </mergeCells>
  <phoneticPr fontId="69" type="noConversion"/>
  <hyperlinks>
    <hyperlink ref="H1" r:id="rId1" tooltip="mailto:cpc.1988@163.com"/>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zoomScale="80" zoomScaleNormal="80" workbookViewId="0">
      <selection activeCell="F42" sqref="F42"/>
    </sheetView>
  </sheetViews>
  <sheetFormatPr baseColWidth="10" defaultColWidth="10.33203125" defaultRowHeight="16" x14ac:dyDescent="0.15"/>
  <cols>
    <col min="1" max="1" width="8.6640625" style="408" customWidth="1"/>
    <col min="2" max="2" width="16.83203125" style="408" customWidth="1"/>
    <col min="3" max="3" width="13.33203125" style="409" customWidth="1"/>
    <col min="4" max="4" width="6.5" style="408" customWidth="1"/>
    <col min="5" max="5" width="9" style="410" customWidth="1"/>
    <col min="6" max="6" width="8.83203125" style="411" customWidth="1"/>
    <col min="7" max="7" width="11.5" style="412" customWidth="1"/>
    <col min="8" max="8" width="74.33203125" style="408" customWidth="1"/>
    <col min="9" max="9" width="23.33203125" style="408" customWidth="1"/>
    <col min="10" max="15" width="8.6640625" style="408" customWidth="1"/>
    <col min="16" max="16384" width="10.33203125" style="408"/>
  </cols>
  <sheetData>
    <row r="1" spans="1:9" ht="30" customHeight="1" x14ac:dyDescent="0.15">
      <c r="A1" s="408" t="s">
        <v>174</v>
      </c>
      <c r="B1" s="413" t="s">
        <v>175</v>
      </c>
      <c r="C1" s="413" t="s">
        <v>176</v>
      </c>
      <c r="D1" s="646" t="s">
        <v>229</v>
      </c>
      <c r="E1" s="646"/>
      <c r="F1" s="646"/>
      <c r="G1" s="414" t="s">
        <v>178</v>
      </c>
      <c r="H1" s="415" t="s">
        <v>179</v>
      </c>
    </row>
    <row r="2" spans="1:9" ht="30" customHeight="1" x14ac:dyDescent="0.15">
      <c r="A2" s="408" t="s">
        <v>180</v>
      </c>
      <c r="B2" s="413" t="s">
        <v>181</v>
      </c>
      <c r="C2" s="413" t="s">
        <v>182</v>
      </c>
      <c r="D2" s="646"/>
      <c r="E2" s="646"/>
      <c r="F2" s="646"/>
      <c r="G2" s="414" t="s">
        <v>178</v>
      </c>
      <c r="H2" s="415"/>
    </row>
    <row r="3" spans="1:9" ht="20" customHeight="1" x14ac:dyDescent="0.15">
      <c r="A3" s="416" t="s">
        <v>1</v>
      </c>
      <c r="B3" s="647" t="s">
        <v>183</v>
      </c>
      <c r="C3" s="648"/>
      <c r="D3" s="417" t="s">
        <v>60</v>
      </c>
      <c r="E3" s="418" t="s">
        <v>48</v>
      </c>
      <c r="F3" s="419" t="s">
        <v>61</v>
      </c>
      <c r="G3" s="418" t="s">
        <v>62</v>
      </c>
      <c r="H3" s="420" t="s">
        <v>184</v>
      </c>
      <c r="I3" s="448" t="s">
        <v>185</v>
      </c>
    </row>
    <row r="4" spans="1:9" ht="20" customHeight="1" x14ac:dyDescent="0.15">
      <c r="A4" s="421" t="s">
        <v>230</v>
      </c>
      <c r="B4" s="652" t="s">
        <v>231</v>
      </c>
      <c r="C4" s="652"/>
      <c r="D4" s="422"/>
      <c r="E4" s="423"/>
      <c r="F4" s="424"/>
      <c r="G4" s="425"/>
      <c r="H4" s="426"/>
      <c r="I4" s="449"/>
    </row>
    <row r="5" spans="1:9" ht="36" customHeight="1" x14ac:dyDescent="0.15">
      <c r="A5" s="427">
        <v>1</v>
      </c>
      <c r="B5" s="653" t="s">
        <v>232</v>
      </c>
      <c r="C5" s="654"/>
      <c r="D5" s="430" t="s">
        <v>222</v>
      </c>
      <c r="E5" s="431">
        <v>91</v>
      </c>
      <c r="F5" s="432">
        <v>12</v>
      </c>
      <c r="G5" s="433">
        <v>1092</v>
      </c>
      <c r="H5" s="434" t="s">
        <v>233</v>
      </c>
      <c r="I5" s="450"/>
    </row>
    <row r="6" spans="1:9" ht="36" customHeight="1" x14ac:dyDescent="0.15">
      <c r="A6" s="427">
        <v>2</v>
      </c>
      <c r="B6" s="653" t="s">
        <v>234</v>
      </c>
      <c r="C6" s="654"/>
      <c r="D6" s="430" t="s">
        <v>222</v>
      </c>
      <c r="E6" s="431">
        <v>91</v>
      </c>
      <c r="F6" s="432">
        <v>8</v>
      </c>
      <c r="G6" s="433">
        <v>728</v>
      </c>
      <c r="H6" s="434" t="s">
        <v>235</v>
      </c>
      <c r="I6" s="450" t="s">
        <v>236</v>
      </c>
    </row>
    <row r="7" spans="1:9" ht="28" customHeight="1" x14ac:dyDescent="0.15">
      <c r="A7" s="427">
        <v>3</v>
      </c>
      <c r="B7" s="653" t="s">
        <v>237</v>
      </c>
      <c r="C7" s="654"/>
      <c r="D7" s="430" t="s">
        <v>222</v>
      </c>
      <c r="E7" s="431">
        <v>91</v>
      </c>
      <c r="F7" s="432">
        <v>28</v>
      </c>
      <c r="G7" s="433">
        <v>2548</v>
      </c>
      <c r="H7" s="434" t="s">
        <v>238</v>
      </c>
      <c r="I7" s="450" t="s">
        <v>236</v>
      </c>
    </row>
    <row r="8" spans="1:9" ht="28" customHeight="1" x14ac:dyDescent="0.15">
      <c r="A8" s="427">
        <v>4</v>
      </c>
      <c r="B8" s="653" t="s">
        <v>239</v>
      </c>
      <c r="C8" s="654"/>
      <c r="D8" s="430" t="s">
        <v>222</v>
      </c>
      <c r="E8" s="431">
        <v>91</v>
      </c>
      <c r="F8" s="432">
        <v>8</v>
      </c>
      <c r="G8" s="433">
        <v>728</v>
      </c>
      <c r="H8" s="434" t="s">
        <v>240</v>
      </c>
      <c r="I8" s="450"/>
    </row>
    <row r="9" spans="1:9" ht="28" customHeight="1" x14ac:dyDescent="0.15">
      <c r="A9" s="427">
        <v>5</v>
      </c>
      <c r="B9" s="653" t="s">
        <v>241</v>
      </c>
      <c r="C9" s="654"/>
      <c r="D9" s="430" t="s">
        <v>222</v>
      </c>
      <c r="E9" s="431">
        <v>91</v>
      </c>
      <c r="F9" s="432">
        <v>22</v>
      </c>
      <c r="G9" s="433">
        <v>2002</v>
      </c>
      <c r="H9" s="434" t="s">
        <v>242</v>
      </c>
      <c r="I9" s="450" t="s">
        <v>243</v>
      </c>
    </row>
    <row r="10" spans="1:9" ht="33" customHeight="1" x14ac:dyDescent="0.15">
      <c r="A10" s="427">
        <v>6</v>
      </c>
      <c r="B10" s="653" t="s">
        <v>244</v>
      </c>
      <c r="C10" s="654"/>
      <c r="D10" s="430" t="s">
        <v>222</v>
      </c>
      <c r="E10" s="431">
        <v>64</v>
      </c>
      <c r="F10" s="432">
        <v>18</v>
      </c>
      <c r="G10" s="433">
        <v>1152</v>
      </c>
      <c r="H10" s="434" t="s">
        <v>245</v>
      </c>
      <c r="I10" s="450"/>
    </row>
    <row r="11" spans="1:9" ht="33" customHeight="1" x14ac:dyDescent="0.15">
      <c r="A11" s="427">
        <v>7</v>
      </c>
      <c r="B11" s="653" t="s">
        <v>246</v>
      </c>
      <c r="C11" s="654"/>
      <c r="D11" s="430" t="s">
        <v>222</v>
      </c>
      <c r="E11" s="431">
        <v>91</v>
      </c>
      <c r="F11" s="432">
        <v>8</v>
      </c>
      <c r="G11" s="433">
        <v>728</v>
      </c>
      <c r="H11" s="434" t="s">
        <v>247</v>
      </c>
      <c r="I11" s="450"/>
    </row>
    <row r="12" spans="1:9" ht="49" customHeight="1" x14ac:dyDescent="0.15">
      <c r="A12" s="427">
        <v>8</v>
      </c>
      <c r="B12" s="653" t="s">
        <v>248</v>
      </c>
      <c r="C12" s="654"/>
      <c r="D12" s="430" t="s">
        <v>222</v>
      </c>
      <c r="E12" s="431">
        <v>27</v>
      </c>
      <c r="F12" s="432">
        <v>60</v>
      </c>
      <c r="G12" s="433">
        <v>1620</v>
      </c>
      <c r="H12" s="434" t="s">
        <v>249</v>
      </c>
      <c r="I12" s="450" t="s">
        <v>250</v>
      </c>
    </row>
    <row r="13" spans="1:9" ht="23" customHeight="1" x14ac:dyDescent="0.15">
      <c r="A13" s="427">
        <v>9</v>
      </c>
      <c r="B13" s="653" t="s">
        <v>251</v>
      </c>
      <c r="C13" s="654"/>
      <c r="D13" s="430" t="s">
        <v>222</v>
      </c>
      <c r="E13" s="431">
        <v>27</v>
      </c>
      <c r="F13" s="432">
        <v>18</v>
      </c>
      <c r="G13" s="433">
        <v>486</v>
      </c>
      <c r="H13" s="434" t="s">
        <v>252</v>
      </c>
      <c r="I13" s="450"/>
    </row>
    <row r="14" spans="1:9" ht="33" customHeight="1" x14ac:dyDescent="0.15">
      <c r="A14" s="427">
        <v>10</v>
      </c>
      <c r="B14" s="428" t="s">
        <v>253</v>
      </c>
      <c r="C14" s="429"/>
      <c r="D14" s="430" t="s">
        <v>222</v>
      </c>
      <c r="E14" s="431">
        <v>27</v>
      </c>
      <c r="F14" s="432">
        <v>35</v>
      </c>
      <c r="G14" s="433">
        <v>945</v>
      </c>
      <c r="H14" s="434" t="s">
        <v>254</v>
      </c>
      <c r="I14" s="450"/>
    </row>
    <row r="15" spans="1:9" ht="26" customHeight="1" x14ac:dyDescent="0.15">
      <c r="A15" s="435"/>
      <c r="B15" s="436" t="s">
        <v>7</v>
      </c>
      <c r="C15" s="436"/>
      <c r="D15" s="436"/>
      <c r="E15" s="437"/>
      <c r="F15" s="438"/>
      <c r="G15" s="439">
        <v>12029</v>
      </c>
      <c r="H15" s="440"/>
      <c r="I15" s="451"/>
    </row>
    <row r="16" spans="1:9" ht="20" customHeight="1" x14ac:dyDescent="0.15">
      <c r="A16" s="421" t="s">
        <v>255</v>
      </c>
      <c r="B16" s="652" t="s">
        <v>256</v>
      </c>
      <c r="C16" s="652"/>
      <c r="D16" s="422"/>
      <c r="E16" s="423"/>
      <c r="F16" s="424"/>
      <c r="G16" s="425"/>
      <c r="H16" s="426"/>
      <c r="I16" s="449"/>
    </row>
    <row r="17" spans="1:9" ht="36" customHeight="1" x14ac:dyDescent="0.15">
      <c r="A17" s="427">
        <v>1</v>
      </c>
      <c r="B17" s="653" t="s">
        <v>232</v>
      </c>
      <c r="C17" s="654"/>
      <c r="D17" s="430" t="s">
        <v>222</v>
      </c>
      <c r="E17" s="431">
        <v>42</v>
      </c>
      <c r="F17" s="432">
        <v>12</v>
      </c>
      <c r="G17" s="433">
        <v>504</v>
      </c>
      <c r="H17" s="434" t="s">
        <v>233</v>
      </c>
      <c r="I17" s="450"/>
    </row>
    <row r="18" spans="1:9" ht="36" customHeight="1" x14ac:dyDescent="0.15">
      <c r="A18" s="427">
        <v>2</v>
      </c>
      <c r="B18" s="653" t="s">
        <v>234</v>
      </c>
      <c r="C18" s="654"/>
      <c r="D18" s="430" t="s">
        <v>222</v>
      </c>
      <c r="E18" s="431">
        <v>42</v>
      </c>
      <c r="F18" s="432">
        <v>8</v>
      </c>
      <c r="G18" s="433">
        <v>336</v>
      </c>
      <c r="H18" s="434" t="s">
        <v>235</v>
      </c>
      <c r="I18" s="450" t="s">
        <v>236</v>
      </c>
    </row>
    <row r="19" spans="1:9" ht="28" customHeight="1" x14ac:dyDescent="0.15">
      <c r="A19" s="427">
        <v>3</v>
      </c>
      <c r="B19" s="653" t="s">
        <v>237</v>
      </c>
      <c r="C19" s="654"/>
      <c r="D19" s="430" t="s">
        <v>222</v>
      </c>
      <c r="E19" s="431">
        <v>42</v>
      </c>
      <c r="F19" s="432">
        <v>28</v>
      </c>
      <c r="G19" s="433">
        <v>1176</v>
      </c>
      <c r="H19" s="434" t="s">
        <v>238</v>
      </c>
      <c r="I19" s="450" t="s">
        <v>236</v>
      </c>
    </row>
    <row r="20" spans="1:9" ht="28" customHeight="1" x14ac:dyDescent="0.15">
      <c r="A20" s="427">
        <v>4</v>
      </c>
      <c r="B20" s="653" t="s">
        <v>239</v>
      </c>
      <c r="C20" s="654"/>
      <c r="D20" s="430" t="s">
        <v>222</v>
      </c>
      <c r="E20" s="431">
        <v>42</v>
      </c>
      <c r="F20" s="432">
        <v>8</v>
      </c>
      <c r="G20" s="433">
        <v>336</v>
      </c>
      <c r="H20" s="434" t="s">
        <v>240</v>
      </c>
      <c r="I20" s="450"/>
    </row>
    <row r="21" spans="1:9" ht="28" customHeight="1" x14ac:dyDescent="0.15">
      <c r="A21" s="427">
        <v>5</v>
      </c>
      <c r="B21" s="653" t="s">
        <v>241</v>
      </c>
      <c r="C21" s="654"/>
      <c r="D21" s="430" t="s">
        <v>222</v>
      </c>
      <c r="E21" s="431">
        <v>42</v>
      </c>
      <c r="F21" s="432">
        <v>22</v>
      </c>
      <c r="G21" s="433">
        <v>924</v>
      </c>
      <c r="H21" s="434" t="s">
        <v>242</v>
      </c>
      <c r="I21" s="450" t="s">
        <v>243</v>
      </c>
    </row>
    <row r="22" spans="1:9" ht="33" customHeight="1" x14ac:dyDescent="0.15">
      <c r="A22" s="427">
        <v>6</v>
      </c>
      <c r="B22" s="653" t="s">
        <v>244</v>
      </c>
      <c r="C22" s="654"/>
      <c r="D22" s="430" t="s">
        <v>222</v>
      </c>
      <c r="E22" s="431">
        <v>32</v>
      </c>
      <c r="F22" s="432">
        <v>18</v>
      </c>
      <c r="G22" s="433">
        <v>576</v>
      </c>
      <c r="H22" s="434" t="s">
        <v>245</v>
      </c>
      <c r="I22" s="450"/>
    </row>
    <row r="23" spans="1:9" ht="33" customHeight="1" x14ac:dyDescent="0.15">
      <c r="A23" s="427">
        <v>7</v>
      </c>
      <c r="B23" s="653" t="s">
        <v>246</v>
      </c>
      <c r="C23" s="654"/>
      <c r="D23" s="430" t="s">
        <v>222</v>
      </c>
      <c r="E23" s="431">
        <v>42</v>
      </c>
      <c r="F23" s="432">
        <v>8</v>
      </c>
      <c r="G23" s="433">
        <v>336</v>
      </c>
      <c r="H23" s="434" t="s">
        <v>247</v>
      </c>
      <c r="I23" s="450"/>
    </row>
    <row r="24" spans="1:9" ht="32" customHeight="1" x14ac:dyDescent="0.15">
      <c r="A24" s="427">
        <v>8</v>
      </c>
      <c r="B24" s="653" t="s">
        <v>257</v>
      </c>
      <c r="C24" s="654"/>
      <c r="D24" s="430" t="s">
        <v>222</v>
      </c>
      <c r="E24" s="431">
        <v>10.8</v>
      </c>
      <c r="F24" s="432">
        <v>45</v>
      </c>
      <c r="G24" s="433">
        <v>486</v>
      </c>
      <c r="H24" s="434" t="s">
        <v>258</v>
      </c>
      <c r="I24" s="450"/>
    </row>
    <row r="25" spans="1:9" ht="26" customHeight="1" x14ac:dyDescent="0.15">
      <c r="A25" s="435"/>
      <c r="B25" s="436" t="s">
        <v>7</v>
      </c>
      <c r="C25" s="436"/>
      <c r="D25" s="436"/>
      <c r="E25" s="437"/>
      <c r="F25" s="438"/>
      <c r="G25" s="439">
        <v>4674</v>
      </c>
      <c r="H25" s="440"/>
      <c r="I25" s="451"/>
    </row>
    <row r="26" spans="1:9" ht="20" customHeight="1" x14ac:dyDescent="0.15">
      <c r="A26" s="421" t="s">
        <v>259</v>
      </c>
      <c r="B26" s="652" t="s">
        <v>260</v>
      </c>
      <c r="C26" s="652"/>
      <c r="D26" s="422"/>
      <c r="E26" s="423"/>
      <c r="F26" s="424"/>
      <c r="G26" s="425"/>
      <c r="H26" s="426"/>
      <c r="I26" s="449"/>
    </row>
    <row r="27" spans="1:9" ht="36" customHeight="1" x14ac:dyDescent="0.15">
      <c r="A27" s="427">
        <v>1</v>
      </c>
      <c r="B27" s="653" t="s">
        <v>232</v>
      </c>
      <c r="C27" s="654"/>
      <c r="D27" s="430" t="s">
        <v>222</v>
      </c>
      <c r="E27" s="431">
        <v>32</v>
      </c>
      <c r="F27" s="432">
        <v>12</v>
      </c>
      <c r="G27" s="433">
        <v>384</v>
      </c>
      <c r="H27" s="434" t="s">
        <v>233</v>
      </c>
      <c r="I27" s="450"/>
    </row>
    <row r="28" spans="1:9" ht="36" customHeight="1" x14ac:dyDescent="0.15">
      <c r="A28" s="427">
        <v>2</v>
      </c>
      <c r="B28" s="653" t="s">
        <v>234</v>
      </c>
      <c r="C28" s="654"/>
      <c r="D28" s="430" t="s">
        <v>222</v>
      </c>
      <c r="E28" s="431">
        <v>32</v>
      </c>
      <c r="F28" s="432">
        <v>8</v>
      </c>
      <c r="G28" s="433">
        <v>256</v>
      </c>
      <c r="H28" s="434" t="s">
        <v>235</v>
      </c>
      <c r="I28" s="450" t="s">
        <v>236</v>
      </c>
    </row>
    <row r="29" spans="1:9" ht="28" customHeight="1" x14ac:dyDescent="0.15">
      <c r="A29" s="427">
        <v>3</v>
      </c>
      <c r="B29" s="653" t="s">
        <v>237</v>
      </c>
      <c r="C29" s="654"/>
      <c r="D29" s="430" t="s">
        <v>222</v>
      </c>
      <c r="E29" s="431">
        <v>32</v>
      </c>
      <c r="F29" s="432">
        <v>28</v>
      </c>
      <c r="G29" s="433">
        <v>896</v>
      </c>
      <c r="H29" s="434" t="s">
        <v>238</v>
      </c>
      <c r="I29" s="450" t="s">
        <v>236</v>
      </c>
    </row>
    <row r="30" spans="1:9" ht="28" customHeight="1" x14ac:dyDescent="0.15">
      <c r="A30" s="427">
        <v>4</v>
      </c>
      <c r="B30" s="653" t="s">
        <v>239</v>
      </c>
      <c r="C30" s="654"/>
      <c r="D30" s="430" t="s">
        <v>222</v>
      </c>
      <c r="E30" s="431">
        <v>32</v>
      </c>
      <c r="F30" s="432">
        <v>8</v>
      </c>
      <c r="G30" s="433">
        <v>256</v>
      </c>
      <c r="H30" s="434" t="s">
        <v>240</v>
      </c>
      <c r="I30" s="450"/>
    </row>
    <row r="31" spans="1:9" ht="28" customHeight="1" x14ac:dyDescent="0.15">
      <c r="A31" s="427">
        <v>5</v>
      </c>
      <c r="B31" s="653" t="s">
        <v>241</v>
      </c>
      <c r="C31" s="654"/>
      <c r="D31" s="430" t="s">
        <v>222</v>
      </c>
      <c r="E31" s="431">
        <v>32</v>
      </c>
      <c r="F31" s="432">
        <v>22</v>
      </c>
      <c r="G31" s="433">
        <v>704</v>
      </c>
      <c r="H31" s="434" t="s">
        <v>242</v>
      </c>
      <c r="I31" s="450" t="s">
        <v>243</v>
      </c>
    </row>
    <row r="32" spans="1:9" ht="33" customHeight="1" x14ac:dyDescent="0.15">
      <c r="A32" s="427">
        <v>6</v>
      </c>
      <c r="B32" s="653" t="s">
        <v>244</v>
      </c>
      <c r="C32" s="654"/>
      <c r="D32" s="430" t="s">
        <v>222</v>
      </c>
      <c r="E32" s="431">
        <v>25</v>
      </c>
      <c r="F32" s="432">
        <v>18</v>
      </c>
      <c r="G32" s="433">
        <v>450</v>
      </c>
      <c r="H32" s="434" t="s">
        <v>245</v>
      </c>
      <c r="I32" s="450"/>
    </row>
    <row r="33" spans="1:9" ht="33" customHeight="1" x14ac:dyDescent="0.15">
      <c r="A33" s="427">
        <v>7</v>
      </c>
      <c r="B33" s="653" t="s">
        <v>246</v>
      </c>
      <c r="C33" s="654"/>
      <c r="D33" s="430" t="s">
        <v>222</v>
      </c>
      <c r="E33" s="431">
        <v>32</v>
      </c>
      <c r="F33" s="432">
        <v>8</v>
      </c>
      <c r="G33" s="433">
        <v>256</v>
      </c>
      <c r="H33" s="434" t="s">
        <v>247</v>
      </c>
      <c r="I33" s="450"/>
    </row>
    <row r="34" spans="1:9" ht="32" customHeight="1" x14ac:dyDescent="0.15">
      <c r="A34" s="427">
        <v>8</v>
      </c>
      <c r="B34" s="653" t="s">
        <v>257</v>
      </c>
      <c r="C34" s="654"/>
      <c r="D34" s="430" t="s">
        <v>222</v>
      </c>
      <c r="E34" s="431">
        <v>7.2</v>
      </c>
      <c r="F34" s="432">
        <v>45</v>
      </c>
      <c r="G34" s="433">
        <v>324</v>
      </c>
      <c r="H34" s="434" t="s">
        <v>258</v>
      </c>
      <c r="I34" s="450"/>
    </row>
    <row r="35" spans="1:9" ht="26" customHeight="1" x14ac:dyDescent="0.15">
      <c r="A35" s="435"/>
      <c r="B35" s="436" t="s">
        <v>7</v>
      </c>
      <c r="C35" s="436"/>
      <c r="D35" s="436"/>
      <c r="E35" s="437"/>
      <c r="F35" s="438"/>
      <c r="G35" s="439">
        <v>3526</v>
      </c>
      <c r="H35" s="440"/>
      <c r="I35" s="451"/>
    </row>
    <row r="36" spans="1:9" ht="20" customHeight="1" x14ac:dyDescent="0.15">
      <c r="A36" s="421" t="s">
        <v>261</v>
      </c>
      <c r="B36" s="652" t="s">
        <v>262</v>
      </c>
      <c r="C36" s="652"/>
      <c r="D36" s="422"/>
      <c r="E36" s="423"/>
      <c r="F36" s="424"/>
      <c r="G36" s="425"/>
      <c r="H36" s="426"/>
      <c r="I36" s="449"/>
    </row>
    <row r="37" spans="1:9" ht="36" customHeight="1" x14ac:dyDescent="0.15">
      <c r="A37" s="427">
        <v>1</v>
      </c>
      <c r="B37" s="653" t="s">
        <v>232</v>
      </c>
      <c r="C37" s="654"/>
      <c r="D37" s="430" t="s">
        <v>222</v>
      </c>
      <c r="E37" s="431">
        <v>30</v>
      </c>
      <c r="F37" s="432">
        <v>12</v>
      </c>
      <c r="G37" s="433">
        <v>360</v>
      </c>
      <c r="H37" s="434" t="s">
        <v>233</v>
      </c>
      <c r="I37" s="450"/>
    </row>
    <row r="38" spans="1:9" ht="36" customHeight="1" x14ac:dyDescent="0.15">
      <c r="A38" s="427">
        <v>2</v>
      </c>
      <c r="B38" s="653" t="s">
        <v>234</v>
      </c>
      <c r="C38" s="654"/>
      <c r="D38" s="430" t="s">
        <v>222</v>
      </c>
      <c r="E38" s="431">
        <v>30</v>
      </c>
      <c r="F38" s="432">
        <v>8</v>
      </c>
      <c r="G38" s="433">
        <v>240</v>
      </c>
      <c r="H38" s="434" t="s">
        <v>235</v>
      </c>
      <c r="I38" s="450" t="s">
        <v>236</v>
      </c>
    </row>
    <row r="39" spans="1:9" ht="28" customHeight="1" x14ac:dyDescent="0.15">
      <c r="A39" s="427">
        <v>3</v>
      </c>
      <c r="B39" s="653" t="s">
        <v>237</v>
      </c>
      <c r="C39" s="654"/>
      <c r="D39" s="430" t="s">
        <v>222</v>
      </c>
      <c r="E39" s="431">
        <v>30</v>
      </c>
      <c r="F39" s="432">
        <v>28</v>
      </c>
      <c r="G39" s="433">
        <v>840</v>
      </c>
      <c r="H39" s="434" t="s">
        <v>238</v>
      </c>
      <c r="I39" s="450" t="s">
        <v>236</v>
      </c>
    </row>
    <row r="40" spans="1:9" ht="28" customHeight="1" x14ac:dyDescent="0.15">
      <c r="A40" s="427">
        <v>4</v>
      </c>
      <c r="B40" s="653" t="s">
        <v>239</v>
      </c>
      <c r="C40" s="654"/>
      <c r="D40" s="430" t="s">
        <v>222</v>
      </c>
      <c r="E40" s="431">
        <v>30</v>
      </c>
      <c r="F40" s="432">
        <v>8</v>
      </c>
      <c r="G40" s="433">
        <v>240</v>
      </c>
      <c r="H40" s="434" t="s">
        <v>240</v>
      </c>
      <c r="I40" s="450"/>
    </row>
    <row r="41" spans="1:9" ht="28" customHeight="1" x14ac:dyDescent="0.15">
      <c r="A41" s="427">
        <v>5</v>
      </c>
      <c r="B41" s="653" t="s">
        <v>241</v>
      </c>
      <c r="C41" s="654"/>
      <c r="D41" s="430" t="s">
        <v>222</v>
      </c>
      <c r="E41" s="431">
        <v>30</v>
      </c>
      <c r="F41" s="432">
        <v>22</v>
      </c>
      <c r="G41" s="433">
        <v>660</v>
      </c>
      <c r="H41" s="434" t="s">
        <v>242</v>
      </c>
      <c r="I41" s="450" t="s">
        <v>243</v>
      </c>
    </row>
    <row r="42" spans="1:9" ht="33" customHeight="1" x14ac:dyDescent="0.15">
      <c r="A42" s="427">
        <v>6</v>
      </c>
      <c r="B42" s="653" t="s">
        <v>244</v>
      </c>
      <c r="C42" s="654"/>
      <c r="D42" s="430" t="s">
        <v>222</v>
      </c>
      <c r="E42" s="431">
        <v>24</v>
      </c>
      <c r="F42" s="432">
        <v>18</v>
      </c>
      <c r="G42" s="433">
        <v>432</v>
      </c>
      <c r="H42" s="434" t="s">
        <v>245</v>
      </c>
      <c r="I42" s="450"/>
    </row>
    <row r="43" spans="1:9" ht="33" customHeight="1" x14ac:dyDescent="0.15">
      <c r="A43" s="427">
        <v>7</v>
      </c>
      <c r="B43" s="653" t="s">
        <v>246</v>
      </c>
      <c r="C43" s="654"/>
      <c r="D43" s="430" t="s">
        <v>222</v>
      </c>
      <c r="E43" s="431">
        <v>30</v>
      </c>
      <c r="F43" s="432">
        <v>8</v>
      </c>
      <c r="G43" s="433">
        <v>240</v>
      </c>
      <c r="H43" s="434" t="s">
        <v>247</v>
      </c>
      <c r="I43" s="450"/>
    </row>
    <row r="44" spans="1:9" s="407" customFormat="1" ht="49" customHeight="1" x14ac:dyDescent="0.15">
      <c r="A44" s="441">
        <v>8</v>
      </c>
      <c r="B44" s="659" t="s">
        <v>248</v>
      </c>
      <c r="C44" s="660"/>
      <c r="D44" s="442" t="s">
        <v>222</v>
      </c>
      <c r="E44" s="443">
        <v>6</v>
      </c>
      <c r="F44" s="444">
        <v>60</v>
      </c>
      <c r="G44" s="445">
        <v>360</v>
      </c>
      <c r="H44" s="446" t="s">
        <v>249</v>
      </c>
      <c r="I44" s="452" t="s">
        <v>250</v>
      </c>
    </row>
    <row r="45" spans="1:9" ht="23" customHeight="1" x14ac:dyDescent="0.15">
      <c r="A45" s="427">
        <v>9</v>
      </c>
      <c r="B45" s="653" t="s">
        <v>251</v>
      </c>
      <c r="C45" s="654"/>
      <c r="D45" s="430" t="s">
        <v>222</v>
      </c>
      <c r="E45" s="431">
        <v>6</v>
      </c>
      <c r="F45" s="432">
        <v>18</v>
      </c>
      <c r="G45" s="433">
        <v>108</v>
      </c>
      <c r="H45" s="434" t="s">
        <v>252</v>
      </c>
      <c r="I45" s="450"/>
    </row>
    <row r="46" spans="1:9" ht="33" customHeight="1" x14ac:dyDescent="0.15">
      <c r="A46" s="427">
        <v>10</v>
      </c>
      <c r="B46" s="428" t="s">
        <v>253</v>
      </c>
      <c r="C46" s="429"/>
      <c r="D46" s="430" t="s">
        <v>222</v>
      </c>
      <c r="E46" s="431">
        <v>6</v>
      </c>
      <c r="F46" s="432">
        <v>35</v>
      </c>
      <c r="G46" s="433">
        <v>210</v>
      </c>
      <c r="H46" s="434" t="s">
        <v>254</v>
      </c>
      <c r="I46" s="450"/>
    </row>
    <row r="47" spans="1:9" ht="26" customHeight="1" x14ac:dyDescent="0.15">
      <c r="A47" s="435"/>
      <c r="B47" s="436" t="s">
        <v>7</v>
      </c>
      <c r="C47" s="436"/>
      <c r="D47" s="436"/>
      <c r="E47" s="437"/>
      <c r="F47" s="438"/>
      <c r="G47" s="439">
        <v>3690</v>
      </c>
      <c r="H47" s="440"/>
      <c r="I47" s="451"/>
    </row>
    <row r="48" spans="1:9" ht="20" customHeight="1" x14ac:dyDescent="0.15">
      <c r="A48" s="421" t="s">
        <v>263</v>
      </c>
      <c r="B48" s="652" t="s">
        <v>264</v>
      </c>
      <c r="C48" s="652"/>
      <c r="D48" s="652"/>
      <c r="E48" s="652"/>
      <c r="F48" s="652"/>
      <c r="G48" s="652"/>
      <c r="H48" s="426"/>
      <c r="I48" s="449"/>
    </row>
    <row r="49" spans="1:9" ht="28" customHeight="1" x14ac:dyDescent="0.15">
      <c r="A49" s="427">
        <v>1</v>
      </c>
      <c r="B49" s="653" t="s">
        <v>265</v>
      </c>
      <c r="C49" s="654"/>
      <c r="D49" s="430" t="s">
        <v>222</v>
      </c>
      <c r="E49" s="431">
        <v>28</v>
      </c>
      <c r="F49" s="432">
        <v>8</v>
      </c>
      <c r="G49" s="433">
        <v>224</v>
      </c>
      <c r="H49" s="434" t="s">
        <v>235</v>
      </c>
      <c r="I49" s="450"/>
    </row>
    <row r="50" spans="1:9" ht="64" x14ac:dyDescent="0.15">
      <c r="A50" s="427">
        <v>2</v>
      </c>
      <c r="B50" s="653" t="s">
        <v>266</v>
      </c>
      <c r="C50" s="654"/>
      <c r="D50" s="430" t="s">
        <v>222</v>
      </c>
      <c r="E50" s="431" t="s">
        <v>267</v>
      </c>
      <c r="F50" s="432">
        <v>80</v>
      </c>
      <c r="G50" s="433" t="s">
        <v>267</v>
      </c>
      <c r="H50" s="434" t="s">
        <v>268</v>
      </c>
      <c r="I50" s="450" t="s">
        <v>269</v>
      </c>
    </row>
    <row r="51" spans="1:9" s="407" customFormat="1" ht="32" x14ac:dyDescent="0.15">
      <c r="A51" s="441">
        <v>3</v>
      </c>
      <c r="B51" s="659" t="s">
        <v>270</v>
      </c>
      <c r="C51" s="660"/>
      <c r="D51" s="442" t="s">
        <v>222</v>
      </c>
      <c r="E51" s="443">
        <v>28</v>
      </c>
      <c r="F51" s="444">
        <v>60</v>
      </c>
      <c r="G51" s="445">
        <v>1680</v>
      </c>
      <c r="H51" s="446" t="s">
        <v>271</v>
      </c>
      <c r="I51" s="452" t="s">
        <v>250</v>
      </c>
    </row>
    <row r="52" spans="1:9" ht="30" customHeight="1" x14ac:dyDescent="0.15">
      <c r="A52" s="427">
        <v>4</v>
      </c>
      <c r="B52" s="653" t="s">
        <v>272</v>
      </c>
      <c r="C52" s="654"/>
      <c r="D52" s="430" t="s">
        <v>222</v>
      </c>
      <c r="E52" s="431">
        <v>28</v>
      </c>
      <c r="F52" s="432">
        <v>18</v>
      </c>
      <c r="G52" s="433">
        <v>504</v>
      </c>
      <c r="H52" s="434" t="s">
        <v>252</v>
      </c>
      <c r="I52" s="450"/>
    </row>
    <row r="53" spans="1:9" ht="24" customHeight="1" x14ac:dyDescent="0.15">
      <c r="A53" s="427">
        <v>5</v>
      </c>
      <c r="B53" s="653" t="s">
        <v>273</v>
      </c>
      <c r="C53" s="654"/>
      <c r="D53" s="430" t="s">
        <v>222</v>
      </c>
      <c r="E53" s="431">
        <v>22</v>
      </c>
      <c r="F53" s="432">
        <v>15</v>
      </c>
      <c r="G53" s="433">
        <v>330</v>
      </c>
      <c r="H53" s="434" t="s">
        <v>274</v>
      </c>
      <c r="I53" s="450"/>
    </row>
    <row r="54" spans="1:9" ht="25" customHeight="1" x14ac:dyDescent="0.15">
      <c r="A54" s="427">
        <v>6</v>
      </c>
      <c r="B54" s="653" t="s">
        <v>253</v>
      </c>
      <c r="C54" s="654"/>
      <c r="D54" s="430" t="s">
        <v>222</v>
      </c>
      <c r="E54" s="431">
        <v>28</v>
      </c>
      <c r="F54" s="432">
        <v>35</v>
      </c>
      <c r="G54" s="433">
        <v>980</v>
      </c>
      <c r="H54" s="434" t="s">
        <v>275</v>
      </c>
      <c r="I54" s="450"/>
    </row>
    <row r="55" spans="1:9" ht="20" customHeight="1" x14ac:dyDescent="0.15">
      <c r="A55" s="435"/>
      <c r="B55" s="436"/>
      <c r="C55" s="436"/>
      <c r="D55" s="436"/>
      <c r="E55" s="437"/>
      <c r="F55" s="438"/>
      <c r="G55" s="447">
        <v>3718</v>
      </c>
      <c r="H55" s="440"/>
      <c r="I55" s="451"/>
    </row>
    <row r="56" spans="1:9" ht="20" customHeight="1" x14ac:dyDescent="0.15">
      <c r="A56" s="421" t="s">
        <v>276</v>
      </c>
      <c r="B56" s="652" t="s">
        <v>277</v>
      </c>
      <c r="C56" s="652"/>
      <c r="D56" s="652"/>
      <c r="E56" s="652"/>
      <c r="F56" s="652"/>
      <c r="G56" s="652"/>
      <c r="H56" s="426"/>
      <c r="I56" s="449"/>
    </row>
    <row r="57" spans="1:9" ht="28" customHeight="1" x14ac:dyDescent="0.15">
      <c r="A57" s="427">
        <v>1</v>
      </c>
      <c r="B57" s="653" t="s">
        <v>265</v>
      </c>
      <c r="C57" s="654"/>
      <c r="D57" s="430" t="s">
        <v>222</v>
      </c>
      <c r="E57" s="431">
        <v>22</v>
      </c>
      <c r="F57" s="432">
        <v>8</v>
      </c>
      <c r="G57" s="433">
        <v>176</v>
      </c>
      <c r="H57" s="434" t="s">
        <v>235</v>
      </c>
      <c r="I57" s="450"/>
    </row>
    <row r="58" spans="1:9" ht="64" x14ac:dyDescent="0.15">
      <c r="A58" s="427">
        <v>2</v>
      </c>
      <c r="B58" s="653" t="s">
        <v>266</v>
      </c>
      <c r="C58" s="654"/>
      <c r="D58" s="430" t="s">
        <v>222</v>
      </c>
      <c r="E58" s="431">
        <v>13</v>
      </c>
      <c r="F58" s="432">
        <v>80</v>
      </c>
      <c r="G58" s="433">
        <v>1040</v>
      </c>
      <c r="H58" s="434" t="s">
        <v>268</v>
      </c>
      <c r="I58" s="450" t="s">
        <v>269</v>
      </c>
    </row>
    <row r="59" spans="1:9" s="407" customFormat="1" ht="32" x14ac:dyDescent="0.15">
      <c r="A59" s="441">
        <v>3</v>
      </c>
      <c r="B59" s="659" t="s">
        <v>270</v>
      </c>
      <c r="C59" s="660"/>
      <c r="D59" s="442" t="s">
        <v>222</v>
      </c>
      <c r="E59" s="443">
        <v>22</v>
      </c>
      <c r="F59" s="444">
        <v>60</v>
      </c>
      <c r="G59" s="445">
        <v>1320</v>
      </c>
      <c r="H59" s="446" t="s">
        <v>271</v>
      </c>
      <c r="I59" s="452" t="s">
        <v>250</v>
      </c>
    </row>
    <row r="60" spans="1:9" ht="30" customHeight="1" x14ac:dyDescent="0.15">
      <c r="A60" s="427">
        <v>4</v>
      </c>
      <c r="B60" s="653" t="s">
        <v>272</v>
      </c>
      <c r="C60" s="654"/>
      <c r="D60" s="430" t="s">
        <v>222</v>
      </c>
      <c r="E60" s="431">
        <v>22</v>
      </c>
      <c r="F60" s="432">
        <v>18</v>
      </c>
      <c r="G60" s="433">
        <v>396</v>
      </c>
      <c r="H60" s="434" t="s">
        <v>252</v>
      </c>
      <c r="I60" s="450"/>
    </row>
    <row r="61" spans="1:9" ht="24" customHeight="1" x14ac:dyDescent="0.15">
      <c r="A61" s="427">
        <v>5</v>
      </c>
      <c r="B61" s="653" t="s">
        <v>273</v>
      </c>
      <c r="C61" s="654"/>
      <c r="D61" s="430" t="s">
        <v>222</v>
      </c>
      <c r="E61" s="431">
        <v>17</v>
      </c>
      <c r="F61" s="432">
        <v>15</v>
      </c>
      <c r="G61" s="433">
        <v>255</v>
      </c>
      <c r="H61" s="434" t="s">
        <v>274</v>
      </c>
      <c r="I61" s="450"/>
    </row>
    <row r="62" spans="1:9" ht="25" customHeight="1" x14ac:dyDescent="0.15">
      <c r="A62" s="427">
        <v>6</v>
      </c>
      <c r="B62" s="653" t="s">
        <v>253</v>
      </c>
      <c r="C62" s="654"/>
      <c r="D62" s="430" t="s">
        <v>222</v>
      </c>
      <c r="E62" s="431">
        <v>22</v>
      </c>
      <c r="F62" s="432">
        <v>35</v>
      </c>
      <c r="G62" s="433">
        <v>770</v>
      </c>
      <c r="H62" s="434" t="s">
        <v>275</v>
      </c>
      <c r="I62" s="450"/>
    </row>
    <row r="63" spans="1:9" ht="30" customHeight="1" x14ac:dyDescent="0.15">
      <c r="A63" s="435"/>
      <c r="B63" s="436" t="s">
        <v>7</v>
      </c>
      <c r="C63" s="436"/>
      <c r="D63" s="436"/>
      <c r="E63" s="437"/>
      <c r="F63" s="438"/>
      <c r="G63" s="447">
        <v>3957</v>
      </c>
      <c r="H63" s="440"/>
      <c r="I63" s="451"/>
    </row>
    <row r="64" spans="1:9" ht="20" customHeight="1" x14ac:dyDescent="0.15">
      <c r="A64" s="421" t="s">
        <v>278</v>
      </c>
      <c r="B64" s="652" t="s">
        <v>279</v>
      </c>
      <c r="C64" s="652"/>
      <c r="D64" s="652"/>
      <c r="E64" s="652"/>
      <c r="F64" s="652"/>
      <c r="G64" s="652"/>
      <c r="H64" s="426"/>
      <c r="I64" s="449"/>
    </row>
    <row r="65" spans="1:9" ht="33" customHeight="1" x14ac:dyDescent="0.15">
      <c r="A65" s="427">
        <v>1</v>
      </c>
      <c r="B65" s="653" t="s">
        <v>187</v>
      </c>
      <c r="C65" s="654"/>
      <c r="D65" s="430" t="s">
        <v>188</v>
      </c>
      <c r="E65" s="431">
        <v>4</v>
      </c>
      <c r="F65" s="432">
        <v>800</v>
      </c>
      <c r="G65" s="433">
        <v>3200</v>
      </c>
      <c r="H65" s="434" t="s">
        <v>189</v>
      </c>
      <c r="I65" s="450"/>
    </row>
    <row r="66" spans="1:9" ht="31" customHeight="1" x14ac:dyDescent="0.15">
      <c r="A66" s="427">
        <v>2</v>
      </c>
      <c r="B66" s="653" t="s">
        <v>190</v>
      </c>
      <c r="C66" s="654"/>
      <c r="D66" s="430" t="s">
        <v>191</v>
      </c>
      <c r="E66" s="431">
        <v>2</v>
      </c>
      <c r="F66" s="432">
        <v>1400</v>
      </c>
      <c r="G66" s="433">
        <v>2800</v>
      </c>
      <c r="H66" s="434" t="s">
        <v>192</v>
      </c>
      <c r="I66" s="450"/>
    </row>
    <row r="67" spans="1:9" ht="30" customHeight="1" x14ac:dyDescent="0.15">
      <c r="A67" s="427">
        <v>3</v>
      </c>
      <c r="B67" s="653" t="s">
        <v>193</v>
      </c>
      <c r="C67" s="654"/>
      <c r="D67" s="430" t="s">
        <v>191</v>
      </c>
      <c r="E67" s="431">
        <v>4</v>
      </c>
      <c r="F67" s="432">
        <v>2800</v>
      </c>
      <c r="G67" s="433">
        <v>11200</v>
      </c>
      <c r="H67" s="434" t="s">
        <v>280</v>
      </c>
      <c r="I67" s="450"/>
    </row>
    <row r="68" spans="1:9" ht="33" customHeight="1" x14ac:dyDescent="0.15">
      <c r="A68" s="427">
        <v>4</v>
      </c>
      <c r="B68" s="653" t="s">
        <v>281</v>
      </c>
      <c r="C68" s="654"/>
      <c r="D68" s="430" t="s">
        <v>191</v>
      </c>
      <c r="E68" s="431">
        <v>1</v>
      </c>
      <c r="F68" s="432">
        <v>1200</v>
      </c>
      <c r="G68" s="433">
        <v>1200</v>
      </c>
      <c r="H68" s="434" t="s">
        <v>277</v>
      </c>
      <c r="I68" s="450"/>
    </row>
    <row r="69" spans="1:9" s="407" customFormat="1" ht="27" customHeight="1" x14ac:dyDescent="0.15">
      <c r="A69" s="441">
        <v>5</v>
      </c>
      <c r="B69" s="659" t="s">
        <v>195</v>
      </c>
      <c r="C69" s="660"/>
      <c r="D69" s="442" t="s">
        <v>222</v>
      </c>
      <c r="E69" s="443">
        <v>18</v>
      </c>
      <c r="F69" s="444">
        <v>220</v>
      </c>
      <c r="G69" s="445">
        <v>3960</v>
      </c>
      <c r="H69" s="446" t="s">
        <v>197</v>
      </c>
      <c r="I69" s="452"/>
    </row>
    <row r="70" spans="1:9" ht="34" customHeight="1" x14ac:dyDescent="0.15">
      <c r="A70" s="427">
        <v>6</v>
      </c>
      <c r="B70" s="653" t="s">
        <v>199</v>
      </c>
      <c r="C70" s="654"/>
      <c r="D70" s="430" t="s">
        <v>67</v>
      </c>
      <c r="E70" s="431">
        <v>25</v>
      </c>
      <c r="F70" s="432">
        <v>30</v>
      </c>
      <c r="G70" s="433">
        <v>750</v>
      </c>
      <c r="H70" s="434" t="s">
        <v>200</v>
      </c>
      <c r="I70" s="450"/>
    </row>
    <row r="71" spans="1:9" ht="34" customHeight="1" x14ac:dyDescent="0.15">
      <c r="A71" s="427">
        <v>7</v>
      </c>
      <c r="B71" s="653" t="s">
        <v>292</v>
      </c>
      <c r="C71" s="654"/>
      <c r="D71" s="430" t="s">
        <v>222</v>
      </c>
      <c r="E71" s="431">
        <v>10.5</v>
      </c>
      <c r="F71" s="432">
        <v>150</v>
      </c>
      <c r="G71" s="433">
        <v>1575</v>
      </c>
      <c r="H71" s="434" t="s">
        <v>202</v>
      </c>
      <c r="I71" s="450"/>
    </row>
    <row r="72" spans="1:9" s="407" customFormat="1" ht="30" customHeight="1" x14ac:dyDescent="0.15">
      <c r="A72" s="441">
        <v>8</v>
      </c>
      <c r="B72" s="659" t="s">
        <v>27</v>
      </c>
      <c r="C72" s="660"/>
      <c r="D72" s="442" t="s">
        <v>191</v>
      </c>
      <c r="E72" s="443">
        <v>4</v>
      </c>
      <c r="F72" s="444">
        <v>450</v>
      </c>
      <c r="G72" s="445">
        <v>1800</v>
      </c>
      <c r="H72" s="446" t="s">
        <v>200</v>
      </c>
      <c r="I72" s="452"/>
    </row>
    <row r="73" spans="1:9" s="407" customFormat="1" ht="34" customHeight="1" x14ac:dyDescent="0.15">
      <c r="A73" s="441">
        <v>9</v>
      </c>
      <c r="B73" s="659" t="s">
        <v>9</v>
      </c>
      <c r="C73" s="660"/>
      <c r="D73" s="442" t="s">
        <v>191</v>
      </c>
      <c r="E73" s="443">
        <v>9</v>
      </c>
      <c r="F73" s="444">
        <v>200</v>
      </c>
      <c r="G73" s="445">
        <v>1800</v>
      </c>
      <c r="H73" s="446" t="s">
        <v>200</v>
      </c>
      <c r="I73" s="452"/>
    </row>
    <row r="74" spans="1:9" s="407" customFormat="1" ht="34" customHeight="1" x14ac:dyDescent="0.15">
      <c r="A74" s="441">
        <v>10</v>
      </c>
      <c r="B74" s="659" t="s">
        <v>204</v>
      </c>
      <c r="C74" s="660"/>
      <c r="D74" s="442" t="s">
        <v>191</v>
      </c>
      <c r="E74" s="443">
        <v>2</v>
      </c>
      <c r="F74" s="444">
        <v>700</v>
      </c>
      <c r="G74" s="445">
        <v>1400</v>
      </c>
      <c r="H74" s="446" t="s">
        <v>200</v>
      </c>
      <c r="I74" s="452"/>
    </row>
    <row r="75" spans="1:9" ht="30" customHeight="1" x14ac:dyDescent="0.15">
      <c r="A75" s="427">
        <v>11</v>
      </c>
      <c r="B75" s="653" t="s">
        <v>13</v>
      </c>
      <c r="C75" s="654"/>
      <c r="D75" s="430" t="s">
        <v>205</v>
      </c>
      <c r="E75" s="431">
        <v>5</v>
      </c>
      <c r="F75" s="432">
        <v>800</v>
      </c>
      <c r="G75" s="433">
        <v>4000</v>
      </c>
      <c r="H75" s="434" t="s">
        <v>206</v>
      </c>
      <c r="I75" s="450"/>
    </row>
    <row r="76" spans="1:9" ht="30" customHeight="1" x14ac:dyDescent="0.15">
      <c r="A76" s="427">
        <v>12</v>
      </c>
      <c r="B76" s="653" t="s">
        <v>207</v>
      </c>
      <c r="C76" s="654"/>
      <c r="D76" s="430" t="s">
        <v>196</v>
      </c>
      <c r="E76" s="431"/>
      <c r="F76" s="432">
        <v>2800</v>
      </c>
      <c r="G76" s="433">
        <v>2800</v>
      </c>
      <c r="H76" s="434" t="s">
        <v>208</v>
      </c>
      <c r="I76" s="450"/>
    </row>
    <row r="77" spans="1:9" ht="20" customHeight="1" x14ac:dyDescent="0.15">
      <c r="A77" s="427">
        <v>13</v>
      </c>
      <c r="B77" s="653" t="s">
        <v>282</v>
      </c>
      <c r="C77" s="654"/>
      <c r="D77" s="430" t="s">
        <v>196</v>
      </c>
      <c r="E77" s="431"/>
      <c r="F77" s="432">
        <v>8000</v>
      </c>
      <c r="G77" s="433">
        <v>8000</v>
      </c>
      <c r="H77" s="434" t="s">
        <v>283</v>
      </c>
      <c r="I77" s="450"/>
    </row>
    <row r="78" spans="1:9" ht="32" x14ac:dyDescent="0.15">
      <c r="A78" s="427">
        <v>14</v>
      </c>
      <c r="B78" s="653" t="s">
        <v>284</v>
      </c>
      <c r="C78" s="654"/>
      <c r="D78" s="430" t="s">
        <v>196</v>
      </c>
      <c r="E78" s="431"/>
      <c r="F78" s="432">
        <v>1200</v>
      </c>
      <c r="G78" s="433">
        <v>1200</v>
      </c>
      <c r="H78" s="434" t="s">
        <v>285</v>
      </c>
      <c r="I78" s="450"/>
    </row>
    <row r="79" spans="1:9" ht="20" customHeight="1" x14ac:dyDescent="0.15">
      <c r="A79" s="427">
        <v>15</v>
      </c>
      <c r="B79" s="653" t="s">
        <v>286</v>
      </c>
      <c r="C79" s="654"/>
      <c r="D79" s="430" t="s">
        <v>196</v>
      </c>
      <c r="E79" s="431"/>
      <c r="F79" s="432">
        <v>1200</v>
      </c>
      <c r="G79" s="433">
        <v>1200</v>
      </c>
      <c r="H79" s="434" t="s">
        <v>287</v>
      </c>
      <c r="I79" s="450"/>
    </row>
    <row r="80" spans="1:9" ht="20" customHeight="1" x14ac:dyDescent="0.15">
      <c r="A80" s="427">
        <v>16</v>
      </c>
      <c r="B80" s="653" t="s">
        <v>288</v>
      </c>
      <c r="C80" s="654"/>
      <c r="D80" s="430" t="s">
        <v>196</v>
      </c>
      <c r="E80" s="431"/>
      <c r="F80" s="432">
        <v>1800</v>
      </c>
      <c r="G80" s="433">
        <v>1800</v>
      </c>
      <c r="H80" s="434" t="s">
        <v>287</v>
      </c>
      <c r="I80" s="450"/>
    </row>
    <row r="81" spans="1:9" ht="30" customHeight="1" x14ac:dyDescent="0.15">
      <c r="A81" s="435"/>
      <c r="B81" s="436" t="s">
        <v>7</v>
      </c>
      <c r="C81" s="436"/>
      <c r="D81" s="436"/>
      <c r="E81" s="437"/>
      <c r="F81" s="438"/>
      <c r="G81" s="447">
        <v>48685</v>
      </c>
      <c r="H81" s="440"/>
      <c r="I81" s="451"/>
    </row>
    <row r="82" spans="1:9" ht="30" customHeight="1" x14ac:dyDescent="0.15">
      <c r="A82" s="435"/>
      <c r="B82" s="655" t="s">
        <v>37</v>
      </c>
      <c r="C82" s="655"/>
      <c r="D82" s="655"/>
      <c r="E82" s="655"/>
      <c r="F82" s="655"/>
      <c r="G82" s="453">
        <v>80279</v>
      </c>
      <c r="H82" s="454"/>
      <c r="I82" s="451"/>
    </row>
    <row r="83" spans="1:9" ht="30" customHeight="1" x14ac:dyDescent="0.15">
      <c r="A83" s="656" t="s">
        <v>291</v>
      </c>
      <c r="B83" s="657"/>
      <c r="C83" s="657"/>
      <c r="D83" s="657"/>
      <c r="E83" s="657"/>
      <c r="F83" s="657"/>
      <c r="G83" s="657"/>
      <c r="H83" s="657"/>
      <c r="I83" s="658"/>
    </row>
    <row r="84" spans="1:9" ht="25" customHeight="1" x14ac:dyDescent="0.15">
      <c r="G84" s="412">
        <f>G82-G74-G73-G72-G59-G51-G44</f>
        <v>71919</v>
      </c>
    </row>
    <row r="85" spans="1:9" x14ac:dyDescent="0.15">
      <c r="C85" s="575">
        <f>G63+G55+G47+G35+G25+G15</f>
        <v>31594</v>
      </c>
    </row>
  </sheetData>
  <mergeCells count="74">
    <mergeCell ref="D1:F1"/>
    <mergeCell ref="D2:F2"/>
    <mergeCell ref="B3:C3"/>
    <mergeCell ref="B4:C4"/>
    <mergeCell ref="B5:C5"/>
    <mergeCell ref="B6:C6"/>
    <mergeCell ref="B7:C7"/>
    <mergeCell ref="B8:C8"/>
    <mergeCell ref="B9:C9"/>
    <mergeCell ref="B10:C10"/>
    <mergeCell ref="B11:C11"/>
    <mergeCell ref="B12:C12"/>
    <mergeCell ref="B13:C13"/>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 ref="B31:C31"/>
    <mergeCell ref="B32:C32"/>
    <mergeCell ref="B33:C33"/>
    <mergeCell ref="B34:C34"/>
    <mergeCell ref="B36:C36"/>
    <mergeCell ref="B37:C37"/>
    <mergeCell ref="B38:C38"/>
    <mergeCell ref="B39:C39"/>
    <mergeCell ref="B40:C40"/>
    <mergeCell ref="B41:C41"/>
    <mergeCell ref="B42:C42"/>
    <mergeCell ref="B43:C43"/>
    <mergeCell ref="B44:C44"/>
    <mergeCell ref="B45:C45"/>
    <mergeCell ref="B48:G48"/>
    <mergeCell ref="B49:C49"/>
    <mergeCell ref="B50:C50"/>
    <mergeCell ref="B51:C51"/>
    <mergeCell ref="B52:C52"/>
    <mergeCell ref="B53:C53"/>
    <mergeCell ref="B54:C54"/>
    <mergeCell ref="B56:G56"/>
    <mergeCell ref="B57:C57"/>
    <mergeCell ref="B58:C58"/>
    <mergeCell ref="B59:C59"/>
    <mergeCell ref="B60:C60"/>
    <mergeCell ref="B61:C61"/>
    <mergeCell ref="B62:C62"/>
    <mergeCell ref="B64:G64"/>
    <mergeCell ref="B65:C65"/>
    <mergeCell ref="B66:C66"/>
    <mergeCell ref="B67:C67"/>
    <mergeCell ref="B68:C68"/>
    <mergeCell ref="B69:C69"/>
    <mergeCell ref="B70:C70"/>
    <mergeCell ref="B71:C71"/>
    <mergeCell ref="B72:C72"/>
    <mergeCell ref="B73:C73"/>
    <mergeCell ref="B79:C79"/>
    <mergeCell ref="B80:C80"/>
    <mergeCell ref="B82:F82"/>
    <mergeCell ref="A83:I83"/>
    <mergeCell ref="B74:C74"/>
    <mergeCell ref="B75:C75"/>
    <mergeCell ref="B76:C76"/>
    <mergeCell ref="B77:C77"/>
    <mergeCell ref="B78:C78"/>
  </mergeCells>
  <phoneticPr fontId="69" type="noConversion"/>
  <hyperlinks>
    <hyperlink ref="H1" r:id="rId1" tooltip="mailto:cpc.1988@163.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K26"/>
  <sheetViews>
    <sheetView view="pageBreakPreview" zoomScale="80" zoomScaleNormal="80" zoomScaleSheetLayoutView="80" workbookViewId="0">
      <selection activeCell="D8" sqref="D8"/>
    </sheetView>
  </sheetViews>
  <sheetFormatPr baseColWidth="10" defaultColWidth="10.33203125" defaultRowHeight="14" x14ac:dyDescent="0.15"/>
  <cols>
    <col min="1" max="1" width="28.5" style="584" customWidth="1"/>
    <col min="2" max="9" width="18" style="584" customWidth="1"/>
    <col min="10" max="16384" width="10.33203125" style="584"/>
  </cols>
  <sheetData>
    <row r="1" spans="1:11" ht="17" x14ac:dyDescent="0.15">
      <c r="A1" s="581" t="s">
        <v>916</v>
      </c>
      <c r="B1" s="581">
        <v>87.76</v>
      </c>
      <c r="C1" s="582"/>
      <c r="D1" s="582"/>
      <c r="E1" s="582"/>
      <c r="F1" s="582"/>
      <c r="G1" s="583"/>
      <c r="H1" s="583"/>
      <c r="I1" s="583"/>
      <c r="J1" s="583"/>
      <c r="K1" s="583"/>
    </row>
    <row r="2" spans="1:11" ht="17" x14ac:dyDescent="0.15">
      <c r="A2" s="581" t="s">
        <v>917</v>
      </c>
      <c r="B2" s="581">
        <v>87.76</v>
      </c>
      <c r="C2" s="582"/>
      <c r="D2" s="582"/>
      <c r="E2" s="582"/>
      <c r="F2" s="582"/>
      <c r="G2" s="583"/>
      <c r="H2" s="583"/>
      <c r="I2" s="583"/>
      <c r="J2" s="583"/>
      <c r="K2" s="583"/>
    </row>
    <row r="3" spans="1:11" ht="17" x14ac:dyDescent="0.15">
      <c r="A3" s="581" t="s">
        <v>918</v>
      </c>
      <c r="B3" s="585">
        <f>[2]项目基本情况!D3</f>
        <v>44855</v>
      </c>
      <c r="C3" s="582"/>
      <c r="D3" s="582"/>
      <c r="E3" s="582"/>
      <c r="F3" s="582"/>
      <c r="G3" s="583"/>
      <c r="H3" s="583"/>
      <c r="I3" s="583"/>
      <c r="J3" s="583"/>
      <c r="K3" s="583"/>
    </row>
    <row r="4" spans="1:11" ht="34" x14ac:dyDescent="0.15">
      <c r="A4" s="581" t="s">
        <v>919</v>
      </c>
      <c r="B4" s="581" t="s">
        <v>920</v>
      </c>
      <c r="C4" s="581" t="s">
        <v>921</v>
      </c>
      <c r="D4" s="581" t="s">
        <v>922</v>
      </c>
      <c r="E4" s="582"/>
      <c r="F4" s="583"/>
      <c r="G4" s="583"/>
      <c r="H4" s="583"/>
      <c r="I4" s="583"/>
      <c r="J4" s="583"/>
      <c r="K4" s="583"/>
    </row>
    <row r="5" spans="1:11" ht="17" x14ac:dyDescent="0.15">
      <c r="A5" s="581" t="s">
        <v>923</v>
      </c>
      <c r="B5" s="581">
        <f>SUM(D14:D23)</f>
        <v>30.468299999999999</v>
      </c>
      <c r="C5" s="581">
        <f>ROUND(B5*10000/$B$1,0)</f>
        <v>3472</v>
      </c>
      <c r="D5" s="581">
        <f>ROUND(B5*10000/$B$2,0)</f>
        <v>3472</v>
      </c>
      <c r="E5" s="582"/>
      <c r="F5" s="583"/>
      <c r="G5" s="583"/>
      <c r="H5" s="583"/>
      <c r="I5" s="583"/>
      <c r="J5" s="583"/>
      <c r="K5" s="583"/>
    </row>
    <row r="6" spans="1:11" ht="17" x14ac:dyDescent="0.15">
      <c r="A6" s="581" t="s">
        <v>924</v>
      </c>
      <c r="B6" s="581">
        <f>SUM(G14:G23)</f>
        <v>30.468299999999999</v>
      </c>
      <c r="C6" s="581">
        <f>ROUND(B6*10000/$B$1,0)</f>
        <v>3472</v>
      </c>
      <c r="D6" s="581">
        <f>ROUND(B6*10000/$B$2,0)</f>
        <v>3472</v>
      </c>
      <c r="E6" s="582"/>
      <c r="F6" s="583"/>
      <c r="G6" s="583"/>
      <c r="H6" s="583"/>
      <c r="I6" s="583"/>
      <c r="J6" s="583"/>
      <c r="K6" s="583"/>
    </row>
    <row r="7" spans="1:11" ht="17" x14ac:dyDescent="0.15">
      <c r="A7" s="581" t="s">
        <v>925</v>
      </c>
      <c r="B7" s="581">
        <f>SUM(H14:H23)</f>
        <v>0</v>
      </c>
      <c r="C7" s="581">
        <f>ROUND(B7*10000/$B$1,0)</f>
        <v>0</v>
      </c>
      <c r="D7" s="581">
        <f>ROUND(B7*10000/$B$2,0)</f>
        <v>0</v>
      </c>
      <c r="E7" s="582"/>
      <c r="F7" s="583"/>
      <c r="G7" s="583"/>
      <c r="H7" s="583"/>
      <c r="I7" s="583"/>
      <c r="J7" s="583"/>
      <c r="K7" s="583"/>
    </row>
    <row r="8" spans="1:11" ht="17" x14ac:dyDescent="0.15">
      <c r="A8" s="581" t="s">
        <v>926</v>
      </c>
      <c r="B8" s="581">
        <f>SUM(I14:I23)</f>
        <v>0</v>
      </c>
      <c r="C8" s="581">
        <f>ROUND(B8*10000/$B$1,0)</f>
        <v>0</v>
      </c>
      <c r="D8" s="581">
        <f>ROUND(B8*10000/$B$2,0)</f>
        <v>0</v>
      </c>
      <c r="E8" s="582"/>
      <c r="F8" s="583"/>
      <c r="G8" s="583"/>
      <c r="H8" s="583"/>
      <c r="I8" s="583"/>
      <c r="J8" s="583"/>
      <c r="K8" s="583"/>
    </row>
    <row r="9" spans="1:11" ht="17" x14ac:dyDescent="0.15">
      <c r="A9" s="581" t="s">
        <v>927</v>
      </c>
      <c r="B9" s="586"/>
      <c r="C9" s="582"/>
      <c r="D9" s="582"/>
      <c r="E9" s="582"/>
      <c r="F9" s="583"/>
      <c r="G9" s="583"/>
      <c r="H9" s="583"/>
      <c r="I9" s="583"/>
      <c r="J9" s="583"/>
      <c r="K9" s="583"/>
    </row>
    <row r="10" spans="1:11" ht="17" x14ac:dyDescent="0.15">
      <c r="A10" s="581" t="s">
        <v>928</v>
      </c>
      <c r="B10" s="586"/>
      <c r="C10" s="582"/>
      <c r="D10" s="582"/>
      <c r="E10" s="582"/>
      <c r="F10" s="583"/>
      <c r="G10" s="583"/>
      <c r="H10" s="583"/>
      <c r="I10" s="583"/>
      <c r="J10" s="583"/>
      <c r="K10" s="583"/>
    </row>
    <row r="11" spans="1:11" ht="17" x14ac:dyDescent="0.15">
      <c r="A11" s="581" t="s">
        <v>929</v>
      </c>
      <c r="B11" s="586"/>
      <c r="C11" s="582"/>
      <c r="D11" s="582"/>
      <c r="E11" s="582"/>
      <c r="F11" s="583"/>
      <c r="G11" s="583"/>
      <c r="H11" s="583"/>
      <c r="I11" s="583"/>
      <c r="J11" s="583"/>
      <c r="K11" s="583"/>
    </row>
    <row r="12" spans="1:11" ht="17" x14ac:dyDescent="0.15">
      <c r="A12" s="582"/>
      <c r="B12" s="582"/>
      <c r="C12" s="582"/>
      <c r="D12" s="582"/>
      <c r="E12" s="582"/>
      <c r="F12" s="583"/>
      <c r="G12" s="583"/>
      <c r="H12" s="583"/>
      <c r="I12" s="583"/>
      <c r="J12" s="583"/>
      <c r="K12" s="583"/>
    </row>
    <row r="13" spans="1:11" ht="34" x14ac:dyDescent="0.15">
      <c r="A13" s="587" t="s">
        <v>930</v>
      </c>
      <c r="B13" s="588" t="s">
        <v>916</v>
      </c>
      <c r="C13" s="588" t="s">
        <v>917</v>
      </c>
      <c r="D13" s="588" t="s">
        <v>931</v>
      </c>
      <c r="E13" s="581" t="s">
        <v>921</v>
      </c>
      <c r="F13" s="581" t="s">
        <v>922</v>
      </c>
      <c r="G13" s="588" t="s">
        <v>932</v>
      </c>
      <c r="H13" s="588" t="s">
        <v>933</v>
      </c>
      <c r="I13" s="588" t="s">
        <v>934</v>
      </c>
      <c r="J13" s="583"/>
      <c r="K13" s="583"/>
    </row>
    <row r="14" spans="1:11" ht="17" x14ac:dyDescent="0.15">
      <c r="A14" s="589" t="s">
        <v>935</v>
      </c>
      <c r="B14" s="590">
        <f>B1</f>
        <v>87.76</v>
      </c>
      <c r="C14" s="590">
        <f>B14</f>
        <v>87.76</v>
      </c>
      <c r="D14" s="592">
        <f>计算表!T49/10000</f>
        <v>30.468299999999999</v>
      </c>
      <c r="E14" s="590">
        <f>ROUND(D14*10000/B14,0)</f>
        <v>3472</v>
      </c>
      <c r="F14" s="590">
        <f>ROUND(D14*10000/C14,0)</f>
        <v>3472</v>
      </c>
      <c r="G14" s="592">
        <f>D14</f>
        <v>30.468299999999999</v>
      </c>
      <c r="H14" s="590" t="str">
        <f>[2]结果表!D124</f>
        <v>——</v>
      </c>
      <c r="I14" s="590" t="str">
        <f>[2]结果表!D126</f>
        <v>——</v>
      </c>
      <c r="J14" s="583"/>
      <c r="K14" s="583"/>
    </row>
    <row r="15" spans="1:11" ht="17" x14ac:dyDescent="0.15">
      <c r="A15" s="589" t="s">
        <v>936</v>
      </c>
      <c r="B15" s="591"/>
      <c r="C15" s="591"/>
      <c r="D15" s="591"/>
      <c r="E15" s="590" t="e">
        <f t="shared" ref="E15:E23" si="0">ROUND(D15*10000/B15,0)</f>
        <v>#DIV/0!</v>
      </c>
      <c r="F15" s="590" t="e">
        <f t="shared" ref="F15:F23" si="1">ROUND(D15*10000/C15,0)</f>
        <v>#DIV/0!</v>
      </c>
      <c r="G15" s="586"/>
      <c r="H15" s="586"/>
      <c r="I15" s="591"/>
      <c r="J15" s="583"/>
      <c r="K15" s="583"/>
    </row>
    <row r="16" spans="1:11" ht="17" x14ac:dyDescent="0.15">
      <c r="A16" s="589" t="s">
        <v>937</v>
      </c>
      <c r="B16" s="591"/>
      <c r="C16" s="591"/>
      <c r="D16" s="591"/>
      <c r="E16" s="590" t="e">
        <f t="shared" si="0"/>
        <v>#DIV/0!</v>
      </c>
      <c r="F16" s="590" t="e">
        <f t="shared" si="1"/>
        <v>#DIV/0!</v>
      </c>
      <c r="G16" s="586"/>
      <c r="H16" s="586"/>
      <c r="I16" s="591"/>
      <c r="J16" s="583"/>
      <c r="K16" s="583"/>
    </row>
    <row r="17" spans="1:11" ht="17" x14ac:dyDescent="0.15">
      <c r="A17" s="589" t="s">
        <v>938</v>
      </c>
      <c r="B17" s="591"/>
      <c r="C17" s="591"/>
      <c r="D17" s="591"/>
      <c r="E17" s="590" t="e">
        <f t="shared" si="0"/>
        <v>#DIV/0!</v>
      </c>
      <c r="F17" s="590" t="e">
        <f t="shared" si="1"/>
        <v>#DIV/0!</v>
      </c>
      <c r="G17" s="586"/>
      <c r="H17" s="586"/>
      <c r="I17" s="591"/>
      <c r="J17" s="583"/>
      <c r="K17" s="583"/>
    </row>
    <row r="18" spans="1:11" ht="17" x14ac:dyDescent="0.15">
      <c r="A18" s="589" t="s">
        <v>939</v>
      </c>
      <c r="B18" s="591"/>
      <c r="C18" s="591"/>
      <c r="D18" s="591"/>
      <c r="E18" s="590" t="e">
        <f t="shared" si="0"/>
        <v>#DIV/0!</v>
      </c>
      <c r="F18" s="590" t="e">
        <f t="shared" si="1"/>
        <v>#DIV/0!</v>
      </c>
      <c r="G18" s="591"/>
      <c r="H18" s="591"/>
      <c r="I18" s="591"/>
      <c r="J18" s="583"/>
      <c r="K18" s="583"/>
    </row>
    <row r="19" spans="1:11" ht="17" x14ac:dyDescent="0.15">
      <c r="A19" s="589" t="s">
        <v>940</v>
      </c>
      <c r="B19" s="591"/>
      <c r="C19" s="591"/>
      <c r="D19" s="591"/>
      <c r="E19" s="590" t="e">
        <f t="shared" si="0"/>
        <v>#DIV/0!</v>
      </c>
      <c r="F19" s="590" t="e">
        <f t="shared" si="1"/>
        <v>#DIV/0!</v>
      </c>
      <c r="G19" s="591"/>
      <c r="H19" s="591"/>
      <c r="I19" s="591"/>
      <c r="J19" s="583"/>
      <c r="K19" s="583"/>
    </row>
    <row r="20" spans="1:11" ht="17" x14ac:dyDescent="0.15">
      <c r="A20" s="589" t="s">
        <v>941</v>
      </c>
      <c r="B20" s="591"/>
      <c r="C20" s="591"/>
      <c r="D20" s="591"/>
      <c r="E20" s="590" t="e">
        <f t="shared" si="0"/>
        <v>#DIV/0!</v>
      </c>
      <c r="F20" s="590" t="e">
        <f t="shared" si="1"/>
        <v>#DIV/0!</v>
      </c>
      <c r="G20" s="591"/>
      <c r="H20" s="591"/>
      <c r="I20" s="591"/>
      <c r="J20" s="583"/>
      <c r="K20" s="583"/>
    </row>
    <row r="21" spans="1:11" ht="17" x14ac:dyDescent="0.15">
      <c r="A21" s="589" t="s">
        <v>942</v>
      </c>
      <c r="B21" s="591"/>
      <c r="C21" s="591"/>
      <c r="D21" s="591"/>
      <c r="E21" s="590" t="e">
        <f t="shared" si="0"/>
        <v>#DIV/0!</v>
      </c>
      <c r="F21" s="590" t="e">
        <f t="shared" si="1"/>
        <v>#DIV/0!</v>
      </c>
      <c r="G21" s="591"/>
      <c r="H21" s="591"/>
      <c r="I21" s="591"/>
      <c r="J21" s="583"/>
      <c r="K21" s="583"/>
    </row>
    <row r="22" spans="1:11" ht="17" x14ac:dyDescent="0.15">
      <c r="A22" s="589" t="s">
        <v>943</v>
      </c>
      <c r="B22" s="591"/>
      <c r="C22" s="591"/>
      <c r="D22" s="591"/>
      <c r="E22" s="590" t="e">
        <f t="shared" si="0"/>
        <v>#DIV/0!</v>
      </c>
      <c r="F22" s="590" t="e">
        <f t="shared" si="1"/>
        <v>#DIV/0!</v>
      </c>
      <c r="G22" s="591"/>
      <c r="H22" s="591"/>
      <c r="I22" s="591"/>
      <c r="J22" s="583"/>
      <c r="K22" s="583"/>
    </row>
    <row r="23" spans="1:11" ht="17" x14ac:dyDescent="0.15">
      <c r="A23" s="589" t="s">
        <v>944</v>
      </c>
      <c r="B23" s="591"/>
      <c r="C23" s="591"/>
      <c r="D23" s="591"/>
      <c r="E23" s="586" t="e">
        <f t="shared" si="0"/>
        <v>#DIV/0!</v>
      </c>
      <c r="F23" s="586" t="e">
        <f t="shared" si="1"/>
        <v>#DIV/0!</v>
      </c>
      <c r="G23" s="591"/>
      <c r="H23" s="591"/>
      <c r="I23" s="591"/>
      <c r="J23" s="583"/>
      <c r="K23" s="583"/>
    </row>
    <row r="24" spans="1:11" x14ac:dyDescent="0.15">
      <c r="A24" s="583"/>
      <c r="B24" s="583"/>
      <c r="C24" s="583"/>
      <c r="D24" s="583"/>
      <c r="E24" s="583"/>
      <c r="F24" s="583"/>
      <c r="G24" s="583"/>
      <c r="H24" s="583"/>
      <c r="I24" s="583"/>
      <c r="J24" s="583"/>
      <c r="K24" s="583"/>
    </row>
    <row r="25" spans="1:11" x14ac:dyDescent="0.15">
      <c r="A25" s="583"/>
      <c r="B25" s="583"/>
      <c r="C25" s="583"/>
      <c r="D25" s="583"/>
      <c r="E25" s="583"/>
      <c r="F25" s="583"/>
      <c r="G25" s="583"/>
      <c r="H25" s="583"/>
      <c r="I25" s="583"/>
      <c r="J25" s="583"/>
      <c r="K25" s="583"/>
    </row>
    <row r="26" spans="1:11" x14ac:dyDescent="0.15">
      <c r="A26" s="583"/>
      <c r="B26" s="583"/>
      <c r="C26" s="583"/>
      <c r="D26" s="583"/>
      <c r="E26" s="583"/>
      <c r="F26" s="583"/>
      <c r="G26" s="583"/>
      <c r="H26" s="583"/>
      <c r="I26" s="583"/>
      <c r="J26" s="583"/>
      <c r="K26" s="583"/>
    </row>
  </sheetData>
  <sheetProtection formatCells="0" formatColumns="0" formatRows="0"/>
  <phoneticPr fontId="69" type="noConversion"/>
  <pageMargins left="0.7" right="0.7" top="0.75" bottom="0.75" header="0.3" footer="0.3"/>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8" sqref="O38"/>
    </sheetView>
  </sheetViews>
  <sheetFormatPr baseColWidth="10" defaultColWidth="8.83203125" defaultRowHeight="13" x14ac:dyDescent="0.15"/>
  <sheetData/>
  <phoneticPr fontId="6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12</vt:i4>
      </vt:variant>
    </vt:vector>
  </HeadingPairs>
  <TitlesOfParts>
    <vt:vector size="12" baseType="lpstr">
      <vt:lpstr>申请清单</vt:lpstr>
      <vt:lpstr>同型号电器现价</vt:lpstr>
      <vt:lpstr>1212提供清单最新</vt:lpstr>
      <vt:lpstr>计算表</vt:lpstr>
      <vt:lpstr>3版本2022年装修报价</vt:lpstr>
      <vt:lpstr>2版本2022年装修报价</vt:lpstr>
      <vt:lpstr>1版本2022年装修报价</vt:lpstr>
      <vt:lpstr>系统读取表</vt:lpstr>
      <vt:lpstr>Sheet6</vt:lpstr>
      <vt:lpstr>Sheet1</vt:lpstr>
      <vt:lpstr>Sheet4</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dc:creator>
  <cp:lastModifiedBy>诗霖</cp:lastModifiedBy>
  <cp:lastPrinted>2022-10-21T04:12:00Z</cp:lastPrinted>
  <dcterms:created xsi:type="dcterms:W3CDTF">2022-09-13T05:22:00Z</dcterms:created>
  <dcterms:modified xsi:type="dcterms:W3CDTF">2022-12-25T07:50:31Z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451864300F944A8DB512BE53408CC69E</vt:lpwstr>
  </property>
  <property fmtid="{D5CDD505-2E9C-101B-9397-08002B2CF9AE}" pid="3" name="KSOProductBuildVer">
    <vt:lpwstr>2052-11.1.0.12598</vt:lpwstr>
  </property>
</Properties>
</file>