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20" windowWidth="8865" windowHeight="11640" firstSheet="2" activeTab="5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系统读取表" sheetId="55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B10" i="55" l="1"/>
  <c r="F23" i="55"/>
  <c r="E23" i="55"/>
  <c r="F22" i="55"/>
  <c r="E22" i="55"/>
  <c r="F21" i="55"/>
  <c r="E21" i="55"/>
  <c r="F20" i="55"/>
  <c r="E20" i="55"/>
  <c r="F19" i="55"/>
  <c r="E19" i="55"/>
  <c r="F18" i="55"/>
  <c r="E18" i="55"/>
  <c r="F17" i="55"/>
  <c r="E17" i="55"/>
  <c r="F16" i="55"/>
  <c r="E16" i="55"/>
  <c r="F15" i="55"/>
  <c r="E15" i="55"/>
  <c r="I14" i="55"/>
  <c r="B8" i="55" s="1"/>
  <c r="H14" i="55"/>
  <c r="C14" i="55"/>
  <c r="B14" i="55"/>
  <c r="D14" i="55" s="1"/>
  <c r="B7" i="55"/>
  <c r="C7" i="55" s="1"/>
  <c r="C6" i="55"/>
  <c r="B2" i="55"/>
  <c r="D6" i="55" s="1"/>
  <c r="D8" i="55" l="1"/>
  <c r="C8" i="55"/>
  <c r="B5" i="55"/>
  <c r="F14" i="55"/>
  <c r="D7" i="55"/>
  <c r="I16" i="52"/>
  <c r="C16" i="52"/>
  <c r="D16" i="52"/>
  <c r="E16" i="52"/>
  <c r="F16" i="52"/>
  <c r="G16" i="52"/>
  <c r="H16" i="52"/>
  <c r="J16" i="52"/>
  <c r="K16" i="52"/>
  <c r="L16" i="52"/>
  <c r="D5" i="55" l="1"/>
  <c r="C5" i="55"/>
  <c r="G17" i="52"/>
  <c r="C17" i="52"/>
  <c r="K17" i="52"/>
  <c r="I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<sst xmlns="http://schemas.openxmlformats.org/spreadsheetml/2006/main" count="286" uniqueCount="121">
  <si>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</si>
  <si>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</si>
  <si>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</si>
  <si>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</si>
  <si>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</si>
  <si>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</si>
  <si>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</si>
  <si>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</si>
  <si>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</si>
  <si>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</si>
  <si>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</si>
  <si>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</si>
  <si>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</si>
  <si>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</si>
  <si>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</si>
  <si>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</si>
  <si>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</si>
  <si>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</si>
  <si>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</si>
  <si>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</si>
  <si>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</si>
  <si>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</si>
  <si>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</si>
  <si>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</si>
  <si>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</si>
  <si>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</si>
  <si>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</si>
  <si>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</si>
  <si>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</si>
  <si>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</si>
  <si>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</si>
  <si>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</si>
  <si>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</si>
  <si>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</si>
  <si>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</si>
  <si>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</si>
  <si>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</si>
  <si>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</si>
  <si>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</si>
  <si>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</si>
  <si>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</si>
  <si>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</si>
  <si>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</si>
  <si>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</si>
  <si>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</si>
  <si>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</si>
  <si>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</si>
  <si>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</si>
  <si>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</si>
  <si>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</si>
  <si>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</si>
  <si>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</si>
  <si>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</si>
  <si>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</si>
  <si>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</si>
  <si>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</si>
  <si>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</si>
  <si>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</si>
  <si>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</si>
  <si>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</si>
  <si>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</si>
  <si>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</si>
  <si>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</si>
  <si>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</si>
  <si>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</si>
  <si>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</si>
  <si>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</si>
  <si>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</si>
  <si>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</si>
  <si>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</si>
  <si>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</si>
  <si>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</si>
  <si>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</si>
  <si>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</si>
  <si>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</si>
  <si>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</si>
  <si>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</si>
  <si>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--</t>
  </si>
  <si>
    <t>长安新城</t>
  </si>
  <si>
    <t>民岳家园</t>
  </si>
  <si>
    <t>珠江峰景</t>
  </si>
  <si>
    <t>——</t>
    <phoneticPr fontId="1" type="noConversion"/>
  </si>
  <si>
    <t>西府颐园</t>
  </si>
  <si>
    <t>序号</t>
  </si>
  <si>
    <t>小区</t>
  </si>
  <si>
    <t>平米租金(元/㎡·月)</t>
  </si>
  <si>
    <t>大成时代中心</t>
  </si>
  <si>
    <t>长安新城</t>
    <phoneticPr fontId="1" type="noConversion"/>
  </si>
  <si>
    <t>民岳家园</t>
    <phoneticPr fontId="1" type="noConversion"/>
  </si>
  <si>
    <t>珠江峰景</t>
    <phoneticPr fontId="1" type="noConversion"/>
  </si>
  <si>
    <t>西府颐园</t>
    <phoneticPr fontId="1" type="noConversion"/>
  </si>
  <si>
    <t>大成时代中心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</si>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</sst>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Verdana"/>
      <family val="2"/>
    </font>
    <font>
      <sz val="11"/>
      <color theme="1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17" fontId="10" fillId="0" borderId="1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" fontId="10" fillId="0" borderId="9" xfId="0" applyNumberFormat="1" applyFont="1" applyBorder="1" applyAlignment="1">
      <alignment horizontal="left" vertical="center"/>
    </xf>
    <xf numFmtId="0" fontId="13" fillId="4" borderId="1" xfId="3" applyFont="1" applyFill="1" applyBorder="1" applyAlignment="1" applyProtection="1">
      <alignment horizontal="left" vertical="center" wrapText="1"/>
    </xf>
    <xf numFmtId="0" fontId="13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3" fillId="4" borderId="1" xfId="3" applyNumberFormat="1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4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3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3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95250</xdr:rowOff>
    </xdr:from>
    <xdr:to>
      <xdr:col>10</xdr:col>
      <xdr:colOff>18254</xdr:colOff>
      <xdr:row>32</xdr:row>
      <xdr:rowOff>8936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781050"/>
          <a:ext cx="6371429" cy="471428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18</xdr:col>
      <xdr:colOff>609010</xdr:colOff>
      <xdr:row>7</xdr:row>
      <xdr:rowOff>142814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857250"/>
          <a:ext cx="4723810" cy="4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2" workbookViewId="0">
      <selection activeCell="J15" sqref="J15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35" t="s">
        <v>13</v>
      </c>
      <c r="C1" s="32" t="s">
        <v>17</v>
      </c>
      <c r="D1" s="32"/>
      <c r="E1" s="32"/>
      <c r="F1" s="32"/>
      <c r="G1" s="32"/>
      <c r="H1" s="32"/>
      <c r="I1" s="32"/>
      <c r="J1" s="32"/>
      <c r="K1" s="32"/>
      <c r="L1" s="32"/>
      <c r="O1" s="25" t="s">
        <v>18</v>
      </c>
      <c r="P1" s="25"/>
      <c r="Q1" s="26" t="s">
        <v>69</v>
      </c>
      <c r="R1" s="26"/>
      <c r="S1" s="26" t="s">
        <v>70</v>
      </c>
      <c r="T1" s="26"/>
      <c r="U1" s="26" t="s">
        <v>71</v>
      </c>
      <c r="V1" s="26"/>
      <c r="W1" s="26" t="s">
        <v>72</v>
      </c>
      <c r="X1" s="26"/>
    </row>
    <row r="2" spans="2:24" x14ac:dyDescent="0.15">
      <c r="B2" s="36"/>
      <c r="C2" s="41" t="s">
        <v>87</v>
      </c>
      <c r="D2" s="42"/>
      <c r="E2" s="32" t="s">
        <v>88</v>
      </c>
      <c r="F2" s="32"/>
      <c r="G2" s="30" t="s">
        <v>89</v>
      </c>
      <c r="H2" s="31"/>
      <c r="I2" s="41" t="s">
        <v>90</v>
      </c>
      <c r="J2" s="42"/>
      <c r="K2" s="30" t="s">
        <v>91</v>
      </c>
      <c r="L2" s="31"/>
      <c r="O2" s="25" t="s">
        <v>19</v>
      </c>
      <c r="P2" s="25"/>
      <c r="Q2" s="38" t="s">
        <v>68</v>
      </c>
      <c r="R2" s="39"/>
      <c r="S2" s="40" t="str">
        <f>C2</f>
        <v>长安新城</v>
      </c>
      <c r="T2" s="39"/>
      <c r="U2" s="40" t="str">
        <f t="shared" ref="U2" si="0">I2</f>
        <v>西府颐园</v>
      </c>
      <c r="V2" s="39"/>
      <c r="W2" s="40" t="str">
        <f t="shared" ref="W2" si="1">K2</f>
        <v>大成时代中心</v>
      </c>
      <c r="X2" s="39"/>
    </row>
    <row r="3" spans="2:24" ht="45" customHeight="1" x14ac:dyDescent="0.15">
      <c r="B3" s="37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25" t="s">
        <v>20</v>
      </c>
      <c r="P3" s="25"/>
      <c r="Q3" s="38" t="s">
        <v>73</v>
      </c>
      <c r="R3" s="39"/>
      <c r="S3" s="40">
        <f>C17</f>
        <v>67.11</v>
      </c>
      <c r="T3" s="39"/>
      <c r="U3" s="40">
        <f>I17</f>
        <v>63.25</v>
      </c>
      <c r="V3" s="39"/>
      <c r="W3" s="40">
        <f>K17</f>
        <v>72.319999999999993</v>
      </c>
      <c r="X3" s="39"/>
    </row>
    <row r="4" spans="2:24" ht="24" x14ac:dyDescent="0.15">
      <c r="B4" s="5">
        <v>43709</v>
      </c>
      <c r="C4" s="16">
        <v>66.56</v>
      </c>
      <c r="D4" s="6">
        <v>66.41</v>
      </c>
      <c r="E4" s="6">
        <v>67.84</v>
      </c>
      <c r="F4" s="6">
        <v>65.77</v>
      </c>
      <c r="G4" s="16">
        <v>66.88</v>
      </c>
      <c r="H4" s="6">
        <v>63.79</v>
      </c>
      <c r="I4" s="16">
        <v>66.86</v>
      </c>
      <c r="J4" s="6">
        <v>64.760000000000005</v>
      </c>
      <c r="K4" s="16">
        <v>70.59</v>
      </c>
      <c r="L4" s="6">
        <v>69.75</v>
      </c>
      <c r="O4" s="25" t="s">
        <v>21</v>
      </c>
      <c r="P4" s="25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16">
        <v>65.489999999999995</v>
      </c>
      <c r="D5" s="6">
        <v>61.79</v>
      </c>
      <c r="E5" s="6">
        <v>71.75</v>
      </c>
      <c r="F5" s="6">
        <v>68.930000000000007</v>
      </c>
      <c r="G5" s="16">
        <v>66.83</v>
      </c>
      <c r="H5" s="6">
        <v>62.91</v>
      </c>
      <c r="I5" s="16">
        <v>66.290000000000006</v>
      </c>
      <c r="J5" s="6">
        <v>62.35</v>
      </c>
      <c r="K5" s="16">
        <v>71.39</v>
      </c>
      <c r="L5" s="6">
        <v>71.37</v>
      </c>
      <c r="O5" s="25" t="s">
        <v>22</v>
      </c>
      <c r="P5" s="25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16">
        <v>63.95</v>
      </c>
      <c r="D6" s="6">
        <v>64.790000000000006</v>
      </c>
      <c r="E6" s="6">
        <v>63.57</v>
      </c>
      <c r="F6" s="6">
        <v>65.95</v>
      </c>
      <c r="G6" s="16">
        <v>64.56</v>
      </c>
      <c r="H6" s="6">
        <v>60</v>
      </c>
      <c r="I6" s="16">
        <v>61.97</v>
      </c>
      <c r="J6" s="6">
        <v>63.94</v>
      </c>
      <c r="K6" s="8" t="s">
        <v>81</v>
      </c>
      <c r="L6" s="6">
        <v>63.09</v>
      </c>
      <c r="O6" s="24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16">
        <v>67.400000000000006</v>
      </c>
      <c r="D7" s="6">
        <v>61.75</v>
      </c>
      <c r="E7" s="6">
        <v>64.16</v>
      </c>
      <c r="F7" s="6">
        <v>68.33</v>
      </c>
      <c r="G7" s="16">
        <v>64.42</v>
      </c>
      <c r="H7" s="6">
        <v>63.48</v>
      </c>
      <c r="I7" s="16">
        <v>62.63</v>
      </c>
      <c r="J7" s="6">
        <v>60</v>
      </c>
      <c r="K7" s="16">
        <v>77.91</v>
      </c>
      <c r="L7" s="6">
        <v>75.459999999999994</v>
      </c>
      <c r="O7" s="24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16">
        <v>68.17</v>
      </c>
      <c r="D8" s="6">
        <v>62.11</v>
      </c>
      <c r="E8" s="8" t="s">
        <v>81</v>
      </c>
      <c r="F8" s="6">
        <v>63.75</v>
      </c>
      <c r="G8" s="16">
        <v>64.66</v>
      </c>
      <c r="H8" s="6">
        <v>62.4</v>
      </c>
      <c r="I8" s="16">
        <v>60.33</v>
      </c>
      <c r="J8" s="6">
        <v>66.67</v>
      </c>
      <c r="K8" s="16">
        <v>77.78</v>
      </c>
      <c r="L8" s="6">
        <v>69.489999999999995</v>
      </c>
      <c r="O8" s="24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16">
        <v>66.819999999999993</v>
      </c>
      <c r="D9" s="6">
        <v>78.8</v>
      </c>
      <c r="E9" s="6">
        <v>64.69</v>
      </c>
      <c r="F9" s="6">
        <v>69.59</v>
      </c>
      <c r="G9" s="16">
        <v>67.66</v>
      </c>
      <c r="H9" s="6">
        <v>69</v>
      </c>
      <c r="I9" s="16">
        <v>61.1</v>
      </c>
      <c r="J9" s="8" t="s">
        <v>81</v>
      </c>
      <c r="K9" s="16">
        <v>78.52</v>
      </c>
      <c r="L9" s="8" t="s">
        <v>81</v>
      </c>
      <c r="O9" s="24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16">
        <v>70.73</v>
      </c>
      <c r="D10" s="6">
        <v>75.069999999999993</v>
      </c>
      <c r="E10" s="8" t="s">
        <v>81</v>
      </c>
      <c r="F10" s="6">
        <v>67.849999999999994</v>
      </c>
      <c r="G10" s="16">
        <v>67.959999999999994</v>
      </c>
      <c r="H10" s="6">
        <v>68.349999999999994</v>
      </c>
      <c r="I10" s="17">
        <v>63.61</v>
      </c>
      <c r="J10" s="8" t="s">
        <v>81</v>
      </c>
      <c r="K10" s="16">
        <v>77.650000000000006</v>
      </c>
      <c r="L10" s="8">
        <v>66.91</v>
      </c>
      <c r="O10" s="24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16">
        <v>74.05</v>
      </c>
      <c r="D11" s="6">
        <v>68.36</v>
      </c>
      <c r="E11" s="6">
        <v>64.680000000000007</v>
      </c>
      <c r="F11" s="6">
        <v>66.31</v>
      </c>
      <c r="G11" s="16">
        <v>66.75</v>
      </c>
      <c r="H11" s="6">
        <v>63.36</v>
      </c>
      <c r="I11" s="17">
        <v>64.349999999999994</v>
      </c>
      <c r="J11" s="6">
        <v>64.489999999999995</v>
      </c>
      <c r="K11" s="16">
        <v>77.069999999999993</v>
      </c>
      <c r="L11" s="6">
        <v>65.16</v>
      </c>
      <c r="O11" s="24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16">
        <v>68.69</v>
      </c>
      <c r="D12" s="6">
        <v>63.91</v>
      </c>
      <c r="E12" s="6">
        <v>64.62</v>
      </c>
      <c r="F12" s="6">
        <v>63.08</v>
      </c>
      <c r="G12" s="16">
        <v>63.79</v>
      </c>
      <c r="H12" s="6">
        <v>65.900000000000006</v>
      </c>
      <c r="I12" s="16">
        <v>65.260000000000005</v>
      </c>
      <c r="J12" s="6">
        <v>59.35</v>
      </c>
      <c r="K12" s="16">
        <v>76.44</v>
      </c>
      <c r="L12" s="6">
        <v>67.430000000000007</v>
      </c>
      <c r="O12" s="24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16">
        <v>65.66</v>
      </c>
      <c r="D13" s="6"/>
      <c r="E13" s="8" t="s">
        <v>81</v>
      </c>
      <c r="F13" s="6"/>
      <c r="G13" s="16">
        <v>63.67</v>
      </c>
      <c r="H13" s="6"/>
      <c r="I13" s="17">
        <v>62.72</v>
      </c>
      <c r="J13" s="8"/>
      <c r="K13" s="16">
        <v>73.92</v>
      </c>
      <c r="L13" s="8"/>
      <c r="O13" s="24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16">
        <v>65.52</v>
      </c>
      <c r="D14" s="6"/>
      <c r="E14" s="8">
        <v>64.95</v>
      </c>
      <c r="F14" s="6"/>
      <c r="G14" s="16">
        <v>63.88</v>
      </c>
      <c r="H14" s="6"/>
      <c r="I14" s="17">
        <v>64.790000000000006</v>
      </c>
      <c r="J14" s="6"/>
      <c r="K14" s="16">
        <v>75.86</v>
      </c>
      <c r="L14" s="6"/>
      <c r="O14" s="24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16">
        <v>63.6</v>
      </c>
      <c r="D15" s="6"/>
      <c r="E15" s="8">
        <v>65.010000000000005</v>
      </c>
      <c r="F15" s="6"/>
      <c r="G15" s="16">
        <v>66.3</v>
      </c>
      <c r="H15" s="6"/>
      <c r="I15" s="16">
        <v>61.11</v>
      </c>
      <c r="J15" s="6"/>
      <c r="K15" s="16">
        <v>79.47</v>
      </c>
      <c r="L15" s="6"/>
      <c r="O15" s="24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33" t="s">
        <v>14</v>
      </c>
      <c r="C16" s="7">
        <f>AVERAGE(C4:C15)</f>
        <v>67.219999999999985</v>
      </c>
      <c r="D16" s="7">
        <f>AVERAGE(D4:D15)</f>
        <v>66.998888888888885</v>
      </c>
      <c r="E16" s="15">
        <f t="shared" ref="E16:F16" si="2">AVERAGE(E4:E15)</f>
        <v>65.696666666666658</v>
      </c>
      <c r="F16" s="15">
        <f t="shared" si="2"/>
        <v>66.617777777777789</v>
      </c>
      <c r="G16" s="15">
        <f t="shared" ref="G16:L16" si="3">AVERAGE(G4:G15)</f>
        <v>65.61333333333333</v>
      </c>
      <c r="H16" s="15">
        <f t="shared" si="3"/>
        <v>64.354444444444439</v>
      </c>
      <c r="I16" s="15">
        <f t="shared" si="3"/>
        <v>63.418333333333329</v>
      </c>
      <c r="J16" s="7">
        <f t="shared" si="3"/>
        <v>63.080000000000005</v>
      </c>
      <c r="K16" s="7">
        <f t="shared" si="3"/>
        <v>76.054545454545462</v>
      </c>
      <c r="L16" s="15">
        <f t="shared" si="3"/>
        <v>68.58250000000001</v>
      </c>
      <c r="O16" s="24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33"/>
      <c r="C17" s="34">
        <f>ROUND(AVERAGE(C16:D16),2)</f>
        <v>67.11</v>
      </c>
      <c r="D17" s="33"/>
      <c r="E17" s="34">
        <f>ROUND(AVERAGE(E16:F16),2)</f>
        <v>66.16</v>
      </c>
      <c r="F17" s="33"/>
      <c r="G17" s="34">
        <f>ROUND(AVERAGE(G16:H16),2)</f>
        <v>64.98</v>
      </c>
      <c r="H17" s="33"/>
      <c r="I17" s="34">
        <f>ROUND(AVERAGE(I16:J16),2)</f>
        <v>63.25</v>
      </c>
      <c r="J17" s="33"/>
      <c r="K17" s="34">
        <f>ROUND(AVERAGE(K16:L16),2)</f>
        <v>72.319999999999993</v>
      </c>
      <c r="L17" s="33"/>
      <c r="O17" s="24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27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估价对象比较价值=(67.11+66.16+64.98+63.25+72.32)/5=67</v>
      </c>
      <c r="C18" s="27"/>
      <c r="D18" s="27"/>
      <c r="E18" s="27"/>
      <c r="F18" s="27"/>
      <c r="G18" s="27"/>
      <c r="O18" s="24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O19" s="24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C20">
        <v>64.5</v>
      </c>
      <c r="E20">
        <v>58.43</v>
      </c>
      <c r="G20">
        <v>63.36</v>
      </c>
      <c r="I20">
        <v>63.4</v>
      </c>
      <c r="K20">
        <v>82.67</v>
      </c>
      <c r="O20" s="24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24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24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25" t="s">
        <v>62</v>
      </c>
      <c r="P23" s="25"/>
      <c r="Q23" s="26" t="s">
        <v>63</v>
      </c>
      <c r="R23" s="26"/>
      <c r="S23" s="28">
        <f>S3</f>
        <v>67.11</v>
      </c>
      <c r="T23" s="28"/>
      <c r="U23" s="28">
        <f>U3</f>
        <v>63.25</v>
      </c>
      <c r="V23" s="28"/>
      <c r="W23" s="28">
        <f t="shared" ref="W23" si="4">W3</f>
        <v>72.319999999999993</v>
      </c>
      <c r="X23" s="28"/>
    </row>
    <row r="24" spans="2:24" x14ac:dyDescent="0.15">
      <c r="O24" s="25" t="s">
        <v>64</v>
      </c>
      <c r="P24" s="25"/>
      <c r="Q24" s="26" t="s">
        <v>63</v>
      </c>
      <c r="R24" s="26"/>
      <c r="S24" s="29">
        <f>ROUND(S23*POWER(100,COUNT(T4:T22))/PRODUCT(T4:T22),2)</f>
        <v>59.88</v>
      </c>
      <c r="T24" s="29"/>
      <c r="U24" s="29">
        <f>ROUND(U23*POWER(100,COUNT(V4:V22))/PRODUCT(V4:V22),2)</f>
        <v>56.44</v>
      </c>
      <c r="V24" s="29"/>
      <c r="W24" s="29">
        <f>ROUND(W23*POWER(100,COUNT(X4:X22))/PRODUCT(X4:X22),2)</f>
        <v>64.53</v>
      </c>
      <c r="X24" s="29"/>
    </row>
    <row r="25" spans="2:24" x14ac:dyDescent="0.2">
      <c r="O25" s="27" t="str">
        <f>CONCATENATE("估价对象比较价值=(",TEXT(S24,"G/通用格式"),"+",TEXT(U24,"G/通用格式"),"+",TEXT(W24,"G/通用格式"),")","/",3,"=",ROUND((S24+U24+W24)/3,0))</f>
        <v>估价对象比较价值=(59.88+56.44+64.53)/3=60</v>
      </c>
      <c r="P25" s="27"/>
      <c r="Q25" s="27"/>
      <c r="R25" s="27"/>
      <c r="S25" s="27"/>
      <c r="T25" s="27"/>
      <c r="U25" s="27"/>
      <c r="V25" s="27"/>
      <c r="W25" s="27"/>
      <c r="X25" s="27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M6" sqref="M6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2"/>
  <sheetViews>
    <sheetView workbookViewId="0">
      <selection activeCell="H11" sqref="H11:H22"/>
    </sheetView>
  </sheetViews>
  <sheetFormatPr defaultRowHeight="13.5" x14ac:dyDescent="0.15"/>
  <sheetData>
    <row r="1" spans="1:14" ht="15" thickBot="1" x14ac:dyDescent="0.2">
      <c r="A1" s="43">
        <v>43952</v>
      </c>
      <c r="B1" s="43"/>
      <c r="C1" s="23">
        <v>43922</v>
      </c>
      <c r="D1" s="23">
        <v>43891</v>
      </c>
      <c r="E1" s="23">
        <v>43862</v>
      </c>
      <c r="F1" s="23">
        <v>43831</v>
      </c>
      <c r="G1" s="23">
        <v>43800</v>
      </c>
      <c r="H1" s="23">
        <v>43770</v>
      </c>
      <c r="I1" s="23">
        <v>43739</v>
      </c>
      <c r="J1" s="23">
        <v>43709</v>
      </c>
      <c r="K1" s="23">
        <v>43678</v>
      </c>
      <c r="L1" s="23">
        <v>43647</v>
      </c>
      <c r="M1" s="23">
        <v>43617</v>
      </c>
    </row>
    <row r="2" spans="1:14" ht="15" thickBot="1" x14ac:dyDescent="0.2">
      <c r="A2" s="18" t="s">
        <v>83</v>
      </c>
      <c r="B2" s="19" t="s">
        <v>84</v>
      </c>
      <c r="C2" s="18" t="s">
        <v>85</v>
      </c>
      <c r="D2" s="18" t="s">
        <v>85</v>
      </c>
      <c r="E2" s="18" t="s">
        <v>85</v>
      </c>
      <c r="F2" s="18" t="s">
        <v>85</v>
      </c>
      <c r="G2" s="18" t="s">
        <v>85</v>
      </c>
      <c r="H2" s="18" t="s">
        <v>85</v>
      </c>
      <c r="I2" s="18" t="s">
        <v>85</v>
      </c>
      <c r="J2" s="18" t="s">
        <v>85</v>
      </c>
      <c r="K2" s="18" t="s">
        <v>85</v>
      </c>
      <c r="L2" s="18" t="s">
        <v>85</v>
      </c>
      <c r="M2" s="18" t="s">
        <v>85</v>
      </c>
      <c r="N2" s="18" t="s">
        <v>85</v>
      </c>
    </row>
    <row r="3" spans="1:14" ht="15" thickBot="1" x14ac:dyDescent="0.2">
      <c r="A3" s="20">
        <v>1</v>
      </c>
      <c r="B3" s="21" t="s">
        <v>79</v>
      </c>
      <c r="C3" s="22">
        <v>64.62</v>
      </c>
      <c r="D3" s="22">
        <v>64.680000000000007</v>
      </c>
      <c r="E3" s="22" t="s">
        <v>77</v>
      </c>
      <c r="F3" s="22">
        <v>64.69</v>
      </c>
      <c r="G3" s="22" t="s">
        <v>77</v>
      </c>
      <c r="H3" s="22">
        <v>64.16</v>
      </c>
      <c r="I3" s="22">
        <v>63.57</v>
      </c>
      <c r="J3" s="22">
        <v>71.75</v>
      </c>
      <c r="K3" s="22">
        <v>67.84</v>
      </c>
      <c r="L3" s="22">
        <v>66.38</v>
      </c>
      <c r="M3" s="22">
        <v>64.45</v>
      </c>
      <c r="N3" s="22">
        <v>64.28</v>
      </c>
    </row>
    <row r="4" spans="1:14" ht="15" thickBot="1" x14ac:dyDescent="0.2">
      <c r="A4" s="20">
        <v>1</v>
      </c>
      <c r="B4" s="21" t="s">
        <v>78</v>
      </c>
      <c r="C4" s="22">
        <v>68.69</v>
      </c>
      <c r="D4" s="22">
        <v>74.05</v>
      </c>
      <c r="E4" s="22">
        <v>70.73</v>
      </c>
      <c r="F4" s="22">
        <v>66.819999999999993</v>
      </c>
      <c r="G4" s="22">
        <v>68.17</v>
      </c>
      <c r="H4" s="22">
        <v>67.400000000000006</v>
      </c>
      <c r="I4" s="22">
        <v>63.95</v>
      </c>
      <c r="J4" s="22">
        <v>65.489999999999995</v>
      </c>
      <c r="K4" s="22">
        <v>66.56</v>
      </c>
      <c r="L4" s="22">
        <v>69.2</v>
      </c>
      <c r="M4" s="22">
        <v>69.760000000000005</v>
      </c>
      <c r="N4" s="22">
        <v>70.92</v>
      </c>
    </row>
    <row r="5" spans="1:14" ht="15" thickBot="1" x14ac:dyDescent="0.2">
      <c r="A5" s="20">
        <v>1</v>
      </c>
      <c r="B5" s="21" t="s">
        <v>80</v>
      </c>
      <c r="C5" s="22">
        <v>63.79</v>
      </c>
      <c r="D5" s="22">
        <v>66.75</v>
      </c>
      <c r="E5" s="22">
        <v>67.959999999999994</v>
      </c>
      <c r="F5" s="22">
        <v>67.66</v>
      </c>
      <c r="G5" s="22">
        <v>64.66</v>
      </c>
      <c r="H5" s="22">
        <v>64.42</v>
      </c>
      <c r="I5" s="22">
        <v>64.56</v>
      </c>
      <c r="J5" s="22">
        <v>66.83</v>
      </c>
      <c r="K5" s="22">
        <v>66.88</v>
      </c>
      <c r="L5" s="22">
        <v>70.39</v>
      </c>
      <c r="M5" s="22">
        <v>70.81</v>
      </c>
      <c r="N5" s="22">
        <v>72.62</v>
      </c>
    </row>
    <row r="6" spans="1:14" ht="15" thickBot="1" x14ac:dyDescent="0.2">
      <c r="A6" s="20">
        <v>1</v>
      </c>
      <c r="B6" s="21" t="s">
        <v>82</v>
      </c>
      <c r="C6" s="22">
        <v>65.260000000000005</v>
      </c>
      <c r="D6" s="22">
        <v>64.349999999999994</v>
      </c>
      <c r="E6" s="22">
        <v>63.61</v>
      </c>
      <c r="F6" s="22">
        <v>61.1</v>
      </c>
      <c r="G6" s="22">
        <v>60.33</v>
      </c>
      <c r="H6" s="22">
        <v>62.63</v>
      </c>
      <c r="I6" s="22">
        <v>61.97</v>
      </c>
      <c r="J6" s="22">
        <v>66.290000000000006</v>
      </c>
      <c r="K6" s="22">
        <v>66.86</v>
      </c>
      <c r="L6" s="22">
        <v>63.48</v>
      </c>
      <c r="M6" s="22">
        <v>66.94</v>
      </c>
      <c r="N6" s="22">
        <v>69.790000000000006</v>
      </c>
    </row>
    <row r="7" spans="1:14" ht="15" thickBot="1" x14ac:dyDescent="0.2">
      <c r="A7" s="20">
        <v>1</v>
      </c>
      <c r="B7" s="21" t="s">
        <v>86</v>
      </c>
      <c r="C7" s="22">
        <v>86.44</v>
      </c>
      <c r="D7" s="22">
        <v>97.07</v>
      </c>
      <c r="E7" s="22">
        <v>97.65</v>
      </c>
      <c r="F7" s="22">
        <v>88.52</v>
      </c>
      <c r="G7" s="22">
        <v>87.78</v>
      </c>
      <c r="H7" s="22">
        <v>87.91</v>
      </c>
      <c r="I7" s="22" t="s">
        <v>77</v>
      </c>
      <c r="J7" s="22">
        <v>71.39</v>
      </c>
      <c r="K7" s="22">
        <v>70.59</v>
      </c>
      <c r="L7" s="22" t="s">
        <v>77</v>
      </c>
      <c r="M7" s="22">
        <v>82.87</v>
      </c>
      <c r="N7" s="22" t="s">
        <v>77</v>
      </c>
    </row>
    <row r="10" spans="1:14" ht="15" thickBot="1" x14ac:dyDescent="0.2">
      <c r="D10" s="21" t="s">
        <v>79</v>
      </c>
      <c r="E10" s="21" t="s">
        <v>78</v>
      </c>
      <c r="F10" s="21" t="s">
        <v>80</v>
      </c>
      <c r="G10" s="21" t="s">
        <v>82</v>
      </c>
      <c r="H10" s="21" t="s">
        <v>86</v>
      </c>
    </row>
    <row r="11" spans="1:14" x14ac:dyDescent="0.15">
      <c r="C11">
        <v>12</v>
      </c>
      <c r="D11" s="6">
        <v>64.28</v>
      </c>
      <c r="E11" s="6">
        <v>70.92</v>
      </c>
      <c r="F11" s="6">
        <v>72.62</v>
      </c>
      <c r="G11" s="6">
        <v>69.790000000000006</v>
      </c>
      <c r="H11" s="8" t="s">
        <v>81</v>
      </c>
    </row>
    <row r="12" spans="1:14" x14ac:dyDescent="0.15">
      <c r="C12">
        <v>11</v>
      </c>
      <c r="D12" s="6">
        <v>64.45</v>
      </c>
      <c r="E12" s="6">
        <v>69.760000000000005</v>
      </c>
      <c r="F12" s="6">
        <v>70.81</v>
      </c>
      <c r="G12" s="6">
        <v>66.94</v>
      </c>
      <c r="H12" s="6">
        <v>82.87</v>
      </c>
    </row>
    <row r="13" spans="1:14" x14ac:dyDescent="0.15">
      <c r="C13">
        <v>10</v>
      </c>
      <c r="D13" s="6">
        <v>66.38</v>
      </c>
      <c r="E13" s="6">
        <v>69.2</v>
      </c>
      <c r="F13" s="6">
        <v>70.39</v>
      </c>
      <c r="G13" s="6">
        <v>63.48</v>
      </c>
      <c r="H13" s="6" t="s">
        <v>77</v>
      </c>
    </row>
    <row r="14" spans="1:14" x14ac:dyDescent="0.15">
      <c r="C14">
        <v>9</v>
      </c>
      <c r="D14" s="6">
        <v>67.84</v>
      </c>
      <c r="E14" s="6">
        <v>66.56</v>
      </c>
      <c r="F14" s="6">
        <v>66.88</v>
      </c>
      <c r="G14" s="6">
        <v>66.86</v>
      </c>
      <c r="H14" s="6">
        <v>70.59</v>
      </c>
    </row>
    <row r="15" spans="1:14" x14ac:dyDescent="0.15">
      <c r="C15">
        <v>8</v>
      </c>
      <c r="D15" s="6">
        <v>71.75</v>
      </c>
      <c r="E15" s="6">
        <v>65.489999999999995</v>
      </c>
      <c r="F15" s="6">
        <v>66.83</v>
      </c>
      <c r="G15" s="6">
        <v>66.290000000000006</v>
      </c>
      <c r="H15" s="6">
        <v>71.39</v>
      </c>
    </row>
    <row r="16" spans="1:14" x14ac:dyDescent="0.15">
      <c r="C16">
        <v>7</v>
      </c>
      <c r="D16" s="6">
        <v>63.57</v>
      </c>
      <c r="E16" s="6">
        <v>63.95</v>
      </c>
      <c r="F16" s="6">
        <v>64.56</v>
      </c>
      <c r="G16" s="6">
        <v>61.97</v>
      </c>
      <c r="H16" s="8" t="s">
        <v>81</v>
      </c>
    </row>
    <row r="17" spans="3:8" x14ac:dyDescent="0.15">
      <c r="C17">
        <v>6</v>
      </c>
      <c r="D17" s="6">
        <v>64.16</v>
      </c>
      <c r="E17" s="6">
        <v>67.400000000000006</v>
      </c>
      <c r="F17" s="6">
        <v>64.42</v>
      </c>
      <c r="G17" s="6">
        <v>62.63</v>
      </c>
      <c r="H17" s="6">
        <v>87.91</v>
      </c>
    </row>
    <row r="18" spans="3:8" x14ac:dyDescent="0.15">
      <c r="C18">
        <v>5</v>
      </c>
      <c r="D18" s="6" t="s">
        <v>77</v>
      </c>
      <c r="E18" s="6">
        <v>68.17</v>
      </c>
      <c r="F18" s="6">
        <v>64.66</v>
      </c>
      <c r="G18" s="6">
        <v>60.33</v>
      </c>
      <c r="H18" s="6">
        <v>87.78</v>
      </c>
    </row>
    <row r="19" spans="3:8" x14ac:dyDescent="0.15">
      <c r="C19">
        <v>4</v>
      </c>
      <c r="D19" s="6">
        <v>64.69</v>
      </c>
      <c r="E19" s="6">
        <v>66.819999999999993</v>
      </c>
      <c r="F19" s="6">
        <v>67.66</v>
      </c>
      <c r="G19" s="6">
        <v>61.1</v>
      </c>
      <c r="H19" s="6">
        <v>88.52</v>
      </c>
    </row>
    <row r="20" spans="3:8" x14ac:dyDescent="0.15">
      <c r="C20">
        <v>3</v>
      </c>
      <c r="D20" s="6" t="s">
        <v>77</v>
      </c>
      <c r="E20" s="6">
        <v>70.73</v>
      </c>
      <c r="F20" s="6">
        <v>67.959999999999994</v>
      </c>
      <c r="G20" s="6">
        <v>63.61</v>
      </c>
      <c r="H20" s="6">
        <v>97.65</v>
      </c>
    </row>
    <row r="21" spans="3:8" x14ac:dyDescent="0.15">
      <c r="C21">
        <v>2</v>
      </c>
      <c r="D21" s="6">
        <v>64.680000000000007</v>
      </c>
      <c r="E21" s="6">
        <v>74.05</v>
      </c>
      <c r="F21" s="6">
        <v>66.75</v>
      </c>
      <c r="G21" s="6">
        <v>64.349999999999994</v>
      </c>
      <c r="H21" s="6">
        <v>97.07</v>
      </c>
    </row>
    <row r="22" spans="3:8" x14ac:dyDescent="0.15">
      <c r="C22">
        <v>1</v>
      </c>
      <c r="D22" s="6">
        <v>64.62</v>
      </c>
      <c r="E22" s="6">
        <v>68.69</v>
      </c>
      <c r="F22" s="6">
        <v>63.79</v>
      </c>
      <c r="G22" s="6">
        <v>65.260000000000005</v>
      </c>
      <c r="H22" s="6">
        <v>86.44</v>
      </c>
    </row>
  </sheetData>
  <sortState ref="C11:H22">
    <sortCondition descending="1" ref="C11"/>
  </sortState>
  <mergeCells count="1">
    <mergeCell ref="A1:B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48" customWidth="1"/>
    <col min="2" max="9" width="15.75" style="48" customWidth="1"/>
    <col min="10" max="16384" width="9" style="48"/>
  </cols>
  <sheetData>
    <row r="1" spans="1:11" ht="16.5" x14ac:dyDescent="0.15">
      <c r="A1" s="44" t="s">
        <v>92</v>
      </c>
      <c r="B1" s="44">
        <v>1</v>
      </c>
      <c r="C1" s="45"/>
      <c r="D1" s="45"/>
      <c r="E1" s="45"/>
      <c r="F1" s="45"/>
      <c r="G1" s="46"/>
      <c r="H1" s="47"/>
      <c r="I1" s="47"/>
      <c r="J1" s="47"/>
      <c r="K1" s="47"/>
    </row>
    <row r="2" spans="1:11" ht="16.5" x14ac:dyDescent="0.15">
      <c r="A2" s="44" t="s">
        <v>93</v>
      </c>
      <c r="B2" s="44">
        <f>SUM(C14:C23)</f>
        <v>0</v>
      </c>
      <c r="C2" s="45"/>
      <c r="D2" s="45"/>
      <c r="E2" s="45"/>
      <c r="F2" s="45"/>
      <c r="G2" s="46"/>
      <c r="H2" s="47"/>
      <c r="I2" s="47"/>
      <c r="J2" s="47"/>
      <c r="K2" s="47"/>
    </row>
    <row r="3" spans="1:11" ht="16.5" x14ac:dyDescent="0.15">
      <c r="A3" s="44" t="s">
        <v>94</v>
      </c>
      <c r="B3" s="49">
        <v>44075</v>
      </c>
      <c r="C3" s="45"/>
      <c r="D3" s="45"/>
      <c r="E3" s="45"/>
      <c r="F3" s="45"/>
      <c r="G3" s="46"/>
      <c r="H3" s="47"/>
      <c r="I3" s="47"/>
      <c r="J3" s="47"/>
      <c r="K3" s="47"/>
    </row>
    <row r="4" spans="1:11" ht="33" x14ac:dyDescent="0.15">
      <c r="A4" s="44" t="s">
        <v>95</v>
      </c>
      <c r="B4" s="44" t="s">
        <v>96</v>
      </c>
      <c r="C4" s="44" t="s">
        <v>97</v>
      </c>
      <c r="D4" s="44" t="s">
        <v>98</v>
      </c>
      <c r="E4" s="45"/>
      <c r="F4" s="46"/>
      <c r="G4" s="46"/>
      <c r="H4" s="47"/>
      <c r="I4" s="47"/>
      <c r="J4" s="47"/>
      <c r="K4" s="47"/>
    </row>
    <row r="5" spans="1:11" ht="16.5" x14ac:dyDescent="0.15">
      <c r="A5" s="44" t="s">
        <v>99</v>
      </c>
      <c r="B5" s="44">
        <f>SUM(D14:D23)</f>
        <v>3.5</v>
      </c>
      <c r="C5" s="44">
        <f>ROUND(B5*10000/$B$1,0)</f>
        <v>35000</v>
      </c>
      <c r="D5" s="44" t="e">
        <f>ROUND(B5*10000/$B$2,0)</f>
        <v>#DIV/0!</v>
      </c>
      <c r="E5" s="45"/>
      <c r="F5" s="46"/>
      <c r="G5" s="46"/>
      <c r="H5" s="47"/>
      <c r="I5" s="47"/>
      <c r="J5" s="47"/>
      <c r="K5" s="47"/>
    </row>
    <row r="6" spans="1:11" ht="16.5" x14ac:dyDescent="0.15">
      <c r="A6" s="44" t="s">
        <v>100</v>
      </c>
      <c r="B6" s="44">
        <v>0</v>
      </c>
      <c r="C6" s="44">
        <f>ROUND(B6*10000/$B$1,0)</f>
        <v>0</v>
      </c>
      <c r="D6" s="44" t="e">
        <f>ROUND(B6*10000/$B$2,0)</f>
        <v>#DIV/0!</v>
      </c>
      <c r="E6" s="45"/>
      <c r="F6" s="46"/>
      <c r="G6" s="46"/>
      <c r="H6" s="47"/>
      <c r="I6" s="47"/>
      <c r="J6" s="47"/>
      <c r="K6" s="47"/>
    </row>
    <row r="7" spans="1:11" ht="16.5" x14ac:dyDescent="0.15">
      <c r="A7" s="44" t="s">
        <v>101</v>
      </c>
      <c r="B7" s="44">
        <f>SUM(H14:H23)</f>
        <v>0</v>
      </c>
      <c r="C7" s="44">
        <f>ROUND(B7*10000/$B$1,0)</f>
        <v>0</v>
      </c>
      <c r="D7" s="44" t="e">
        <f>ROUND(B7*10000/$B$2,0)</f>
        <v>#DIV/0!</v>
      </c>
      <c r="E7" s="45"/>
      <c r="F7" s="46"/>
      <c r="G7" s="46"/>
      <c r="H7" s="47"/>
      <c r="I7" s="47"/>
      <c r="J7" s="47"/>
      <c r="K7" s="47"/>
    </row>
    <row r="8" spans="1:11" ht="16.5" x14ac:dyDescent="0.15">
      <c r="A8" s="44" t="s">
        <v>102</v>
      </c>
      <c r="B8" s="44">
        <f>SUM(I14:I23)</f>
        <v>0</v>
      </c>
      <c r="C8" s="44">
        <f>ROUND(B8*10000/$B$1,0)</f>
        <v>0</v>
      </c>
      <c r="D8" s="44" t="e">
        <f>ROUND(B8*10000/$B$2,0)</f>
        <v>#DIV/0!</v>
      </c>
      <c r="E8" s="45"/>
      <c r="F8" s="46"/>
      <c r="G8" s="46"/>
      <c r="H8" s="47"/>
      <c r="I8" s="47"/>
      <c r="J8" s="47"/>
      <c r="K8" s="47"/>
    </row>
    <row r="9" spans="1:11" ht="16.5" x14ac:dyDescent="0.15">
      <c r="A9" s="44" t="s">
        <v>103</v>
      </c>
      <c r="B9" s="50"/>
      <c r="C9" s="45"/>
      <c r="D9" s="45"/>
      <c r="E9" s="45"/>
      <c r="F9" s="46"/>
      <c r="G9" s="46"/>
      <c r="H9" s="47"/>
      <c r="I9" s="47"/>
      <c r="J9" s="47"/>
      <c r="K9" s="47"/>
    </row>
    <row r="10" spans="1:11" ht="16.5" x14ac:dyDescent="0.15">
      <c r="A10" s="44" t="s">
        <v>104</v>
      </c>
      <c r="B10" s="51">
        <f>AVERAGE(测算表!C17:L17)/30</f>
        <v>2.2254666666666667</v>
      </c>
      <c r="C10" s="45"/>
      <c r="D10" s="45"/>
      <c r="E10" s="45"/>
      <c r="F10" s="46"/>
      <c r="G10" s="46"/>
      <c r="H10" s="47"/>
      <c r="I10" s="47"/>
      <c r="J10" s="47"/>
      <c r="K10" s="47"/>
    </row>
    <row r="11" spans="1:11" ht="16.5" x14ac:dyDescent="0.15">
      <c r="A11" s="44" t="s">
        <v>105</v>
      </c>
      <c r="B11" s="50"/>
      <c r="C11" s="45"/>
      <c r="D11" s="45"/>
      <c r="E11" s="45"/>
      <c r="F11" s="46"/>
      <c r="G11" s="46"/>
      <c r="H11" s="47"/>
      <c r="I11" s="47"/>
      <c r="J11" s="47"/>
      <c r="K11" s="47"/>
    </row>
    <row r="12" spans="1:11" ht="16.5" x14ac:dyDescent="0.15">
      <c r="A12" s="45"/>
      <c r="B12" s="45"/>
      <c r="C12" s="45"/>
      <c r="D12" s="45"/>
      <c r="E12" s="45"/>
      <c r="F12" s="46"/>
      <c r="G12" s="46"/>
      <c r="H12" s="47"/>
      <c r="I12" s="47"/>
      <c r="J12" s="47"/>
      <c r="K12" s="47"/>
    </row>
    <row r="13" spans="1:11" ht="33" x14ac:dyDescent="0.15">
      <c r="A13" s="52" t="s">
        <v>106</v>
      </c>
      <c r="B13" s="53" t="s">
        <v>92</v>
      </c>
      <c r="C13" s="53" t="s">
        <v>93</v>
      </c>
      <c r="D13" s="53" t="s">
        <v>107</v>
      </c>
      <c r="E13" s="44" t="s">
        <v>97</v>
      </c>
      <c r="F13" s="44" t="s">
        <v>98</v>
      </c>
      <c r="G13" s="53" t="s">
        <v>108</v>
      </c>
      <c r="H13" s="53" t="s">
        <v>109</v>
      </c>
      <c r="I13" s="53" t="s">
        <v>110</v>
      </c>
      <c r="J13" s="46"/>
      <c r="K13" s="47"/>
    </row>
    <row r="14" spans="1:11" ht="16.5" x14ac:dyDescent="0.15">
      <c r="A14" s="54" t="s">
        <v>111</v>
      </c>
      <c r="B14" s="55">
        <f>B1</f>
        <v>1</v>
      </c>
      <c r="C14" s="55">
        <f>[1]结果表!C118</f>
        <v>0</v>
      </c>
      <c r="D14" s="55">
        <f>B14*E14/10000</f>
        <v>3.5</v>
      </c>
      <c r="E14" s="55">
        <v>35000</v>
      </c>
      <c r="F14" s="55" t="e">
        <f>ROUND(D14*10000/C14,0)</f>
        <v>#DIV/0!</v>
      </c>
      <c r="G14" s="55">
        <v>0</v>
      </c>
      <c r="H14" s="55" t="str">
        <f>[1]结果表!D124</f>
        <v>——</v>
      </c>
      <c r="I14" s="55" t="str">
        <f>[1]结果表!D126</f>
        <v>——</v>
      </c>
      <c r="J14" s="46"/>
      <c r="K14" s="47"/>
    </row>
    <row r="15" spans="1:11" ht="16.5" x14ac:dyDescent="0.15">
      <c r="A15" s="54" t="s">
        <v>112</v>
      </c>
      <c r="B15" s="56"/>
      <c r="C15" s="56"/>
      <c r="D15" s="56"/>
      <c r="E15" s="55" t="e">
        <f t="shared" ref="E15:E23" si="0">ROUND(D15*10000/B15,0)</f>
        <v>#DIV/0!</v>
      </c>
      <c r="F15" s="55" t="e">
        <f t="shared" ref="F15:F23" si="1">ROUND(D15*10000/C15,0)</f>
        <v>#DIV/0!</v>
      </c>
      <c r="G15" s="57"/>
      <c r="H15" s="57"/>
      <c r="I15" s="56"/>
      <c r="J15" s="46"/>
      <c r="K15" s="47"/>
    </row>
    <row r="16" spans="1:11" ht="16.5" x14ac:dyDescent="0.15">
      <c r="A16" s="54" t="s">
        <v>113</v>
      </c>
      <c r="B16" s="56"/>
      <c r="C16" s="56"/>
      <c r="D16" s="56"/>
      <c r="E16" s="55" t="e">
        <f t="shared" si="0"/>
        <v>#DIV/0!</v>
      </c>
      <c r="F16" s="55" t="e">
        <f t="shared" si="1"/>
        <v>#DIV/0!</v>
      </c>
      <c r="G16" s="57"/>
      <c r="H16" s="57"/>
      <c r="I16" s="56"/>
      <c r="J16" s="47"/>
      <c r="K16" s="47"/>
    </row>
    <row r="17" spans="1:11" ht="16.5" x14ac:dyDescent="0.15">
      <c r="A17" s="54" t="s">
        <v>114</v>
      </c>
      <c r="B17" s="56"/>
      <c r="C17" s="56"/>
      <c r="D17" s="56"/>
      <c r="E17" s="55" t="e">
        <f t="shared" si="0"/>
        <v>#DIV/0!</v>
      </c>
      <c r="F17" s="55" t="e">
        <f t="shared" si="1"/>
        <v>#DIV/0!</v>
      </c>
      <c r="G17" s="57"/>
      <c r="H17" s="57"/>
      <c r="I17" s="56"/>
      <c r="J17" s="47"/>
      <c r="K17" s="47"/>
    </row>
    <row r="18" spans="1:11" ht="16.5" x14ac:dyDescent="0.15">
      <c r="A18" s="54" t="s">
        <v>115</v>
      </c>
      <c r="B18" s="56"/>
      <c r="C18" s="56"/>
      <c r="D18" s="56"/>
      <c r="E18" s="55" t="e">
        <f t="shared" si="0"/>
        <v>#DIV/0!</v>
      </c>
      <c r="F18" s="55" t="e">
        <f t="shared" si="1"/>
        <v>#DIV/0!</v>
      </c>
      <c r="G18" s="56"/>
      <c r="H18" s="56"/>
      <c r="I18" s="56"/>
      <c r="J18" s="47"/>
      <c r="K18" s="47"/>
    </row>
    <row r="19" spans="1:11" ht="16.5" x14ac:dyDescent="0.15">
      <c r="A19" s="54" t="s">
        <v>116</v>
      </c>
      <c r="B19" s="56"/>
      <c r="C19" s="56"/>
      <c r="D19" s="56"/>
      <c r="E19" s="55" t="e">
        <f t="shared" si="0"/>
        <v>#DIV/0!</v>
      </c>
      <c r="F19" s="55" t="e">
        <f t="shared" si="1"/>
        <v>#DIV/0!</v>
      </c>
      <c r="G19" s="56"/>
      <c r="H19" s="56"/>
      <c r="I19" s="56"/>
      <c r="J19" s="47"/>
      <c r="K19" s="47"/>
    </row>
    <row r="20" spans="1:11" ht="16.5" x14ac:dyDescent="0.15">
      <c r="A20" s="54" t="s">
        <v>117</v>
      </c>
      <c r="B20" s="56"/>
      <c r="C20" s="56"/>
      <c r="D20" s="56"/>
      <c r="E20" s="55" t="e">
        <f t="shared" si="0"/>
        <v>#DIV/0!</v>
      </c>
      <c r="F20" s="55" t="e">
        <f t="shared" si="1"/>
        <v>#DIV/0!</v>
      </c>
      <c r="G20" s="56"/>
      <c r="H20" s="56"/>
      <c r="I20" s="56"/>
      <c r="J20" s="47"/>
      <c r="K20" s="47"/>
    </row>
    <row r="21" spans="1:11" ht="16.5" x14ac:dyDescent="0.15">
      <c r="A21" s="54" t="s">
        <v>118</v>
      </c>
      <c r="B21" s="56"/>
      <c r="C21" s="56"/>
      <c r="D21" s="56"/>
      <c r="E21" s="55" t="e">
        <f t="shared" si="0"/>
        <v>#DIV/0!</v>
      </c>
      <c r="F21" s="55" t="e">
        <f t="shared" si="1"/>
        <v>#DIV/0!</v>
      </c>
      <c r="G21" s="56"/>
      <c r="H21" s="56"/>
      <c r="I21" s="56"/>
      <c r="J21" s="47"/>
      <c r="K21" s="47"/>
    </row>
    <row r="22" spans="1:11" ht="16.5" x14ac:dyDescent="0.15">
      <c r="A22" s="54" t="s">
        <v>119</v>
      </c>
      <c r="B22" s="56"/>
      <c r="C22" s="56"/>
      <c r="D22" s="56"/>
      <c r="E22" s="55" t="e">
        <f t="shared" si="0"/>
        <v>#DIV/0!</v>
      </c>
      <c r="F22" s="55" t="e">
        <f t="shared" si="1"/>
        <v>#DIV/0!</v>
      </c>
      <c r="G22" s="56"/>
      <c r="H22" s="56"/>
      <c r="I22" s="56"/>
      <c r="J22" s="47"/>
      <c r="K22" s="47"/>
    </row>
    <row r="23" spans="1:11" ht="16.5" x14ac:dyDescent="0.15">
      <c r="A23" s="54" t="s">
        <v>120</v>
      </c>
      <c r="B23" s="56"/>
      <c r="C23" s="56"/>
      <c r="D23" s="56"/>
      <c r="E23" s="50" t="e">
        <f t="shared" si="0"/>
        <v>#DIV/0!</v>
      </c>
      <c r="F23" s="50" t="e">
        <f t="shared" si="1"/>
        <v>#DIV/0!</v>
      </c>
      <c r="G23" s="56"/>
      <c r="H23" s="56"/>
      <c r="I23" s="56"/>
      <c r="J23" s="47"/>
      <c r="K23" s="47"/>
    </row>
    <row r="24" spans="1:1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城研厂洼</vt:lpstr>
      <vt:lpstr>城研崇文门东大街</vt:lpstr>
      <vt:lpstr>测算表</vt:lpstr>
      <vt:lpstr>位置图</vt:lpstr>
      <vt:lpstr>Sheet1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